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sjung15\Desktop\"/>
    </mc:Choice>
  </mc:AlternateContent>
  <xr:revisionPtr revIDLastSave="0" documentId="13_ncr:1_{2DB8F13B-A89F-4534-9B76-A53F536DA9E8}" xr6:coauthVersionLast="46" xr6:coauthVersionMax="46" xr10:uidLastSave="{00000000-0000-0000-0000-000000000000}"/>
  <bookViews>
    <workbookView xWindow="8190" yWindow="1845" windowWidth="17280" windowHeight="15030" tabRatio="667" firstSheet="3" activeTab="5" xr2:uid="{00000000-000D-0000-FFFF-FFFF00000000}"/>
  </bookViews>
  <sheets>
    <sheet name="Bridge" sheetId="1" r:id="rId1"/>
    <sheet name="Bridge(Sub)" sheetId="2" r:id="rId2"/>
    <sheet name="EBITDA% movement" sheetId="3" r:id="rId3"/>
    <sheet name="ASP" sheetId="4" r:id="rId4"/>
    <sheet name="Margin Structure" sheetId="5" r:id="rId5"/>
    <sheet name="COGS" sheetId="6" r:id="rId6"/>
    <sheet name="Sourcing ratio" sheetId="7" r:id="rId7"/>
    <sheet name="D&amp;A(Cogs) by product" sheetId="8" r:id="rId8"/>
    <sheet name="Back data&gt;&gt;" sheetId="9" r:id="rId9"/>
    <sheet name="GP breakdown" sheetId="10" r:id="rId10"/>
    <sheet name="환율통일(Raw)_ASP변동" sheetId="11" r:id="rId11"/>
    <sheet name="ASP통일(Raw)_환율변동" sheetId="12" r:id="rId12"/>
    <sheet name="Raw" sheetId="1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____t9" hidden="1">{#N/A,#N/A,FALSE,"UNIT";#N/A,#N/A,FALSE,"UNIT";#N/A,#N/A,FALSE,"계정"}</definedName>
    <definedName name="____t9" hidden="1">{#N/A,#N/A,FALSE,"UNIT";#N/A,#N/A,FALSE,"UNIT";#N/A,#N/A,FALSE,"계정"}</definedName>
    <definedName name="___t9" hidden="1">{#N/A,#N/A,FALSE,"UNIT";#N/A,#N/A,FALSE,"UNIT";#N/A,#N/A,FALSE,"계정"}</definedName>
    <definedName name="__123Graph_A" localSheetId="3" hidden="1">#REF!</definedName>
    <definedName name="__123Graph_A" localSheetId="11" hidden="1">#REF!</definedName>
    <definedName name="__123Graph_A" localSheetId="0" hidden="1">#REF!</definedName>
    <definedName name="__123Graph_A" localSheetId="1" hidden="1">#REF!</definedName>
    <definedName name="__123Graph_A" hidden="1">#REF!</definedName>
    <definedName name="__123Graph_B" localSheetId="3" hidden="1">#REF!</definedName>
    <definedName name="__123Graph_B" localSheetId="11" hidden="1">#REF!</definedName>
    <definedName name="__123Graph_B" localSheetId="0" hidden="1">#REF!</definedName>
    <definedName name="__123Graph_B" localSheetId="1" hidden="1">#REF!</definedName>
    <definedName name="__123Graph_B" hidden="1">#REF!</definedName>
    <definedName name="__123Graph_C" localSheetId="3" hidden="1">#REF!</definedName>
    <definedName name="__123Graph_C" localSheetId="11" hidden="1">#REF!</definedName>
    <definedName name="__123Graph_C" localSheetId="0" hidden="1">#REF!</definedName>
    <definedName name="__123Graph_C" localSheetId="1" hidden="1">#REF!</definedName>
    <definedName name="__123Graph_C" hidden="1">#REF!</definedName>
    <definedName name="__123Graph_LBL_A" localSheetId="3" hidden="1">[1]시산표!#REF!</definedName>
    <definedName name="__123Graph_LBL_A" localSheetId="11" hidden="1">[1]시산표!#REF!</definedName>
    <definedName name="__123Graph_LBL_A" localSheetId="0" hidden="1">[1]시산표!#REF!</definedName>
    <definedName name="__123Graph_LBL_A" localSheetId="1" hidden="1">[1]시산표!#REF!</definedName>
    <definedName name="__123Graph_LBL_A" hidden="1">[1]시산표!#REF!</definedName>
    <definedName name="__123Graph_LBL_B" localSheetId="3" hidden="1">[1]시산표!#REF!</definedName>
    <definedName name="__123Graph_LBL_B" localSheetId="11" hidden="1">[1]시산표!#REF!</definedName>
    <definedName name="__123Graph_LBL_B" localSheetId="0" hidden="1">[1]시산표!#REF!</definedName>
    <definedName name="__123Graph_LBL_B" localSheetId="1" hidden="1">[1]시산표!#REF!</definedName>
    <definedName name="__123Graph_LBL_B" hidden="1">[1]시산표!#REF!</definedName>
    <definedName name="__123Graph_X" localSheetId="3" hidden="1">#REF!</definedName>
    <definedName name="__123Graph_X" localSheetId="11" hidden="1">#REF!</definedName>
    <definedName name="__123Graph_X" localSheetId="0" hidden="1">#REF!</definedName>
    <definedName name="__123Graph_X" localSheetId="1" hidden="1">#REF!</definedName>
    <definedName name="__123Graph_X" hidden="1">#REF!</definedName>
    <definedName name="__jyr6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__t9" hidden="1">{#N/A,#N/A,FALSE,"UNIT";#N/A,#N/A,FALSE,"UNIT";#N/A,#N/A,FALSE,"계정"}</definedName>
    <definedName name="_Dist_Bin" localSheetId="3" hidden="1">#REF!</definedName>
    <definedName name="_Dist_Bin" localSheetId="11" hidden="1">#REF!</definedName>
    <definedName name="_Dist_Bin" localSheetId="0" hidden="1">#REF!</definedName>
    <definedName name="_Dist_Bin" localSheetId="1" hidden="1">#REF!</definedName>
    <definedName name="_Dist_Bin" hidden="1">#REF!</definedName>
    <definedName name="_Dist_Values" localSheetId="3" hidden="1">#REF!</definedName>
    <definedName name="_Dist_Values" localSheetId="11" hidden="1">#REF!</definedName>
    <definedName name="_Dist_Values" localSheetId="0" hidden="1">#REF!</definedName>
    <definedName name="_Dist_Values" localSheetId="1" hidden="1">#REF!</definedName>
    <definedName name="_Dist_Values" hidden="1">#REF!</definedName>
    <definedName name="_Fill" localSheetId="3" hidden="1">'[2]#REF'!#REF!</definedName>
    <definedName name="_Fill" localSheetId="11" hidden="1">'[2]#REF'!#REF!</definedName>
    <definedName name="_Fill" localSheetId="0" hidden="1">'[2]#REF'!#REF!</definedName>
    <definedName name="_Fill" localSheetId="1" hidden="1">'[2]#REF'!#REF!</definedName>
    <definedName name="_Fill" hidden="1">'[2]#REF'!#REF!</definedName>
    <definedName name="_xlnm._FilterDatabase" localSheetId="3" hidden="1">#REF!</definedName>
    <definedName name="_xlnm._FilterDatabase" localSheetId="11" hidden="1">#REF!</definedName>
    <definedName name="_xlnm._FilterDatabase" localSheetId="0" hidden="1">#REF!</definedName>
    <definedName name="_xlnm._FilterDatabase" localSheetId="1" hidden="1">#REF!</definedName>
    <definedName name="_xlnm._FilterDatabase" hidden="1">#REF!</definedName>
    <definedName name="_Key1" localSheetId="3" hidden="1">#REF!</definedName>
    <definedName name="_Key1" localSheetId="11" hidden="1">#REF!</definedName>
    <definedName name="_Key1" localSheetId="0" hidden="1">#REF!</definedName>
    <definedName name="_Key1" localSheetId="1" hidden="1">#REF!</definedName>
    <definedName name="_Key1" hidden="1">#REF!</definedName>
    <definedName name="_Key2" localSheetId="3" hidden="1">#REF!</definedName>
    <definedName name="_Key2" localSheetId="11" hidden="1">#REF!</definedName>
    <definedName name="_Key2" localSheetId="0" hidden="1">#REF!</definedName>
    <definedName name="_Key2" localSheetId="1" hidden="1">#REF!</definedName>
    <definedName name="_Key2" hidden="1">#REF!</definedName>
    <definedName name="_MatInverse_In" localSheetId="3" hidden="1">#REF!</definedName>
    <definedName name="_MatInverse_In" localSheetId="11" hidden="1">#REF!</definedName>
    <definedName name="_MatInverse_In" localSheetId="0" hidden="1">#REF!</definedName>
    <definedName name="_MatInverse_In" localSheetId="1" hidden="1">#REF!</definedName>
    <definedName name="_MatInverse_In" hidden="1">#REF!</definedName>
    <definedName name="_Parse_Out" localSheetId="3" hidden="1">'[3]경영비율 '!#REF!</definedName>
    <definedName name="_Parse_Out" localSheetId="11" hidden="1">'[3]경영비율 '!#REF!</definedName>
    <definedName name="_Parse_Out" localSheetId="0" hidden="1">'[3]경영비율 '!#REF!</definedName>
    <definedName name="_Parse_Out" localSheetId="1" hidden="1">'[3]경영비율 '!#REF!</definedName>
    <definedName name="_Parse_Out" hidden="1">'[3]경영비율 '!#REF!</definedName>
    <definedName name="_Sort" localSheetId="3" hidden="1">#REF!</definedName>
    <definedName name="_Sort" localSheetId="11" hidden="1">#REF!</definedName>
    <definedName name="_Sort" localSheetId="0" hidden="1">#REF!</definedName>
    <definedName name="_Sort" localSheetId="1" hidden="1">#REF!</definedName>
    <definedName name="_Sort" hidden="1">#REF!</definedName>
    <definedName name="_t9" hidden="1">{#N/A,#N/A,FALSE,"UNIT";#N/A,#N/A,FALSE,"UNIT";#N/A,#N/A,FALSE,"계정"}</definedName>
    <definedName name="_Table1_In1" localSheetId="3" hidden="1">#REF!</definedName>
    <definedName name="_Table1_In1" localSheetId="11" hidden="1">#REF!</definedName>
    <definedName name="_Table1_In1" localSheetId="0" hidden="1">#REF!</definedName>
    <definedName name="_Table1_In1" localSheetId="1" hidden="1">#REF!</definedName>
    <definedName name="_Table1_In1" hidden="1">#REF!</definedName>
    <definedName name="aa" hidden="1">{#N/A,#N/A,FALSE,"UNIT";#N/A,#N/A,FALSE,"UNIT";#N/A,#N/A,FALSE,"계정"}</definedName>
    <definedName name="aaa" hidden="1">{#N/A,#N/A,FALSE,"UNIT";#N/A,#N/A,FALSE,"UNIT";#N/A,#N/A,FALSE,"계정"}</definedName>
    <definedName name="aaaa" hidden="1">{#N/A,#N/A,FALSE,"UNIT";#N/A,#N/A,FALSE,"UNIT";#N/A,#N/A,FALSE,"계정"}</definedName>
    <definedName name="babo" hidden="1">{#N/A,#N/A,FALSE,"목차";#N/A,#N/A,FALSE,"요약손익";#N/A,#N/A,FALSE,"월별손익";#N/A,#N/A,FALSE,"요약대차";#N/A,#N/A,FALSE,"대차대조표";#N/A,#N/A,FALSE,"요약CASH";#N/A,#N/A,FALSE,"자금운용표";#N/A,#N/A,FALSE,"판매요약";#N/A,#N/A,FALSE,"탐별 매출";#N/A,#N/A,FALSE,"생산요약";#N/A,#N/A,FALSE,"생산량 (2)";#N/A,#N/A,FALSE,"인원운용";#N/A,#N/A,FALSE,"전사집계";#N/A,#N/A,FALSE,"전사월별";#N/A,#N/A,FALSE,"차입금";#N/A,#N/A,FALSE,"자본지출"}</definedName>
    <definedName name="bbbbbb" hidden="1">{#N/A,#N/A,FALSE,"목차";#N/A,#N/A,FALSE,"경영목표";#N/A,#N/A,FALSE,"팀별손익";#N/A,#N/A,FALSE,"총손익";#N/A,#N/A,FALSE,"제품별손익 (2)";#N/A,#N/A,FALSE,"제품상품손익";#N/A,#N/A,FALSE,"년간판매";#N/A,#N/A,FALSE,"제품별판매";#N/A,#N/A,FALSE,"제품별판매 (2)";#N/A,#N/A,FALSE,"단가";#N/A,#N/A,FALSE,"재고";#N/A,#N/A,FALSE,"재고 (2)";#N/A,#N/A,FALSE,"인원운용";#N/A,#N/A,FALSE,"년판매비";#N/A,#N/A,FALSE,"총원가";#N/A,#N/A,FALSE,"팀별관리비";#N/A,#N/A,FALSE,"월별관리비";#N/A,#N/A,FALSE,"월별관리비 (2)";#N/A,#N/A,FALSE,"총괄";#N/A,#N/A,FALSE,"군산";#N/A,#N/A,FALSE,"부산";#N/A,#N/A,FALSE,"가좌"}</definedName>
    <definedName name="bbby1" hidden="1">{#N/A,#N/A,FALSE,"목차";#N/A,#N/A,FALSE,"경영목표";#N/A,#N/A,FALSE,"팀별손익";#N/A,#N/A,FALSE,"총손익";#N/A,#N/A,FALSE,"제품별손익 (2)";#N/A,#N/A,FALSE,"제품상품손익";#N/A,#N/A,FALSE,"년간판매";#N/A,#N/A,FALSE,"제품별판매";#N/A,#N/A,FALSE,"제품별판매 (2)";#N/A,#N/A,FALSE,"단가";#N/A,#N/A,FALSE,"재고";#N/A,#N/A,FALSE,"재고 (2)";#N/A,#N/A,FALSE,"인원운용";#N/A,#N/A,FALSE,"년판매비";#N/A,#N/A,FALSE,"총원가";#N/A,#N/A,FALSE,"팀별관리비";#N/A,#N/A,FALSE,"월별관리비";#N/A,#N/A,FALSE,"월별관리비 (2)";#N/A,#N/A,FALSE,"총괄";#N/A,#N/A,FALSE,"군산";#N/A,#N/A,FALSE,"부산";#N/A,#N/A,FALSE,"가좌"}</definedName>
    <definedName name="bj" hidden="1">{#N/A,#N/A,FALSE,"목차";#N/A,#N/A,FALSE,"요약손익";#N/A,#N/A,FALSE,"월별손익";#N/A,#N/A,FALSE,"요약대차";#N/A,#N/A,FALSE,"대차대조표";#N/A,#N/A,FALSE,"요약CASH";#N/A,#N/A,FALSE,"자금운용표";#N/A,#N/A,FALSE,"판매요약";#N/A,#N/A,FALSE,"탐별 매출";#N/A,#N/A,FALSE,"생산요약";#N/A,#N/A,FALSE,"생산량 (2)";#N/A,#N/A,FALSE,"인원운용";#N/A,#N/A,FALSE,"전사집계";#N/A,#N/A,FALSE,"전사월별";#N/A,#N/A,FALSE,"차입금";#N/A,#N/A,FALSE,"자본지출"}</definedName>
    <definedName name="bjj" hidden="1">{#N/A,#N/A,FALSE,"목차";#N/A,#N/A,FALSE,"요약손익";#N/A,#N/A,FALSE,"월별손익";#N/A,#N/A,FALSE,"요약대차";#N/A,#N/A,FALSE,"대차대조표";#N/A,#N/A,FALSE,"요약CASH";#N/A,#N/A,FALSE,"자금운용표";#N/A,#N/A,FALSE,"판매요약";#N/A,#N/A,FALSE,"탐별 매출";#N/A,#N/A,FALSE,"생산요약";#N/A,#N/A,FALSE,"생산량 (2)";#N/A,#N/A,FALSE,"인원운용";#N/A,#N/A,FALSE,"전사집계";#N/A,#N/A,FALSE,"전사월별";#N/A,#N/A,FALSE,"차입금";#N/A,#N/A,FALSE,"자본지출"}</definedName>
    <definedName name="bjjj" hidden="1">{#N/A,#N/A,FALSE,"목차";#N/A,#N/A,FALSE,"요약손익";#N/A,#N/A,FALSE,"월별손익";#N/A,#N/A,FALSE,"요약대차";#N/A,#N/A,FALSE,"대차대조표";#N/A,#N/A,FALSE,"요약CASH";#N/A,#N/A,FALSE,"자금운용표";#N/A,#N/A,FALSE,"판매요약";#N/A,#N/A,FALSE,"탐별 매출";#N/A,#N/A,FALSE,"생산요약";#N/A,#N/A,FALSE,"생산량 (2)";#N/A,#N/A,FALSE,"인원운용";#N/A,#N/A,FALSE,"전사집계";#N/A,#N/A,FALSE,"전사월별";#N/A,#N/A,FALSE,"차입금";#N/A,#N/A,FALSE,"자본지출"}</definedName>
    <definedName name="bsbco" hidden="1">{#N/A,#N/A,FALSE,"목차";#N/A,#N/A,FALSE,"경영목표";#N/A,#N/A,FALSE,"팀별손익";#N/A,#N/A,FALSE,"총손익";#N/A,#N/A,FALSE,"제품별손익 (2)";#N/A,#N/A,FALSE,"제품상품손익";#N/A,#N/A,FALSE,"년간판매";#N/A,#N/A,FALSE,"제품별판매";#N/A,#N/A,FALSE,"제품별판매 (2)";#N/A,#N/A,FALSE,"단가";#N/A,#N/A,FALSE,"재고";#N/A,#N/A,FALSE,"재고 (2)";#N/A,#N/A,FALSE,"인원운용";#N/A,#N/A,FALSE,"년판매비";#N/A,#N/A,FALSE,"총원가";#N/A,#N/A,FALSE,"팀별관리비";#N/A,#N/A,FALSE,"월별관리비";#N/A,#N/A,FALSE,"월별관리비 (2)";#N/A,#N/A,FALSE,"총괄";#N/A,#N/A,FALSE,"군산";#N/A,#N/A,FALSE,"부산";#N/A,#N/A,FALSE,"가좌"}</definedName>
    <definedName name="bsbyco" hidden="1">{#N/A,#N/A,FALSE,"목차";#N/A,#N/A,FALSE,"경영목표";#N/A,#N/A,FALSE,"팀별손익";#N/A,#N/A,FALSE,"총손익";#N/A,#N/A,FALSE,"제품별손익 (2)";#N/A,#N/A,FALSE,"제품상품손익";#N/A,#N/A,FALSE,"년간판매";#N/A,#N/A,FALSE,"제품별판매";#N/A,#N/A,FALSE,"제품별판매 (2)";#N/A,#N/A,FALSE,"단가";#N/A,#N/A,FALSE,"재고";#N/A,#N/A,FALSE,"재고 (2)";#N/A,#N/A,FALSE,"인원운용";#N/A,#N/A,FALSE,"년판매비";#N/A,#N/A,FALSE,"총원가";#N/A,#N/A,FALSE,"팀별관리비";#N/A,#N/A,FALSE,"월별관리비";#N/A,#N/A,FALSE,"월별관리비 (2)";#N/A,#N/A,FALSE,"총괄";#N/A,#N/A,FALSE,"군산";#N/A,#N/A,FALSE,"부산";#N/A,#N/A,FALSE,"가좌"}</definedName>
    <definedName name="bv" hidden="1">{#N/A,#N/A,FALSE,"1.CRITERIA";#N/A,#N/A,FALSE,"2.IS";#N/A,#N/A,FALSE,"3.BS";#N/A,#N/A,FALSE,"4.PER PL";#N/A,#N/A,FALSE,"5.INVESTMENT";#N/A,#N/A,FALSE,"6.공문";#N/A,#N/A,FALSE,"7.netinvest"}</definedName>
    <definedName name="d" hidden="1">{#N/A,#N/A,FALSE,"UNIT";#N/A,#N/A,FALSE,"UNIT";#N/A,#N/A,FALSE,"계정"}</definedName>
    <definedName name="DAF" hidden="1">{#N/A,#N/A,FALSE,"UNIT";#N/A,#N/A,FALSE,"UNIT";#N/A,#N/A,FALSE,"계정"}</definedName>
    <definedName name="_xlnm.Database" localSheetId="3" hidden="1">#REF!</definedName>
    <definedName name="_xlnm.Database" localSheetId="11" hidden="1">#REF!</definedName>
    <definedName name="_xlnm.Database" localSheetId="0" hidden="1">#REF!</definedName>
    <definedName name="_xlnm.Database" localSheetId="1" hidden="1">#REF!</definedName>
    <definedName name="_xlnm.Database" hidden="1">#REF!</definedName>
    <definedName name="dd" hidden="1">{#N/A,#N/A,FALSE,"UNIT";#N/A,#N/A,FALSE,"UNIT";#N/A,#N/A,FALSE,"계정"}</definedName>
    <definedName name="DDD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eeee" hidden="1">{#N/A,#N/A,FALSE,"UNIT";#N/A,#N/A,FALSE,"UNIT";#N/A,#N/A,FALSE,"계정"}</definedName>
    <definedName name="eeeeeee" hidden="1">{#N/A,#N/A,FALSE,"목차";#N/A,#N/A,FALSE,"경영목표";#N/A,#N/A,FALSE,"팀별손익";#N/A,#N/A,FALSE,"총손익";#N/A,#N/A,FALSE,"제품별손익 (2)";#N/A,#N/A,FALSE,"제품상품손익";#N/A,#N/A,FALSE,"년간판매";#N/A,#N/A,FALSE,"제품별판매";#N/A,#N/A,FALSE,"제품별판매 (2)";#N/A,#N/A,FALSE,"단가";#N/A,#N/A,FALSE,"재고";#N/A,#N/A,FALSE,"재고 (2)";#N/A,#N/A,FALSE,"인원운용";#N/A,#N/A,FALSE,"년판매비";#N/A,#N/A,FALSE,"총원가";#N/A,#N/A,FALSE,"팀별관리비";#N/A,#N/A,FALSE,"월별관리비";#N/A,#N/A,FALSE,"월별관리비 (2)";#N/A,#N/A,FALSE,"총괄";#N/A,#N/A,FALSE,"군산";#N/A,#N/A,FALSE,"부산";#N/A,#N/A,FALSE,"가좌"}</definedName>
    <definedName name="eeeeeeeeee" hidden="1">{#N/A,#N/A,FALSE,"목차";#N/A,#N/A,FALSE,"요약손익";#N/A,#N/A,FALSE,"월별손익";#N/A,#N/A,FALSE,"요약대차";#N/A,#N/A,FALSE,"대차대조표";#N/A,#N/A,FALSE,"요약CASH";#N/A,#N/A,FALSE,"자금운용표";#N/A,#N/A,FALSE,"판매요약";#N/A,#N/A,FALSE,"탐별 매출";#N/A,#N/A,FALSE,"생산요약";#N/A,#N/A,FALSE,"생산량 (2)";#N/A,#N/A,FALSE,"인원운용";#N/A,#N/A,FALSE,"전사집계";#N/A,#N/A,FALSE,"전사월별";#N/A,#N/A,FALSE,"차입금";#N/A,#N/A,FALSE,"자본지출"}</definedName>
    <definedName name="ELSK" hidden="1">{#N/A,#N/A,FALSE,"1.CRITERIA";#N/A,#N/A,FALSE,"2.IS";#N/A,#N/A,FALSE,"3.BS";#N/A,#N/A,FALSE,"4.PER PL";#N/A,#N/A,FALSE,"5.INVESTMENT";#N/A,#N/A,FALSE,"6.공문";#N/A,#N/A,FALSE,"7.netinvest"}</definedName>
    <definedName name="ert" hidden="1">{#N/A,#N/A,FALSE,"BS";#N/A,#N/A,FALSE,"PL";#N/A,#N/A,FALSE,"처분";#N/A,#N/A,FALSE,"현금";#N/A,#N/A,FALSE,"매출";#N/A,#N/A,FALSE,"원가";#N/A,#N/A,FALSE,"경영"}</definedName>
    <definedName name="EV__CVPARAMS__" hidden="1">"Sheet1!$A$3:$B$13;"</definedName>
    <definedName name="EV__EVCOM_OPTIONS__" hidden="1">8</definedName>
    <definedName name="EV__EXPOPTIONS__" hidden="1">0</definedName>
    <definedName name="EV__MAXEXPCOLS__" hidden="1">100</definedName>
    <definedName name="EV__MAXEXPROWS__" hidden="1">1000</definedName>
    <definedName name="EV__MEMORYCVW__" hidden="1">0</definedName>
    <definedName name="EV__WBEVMODE__" hidden="1">1</definedName>
    <definedName name="EV__WBREFOPTIONS__" hidden="1">134217758</definedName>
    <definedName name="EV__WBVERSION__" hidden="1">0</definedName>
    <definedName name="f" hidden="1">{#N/A,#N/A,FALSE,"UNIT";#N/A,#N/A,FALSE,"UNIT";#N/A,#N/A,FALSE,"계정"}</definedName>
    <definedName name="GGG" hidden="1">{#N/A,#N/A,FALSE,"목차";#N/A,#N/A,FALSE,"요약손익";#N/A,#N/A,FALSE,"월별손익";#N/A,#N/A,FALSE,"요약대차";#N/A,#N/A,FALSE,"대차대조표";#N/A,#N/A,FALSE,"요약CASH";#N/A,#N/A,FALSE,"자금운용표";#N/A,#N/A,FALSE,"판매요약";#N/A,#N/A,FALSE,"탐별 매출";#N/A,#N/A,FALSE,"생산요약";#N/A,#N/A,FALSE,"생산량 (2)";#N/A,#N/A,FALSE,"인원운용";#N/A,#N/A,FALSE,"전사집계";#N/A,#N/A,FALSE,"전사월별";#N/A,#N/A,FALSE,"차입금";#N/A,#N/A,FALSE,"자본지출"}</definedName>
    <definedName name="GML" hidden="1">{#N/A,#N/A,FALSE,"목차";#N/A,#N/A,FALSE,"경영목표";#N/A,#N/A,FALSE,"팀별손익";#N/A,#N/A,FALSE,"총손익";#N/A,#N/A,FALSE,"제품별손익 (2)";#N/A,#N/A,FALSE,"제품상품손익";#N/A,#N/A,FALSE,"년간판매";#N/A,#N/A,FALSE,"제품별판매";#N/A,#N/A,FALSE,"제품별판매 (2)";#N/A,#N/A,FALSE,"단가";#N/A,#N/A,FALSE,"재고";#N/A,#N/A,FALSE,"재고 (2)";#N/A,#N/A,FALSE,"인원운용";#N/A,#N/A,FALSE,"년판매비";#N/A,#N/A,FALSE,"총원가";#N/A,#N/A,FALSE,"팀별관리비";#N/A,#N/A,FALSE,"월별관리비";#N/A,#N/A,FALSE,"월별관리비 (2)";#N/A,#N/A,FALSE,"총괄";#N/A,#N/A,FALSE,"군산";#N/A,#N/A,FALSE,"부산";#N/A,#N/A,FALSE,"가좌"}</definedName>
    <definedName name="hhh" hidden="1">{#N/A,#N/A,FALSE,"목차";#N/A,#N/A,FALSE,"경영목표";#N/A,#N/A,FALSE,"팀별손익";#N/A,#N/A,FALSE,"총손익";#N/A,#N/A,FALSE,"제품별손익 (2)";#N/A,#N/A,FALSE,"제품상품손익";#N/A,#N/A,FALSE,"년간판매";#N/A,#N/A,FALSE,"제품별판매";#N/A,#N/A,FALSE,"제품별판매 (2)";#N/A,#N/A,FALSE,"단가";#N/A,#N/A,FALSE,"재고";#N/A,#N/A,FALSE,"재고 (2)";#N/A,#N/A,FALSE,"인원운용";#N/A,#N/A,FALSE,"년판매비";#N/A,#N/A,FALSE,"총원가";#N/A,#N/A,FALSE,"팀별관리비";#N/A,#N/A,FALSE,"월별관리비";#N/A,#N/A,FALSE,"월별관리비 (2)";#N/A,#N/A,FALSE,"총괄";#N/A,#N/A,FALSE,"군산";#N/A,#N/A,FALSE,"부산";#N/A,#N/A,FALSE,"가좌"}</definedName>
    <definedName name="HTML1_1" hidden="1">"'[$Isrs609.xls]Sheet2'!$A$3:$G$31"</definedName>
    <definedName name="HTML2_1" hidden="1">"'[$Isrs609.xls]Sheet2'!$A$4:$E$62"</definedName>
    <definedName name="HTML3_1" hidden="1">"'[$Isrs609.xls]Sheet2'!$A$1:$F$66"</definedName>
    <definedName name="HTML4_1" hidden="1">"'[$Isrs609.xls]Sheet2'!$A$1:$D$62"</definedName>
    <definedName name="HTML5_1" hidden="1">"'[$Isrs609.xls]Sheet2'!$A$1:$D$66"</definedName>
    <definedName name="HTML6_1" hidden="1">"'[$Isrs609.xls]Sheet2'!$A$1:$D$65"</definedName>
    <definedName name="jsk" hidden="1">{#N/A,#N/A,FALSE,"UNIT";#N/A,#N/A,FALSE,"UNIT";#N/A,#N/A,FALSE,"계정"}</definedName>
    <definedName name="kjs" hidden="1">{#N/A,#N/A,FALSE,"UNIT";#N/A,#N/A,FALSE,"UNIT";#N/A,#N/A,FALSE,"계정"}</definedName>
    <definedName name="kkk" hidden="1">{#N/A,#N/A,FALSE,"UNIT";#N/A,#N/A,FALSE,"UNIT";#N/A,#N/A,FALSE,"계정"}</definedName>
    <definedName name="kkkk" hidden="1">{#N/A,#N/A,FALSE,"UNIT";#N/A,#N/A,FALSE,"UNIT";#N/A,#N/A,FALSE,"계정"}</definedName>
    <definedName name="kkkkkkkk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LLL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llll" hidden="1">{#N/A,#N/A,FALSE,"UNIT";#N/A,#N/A,FALSE,"UNIT";#N/A,#N/A,FALSE,"계정"}</definedName>
    <definedName name="m" localSheetId="3" hidden="1">[4]대차대조표!#REF!</definedName>
    <definedName name="m" localSheetId="11" hidden="1">[4]대차대조표!#REF!</definedName>
    <definedName name="m" localSheetId="0" hidden="1">[4]대차대조표!#REF!</definedName>
    <definedName name="m" localSheetId="1" hidden="1">[4]대차대조표!#REF!</definedName>
    <definedName name="m" hidden="1">[4]대차대조표!#REF!</definedName>
    <definedName name="MEWarning" hidden="1">1</definedName>
    <definedName name="mmm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mmmmmmm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NEW" localSheetId="3" hidden="1">#REF!</definedName>
    <definedName name="NEW" localSheetId="11" hidden="1">#REF!</definedName>
    <definedName name="NEW" localSheetId="0" hidden="1">#REF!</definedName>
    <definedName name="NEW" localSheetId="1" hidden="1">#REF!</definedName>
    <definedName name="NEW" hidden="1">#REF!</definedName>
    <definedName name="ooo" hidden="1">{#N/A,#N/A,FALSE,"UNIT";#N/A,#N/A,FALSE,"UNIT";#N/A,#N/A,FALSE,"계정"}</definedName>
    <definedName name="pppppppp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_xlnm.Print_Area" localSheetId="3" hidden="1">#REF!</definedName>
    <definedName name="_xlnm.Print_Area" localSheetId="11" hidden="1">#REF!</definedName>
    <definedName name="_xlnm.Print_Area" localSheetId="0" hidden="1">#REF!</definedName>
    <definedName name="_xlnm.Print_Area" localSheetId="1" hidden="1">#REF!</definedName>
    <definedName name="_xlnm.Print_Area" hidden="1">#REF!</definedName>
    <definedName name="rksk" hidden="1">{#N/A,#N/A,FALSE,"1.CRITERIA";#N/A,#N/A,FALSE,"2.IS";#N/A,#N/A,FALSE,"3.BS";#N/A,#N/A,FALSE,"4.PER PL";#N/A,#N/A,FALSE,"5.INVESTMENT";#N/A,#N/A,FALSE,"6.공문";#N/A,#N/A,FALSE,"7.netinvest"}</definedName>
    <definedName name="rrrr" hidden="1">{#N/A,#N/A,FALSE,"UNIT";#N/A,#N/A,FALSE,"UNIT";#N/A,#N/A,FALSE,"계정"}</definedName>
    <definedName name="sdadasasdas" hidden="1">{#N/A,#N/A,FALSE,"목차";#N/A,#N/A,FALSE,"경영목표";#N/A,#N/A,FALSE,"팀별손익";#N/A,#N/A,FALSE,"총손익";#N/A,#N/A,FALSE,"제품별손익 (2)";#N/A,#N/A,FALSE,"제품상품손익";#N/A,#N/A,FALSE,"년간판매";#N/A,#N/A,FALSE,"제품별판매";#N/A,#N/A,FALSE,"제품별판매 (2)";#N/A,#N/A,FALSE,"단가";#N/A,#N/A,FALSE,"재고";#N/A,#N/A,FALSE,"재고 (2)";#N/A,#N/A,FALSE,"인원운용";#N/A,#N/A,FALSE,"년판매비";#N/A,#N/A,FALSE,"총원가";#N/A,#N/A,FALSE,"팀별관리비";#N/A,#N/A,FALSE,"월별관리비";#N/A,#N/A,FALSE,"월별관리비 (2)";#N/A,#N/A,FALSE,"총괄";#N/A,#N/A,FALSE,"군산";#N/A,#N/A,FALSE,"부산";#N/A,#N/A,FALSE,"가좌"}</definedName>
    <definedName name="SDF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so" localSheetId="3" hidden="1">[5]회사제시!#REF!</definedName>
    <definedName name="so" localSheetId="11" hidden="1">[5]회사제시!#REF!</definedName>
    <definedName name="so" localSheetId="0" hidden="1">[5]회사제시!#REF!</definedName>
    <definedName name="so" localSheetId="1" hidden="1">[5]회사제시!#REF!</definedName>
    <definedName name="so" hidden="1">[5]회사제시!#REF!</definedName>
    <definedName name="ssss" hidden="1">{#N/A,#N/A,FALSE,"UNIT";#N/A,#N/A,FALSE,"UNIT";#N/A,#N/A,FALSE,"계정"}</definedName>
    <definedName name="t" hidden="1">{#N/A,#N/A,FALSE,"UNIT";#N/A,#N/A,FALSE,"UNIT";#N/A,#N/A,FALSE,"계정"}</definedName>
    <definedName name="TTT" hidden="1">{#N/A,#N/A,FALSE,"UNIT";#N/A,#N/A,FALSE,"UNIT";#N/A,#N/A,FALSE,"계정"}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uuuuuuuuuu" hidden="1">{#N/A,#N/A,FALSE,"목차";#N/A,#N/A,FALSE,"요약손익";#N/A,#N/A,FALSE,"월별손익";#N/A,#N/A,FALSE,"요약대차";#N/A,#N/A,FALSE,"대차대조표";#N/A,#N/A,FALSE,"요약CASH";#N/A,#N/A,FALSE,"자금운용표";#N/A,#N/A,FALSE,"판매요약";#N/A,#N/A,FALSE,"탐별 매출";#N/A,#N/A,FALSE,"생산요약";#N/A,#N/A,FALSE,"생산량 (2)";#N/A,#N/A,FALSE,"인원운용";#N/A,#N/A,FALSE,"전사집계";#N/A,#N/A,FALSE,"전사월별";#N/A,#N/A,FALSE,"차입금";#N/A,#N/A,FALSE,"자본지출"}</definedName>
    <definedName name="wjd" hidden="1">{#N/A,#N/A,FALSE,"목차";#N/A,#N/A,FALSE,"요약손익";#N/A,#N/A,FALSE,"월별손익";#N/A,#N/A,FALSE,"요약대차";#N/A,#N/A,FALSE,"대차대조표";#N/A,#N/A,FALSE,"요약CASH";#N/A,#N/A,FALSE,"자금운용표";#N/A,#N/A,FALSE,"판매요약";#N/A,#N/A,FALSE,"탐별 매출";#N/A,#N/A,FALSE,"생산요약";#N/A,#N/A,FALSE,"생산량 (2)";#N/A,#N/A,FALSE,"인원운용";#N/A,#N/A,FALSE,"전사집계";#N/A,#N/A,FALSE,"전사월별";#N/A,#N/A,FALSE,"차입금";#N/A,#N/A,FALSE,"자본지출"}</definedName>
    <definedName name="wq" hidden="1">{#N/A,#N/A,FALSE,"UNIT";#N/A,#N/A,FALSE,"UNIT";#N/A,#N/A,FALSE,"계정"}</definedName>
    <definedName name="wrn.aa." hidden="1">{#N/A,#N/A,FALSE,"UNIT";#N/A,#N/A,FALSE,"UNIT";#N/A,#N/A,FALSE,"계정"}</definedName>
    <definedName name="wrn.ACHESON94TAXRETURN." hidden="1">{#N/A,#N/A,FALSE,"일반적사항";#N/A,#N/A,FALSE,"주요재무자료";#N/A,#N/A,FALSE,"표지";#N/A,#N/A,FALSE,"총괄표";#N/A,#N/A,FALSE,"1호 과표세액";#N/A,#N/A,FALSE,"1-2호 농어촌과표";#N/A,#N/A,FALSE,"2호 서식";#N/A,#N/A,FALSE,"3(1)호 공제감면";#N/A,#N/A,FALSE,"임시특별감면";#N/A,#N/A,FALSE,"3(1)부7 기업합리";#N/A,#N/A,FALSE,"3(3)호(갑) 원천납부";#N/A,#N/A,FALSE,"5호 농어촌";#N/A,#N/A,FALSE,"6호 소득금액";#N/A,#N/A,FALSE,"6호 첨부(익)";#N/A,#N/A,FALSE,"6호 첨부(손)";#N/A,#N/A,FALSE,"6-1호 수입금액";#N/A,#N/A,FALSE,"6-3호 퇴충";#N/A,#N/A,FALSE,"6-3(4)호 대손";#N/A,#N/A,FALSE,"6-4호 접대(갑)";#N/A,#N/A,FALSE,"6-4호 접대(을)";#N/A,#N/A,FALSE,"6-6호(부표) 자본적지출";#N/A,#N/A,FALSE,"6-10호 재고자산";#N/A,#N/A,FALSE,"6-11호 세금과공과";#N/A,#N/A,FALSE,"6-12호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조정수입";#N/A,#N/A,FALSE,"10(4)호 소득구분";#N/A,#N/A,FALSE,"12호 중소검토";#N/A,#N/A,FALSE,"14(1)호 갑 주식";#N/A,#N/A,FALSE,"59호 해외특수";#N/A,#N/A,FALSE,"요약 BS";#N/A,#N/A,FALSE,"요약 PL";#N/A,#N/A,FALSE,"요약원가";#N/A,#N/A,FALSE,"요약RE"}</definedName>
    <definedName name="wrn.BL94TAXRETURN." hidden="1">{#N/A,#N/A,FALSE,"일반적사항";#N/A,#N/A,FALSE,"주요재무자료";#N/A,#N/A,FALSE,"표지";#N/A,#N/A,FALSE,"총괄표";#N/A,#N/A,FALSE,"1호 과표세액";#N/A,#N/A,FALSE,"2호 서식";#N/A,#N/A,FALSE,"2호부표 최저한세";#N/A,#N/A,FALSE,"3(1)호 공제감면";#N/A,#N/A,FALSE,"3(1) 부1 공제감면";#N/A,#N/A,FALSE,"임시특별감면";#N/A,#N/A,FALSE,"3(1)부7 기업합리";#N/A,#N/A,FALSE,"3(3)호(갑) 원천납부";#N/A,#N/A,FALSE,"5호 농어촌";#N/A,#N/A,FALSE,"6호 소득금액";#N/A,#N/A,FALSE,"6호 첨부(익)";#N/A,#N/A,FALSE,"6호 첨부(손)";#N/A,#N/A,FALSE,"재고자산추인";#N/A,#N/A,FALSE,"6-1호 수입금액";#N/A,#N/A,FALSE,"6-2(2)호 중소투자";#N/A,#N/A,FALSE,"6-2(4)호 해외시장";#N/A,#N/A,FALSE,"6-2(12)호 수출손실";#N/A,#N/A,FALSE,"6-3호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자본적지출";#N/A,#N/A,FALSE,"감가총괄";#N/A,#N/A,FALSE,"6-10호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자본금(을)";#N/A,#N/A,FALSE,"10(3)호 주요계정";#N/A,#N/A,FALSE,"10(3)호 부표";#N/A,#N/A,FALSE,"10(4)호 조정수입";#N/A,#N/A,FALSE,"10(4)호 소득구분";#N/A,#N/A,FALSE,"12호 중소검토";#N/A,#N/A,FALSE,"14(1)호 갑 주식";#N/A,#N/A,FALSE,"59호 해외특수";#N/A,#N/A,FALSE,"요약 BS";#N/A,#N/A,FALSE,"요약 PL";#N/A,#N/A,FALSE,"요약원가";#N/A,#N/A,FALSE,"요약RE"}</definedName>
    <definedName name="wrn.CIC94TAX." hidden="1">{#N/A,#N/A,FALSE,"일반적사항";#N/A,#N/A,FALSE,"주요재무자료";#N/A,#N/A,FALSE,"표지";#N/A,#N/A,FALSE,"총괄표";#N/A,#N/A,FALSE,"1호 과표세액";#N/A,#N/A,FALSE,"2호 서식";#N/A,#N/A,FALSE,"3(3)호(갑) 원천납부";#N/A,#N/A,FALSE,"6호 소득금액";#N/A,#N/A,FALSE,"6호 첨부(익)";#N/A,#N/A,FALSE,"6호 첨부(익)";#N/A,#N/A,FALSE,"6호 첨부(손)";#N/A,#N/A,FALSE,"6-1호 수입금액";#N/A,#N/A,FALSE,"6-3호 퇴충";#N/A,#N/A,FALSE,"6-4호 접대(갑)";#N/A,#N/A,FALSE,"6-4호 접대(을)";#N/A,#N/A,FALSE,"감가총괄";#N/A,#N/A,FALSE,"6-6(3)호 감가(정액)";#N/A,#N/A,FALSE,"전기부인액추인";#N/A,#N/A,FALSE,"6-6호(부표) 자본적지출";#N/A,#N/A,FALSE,"6-10호 재고자산";#N/A,#N/A,FALSE,"6-11호 세금과공과";#N/A,#N/A,FALSE,"6-12호 선급비용";#N/A,#N/A,FALSE,"9호 자본금(갑)";#N/A,#N/A,FALSE,"9호 자본금(을)";#N/A,#N/A,FALSE,"10(4)호 조정수입";#N/A,#N/A,FALSE,"59호 해외특수"}</definedName>
    <definedName name="wrn.COSA._.FS._.국문." hidden="1">{#N/A,#N/A,FALSE,"BS";#N/A,#N/A,FALSE,"PL";#N/A,#N/A,FALSE,"처분";#N/A,#N/A,FALSE,"현금";#N/A,#N/A,FALSE,"매출";#N/A,#N/A,FALSE,"원가";#N/A,#N/A,FALSE,"경영"}</definedName>
    <definedName name="wrn.COSA94TAXRETURN.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외화(을)";#N/A,#N/A,FALSE,"감가총괄";#N/A,#N/A,FALSE,"6-6(3)호 감가(정액)";#N/A,#N/A,FALSE,"6-6호(부표)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자본금(을)";#N/A,#N/A,FALSE,"10(2)호 소득공제";#N/A,#N/A,FALSE,"10(3)호 주요계정";#N/A,#N/A,FALSE,"10(3)호 부표";#N/A,#N/A,FALSE,"10(4)호 조정수입";#N/A,#N/A,FALSE,"14(1)호 갑 주식";#N/A,#N/A,FALSE,"59호 해외특수";#N/A,#N/A,FALSE,"요약 BS";#N/A,#N/A,FALSE,"요약 PL";#N/A,#N/A,FALSE,"요약RE"}</definedName>
    <definedName name="wrn.criteria.95p." hidden="1">{#N/A,#N/A,FALSE,"1.CRITERIA";#N/A,#N/A,FALSE,"2.IS";#N/A,#N/A,FALSE,"3.BS";#N/A,#N/A,FALSE,"4.PER PL";#N/A,#N/A,FALSE,"5.INVESTMENT";#N/A,#N/A,FALSE,"6.공문";#N/A,#N/A,FALSE,"7.netinvest"}</definedName>
    <definedName name="wrn.IFF94TAX." hidden="1">{#N/A,#N/A,FALSE,"일반적사항";#N/A,#N/A,FALSE,"주요재무자료";#N/A,#N/A,FALSE,"표지";#N/A,#N/A,FALSE,"총괄표";#N/A,#N/A,FALSE,"1호 과표세액";#N/A,#N/A,FALSE,"2호 서식";#N/A,#N/A,FALSE,"3(3)호(갑) 원천납부";#N/A,#N/A,FALSE,"6호 소득금액";#N/A,#N/A,FALSE,"6호 첨부(익)";#N/A,#N/A,FALSE,"6호 첨부(손)";#N/A,#N/A,FALSE,"6-1호 수입금액";#N/A,#N/A,FALSE,"6-3호 퇴충";#N/A,#N/A,FALSE,"6-4호 접대(갑)";#N/A,#N/A,FALSE,"6-4호 접대(을)";#N/A,#N/A,FALSE,"6-5 갑 외화";#N/A,#N/A,FALSE,"6-5을 외화";#N/A,#N/A,FALSE,"감가총괄";#N/A,#N/A,FALSE,"전기부인액추인";#N/A,#N/A,FALSE,"6-6호(부표) 자본적지출";#N/A,#N/A,FALSE,"6-11호 세금과공과";#N/A,#N/A,FALSE,"6-12호 선급비용";#N/A,#N/A,FALSE,"9호 자본금(갑)";#N/A,#N/A,FALSE,"9호 자본금(을)";#N/A,#N/A,FALSE,"10(3)호 주요계정";#N/A,#N/A,FALSE,"10(4)호 조정수입";#N/A,#N/A,FALSE,"12호 중소검토";#N/A,#N/A,FALSE,"14(1) 주주이동(갑)";#N/A,#N/A,FALSE,"59호 해외특수";#N/A,#N/A,FALSE,"해외명세";#N/A,#N/A,FALSE,"요약 BS";#N/A,#N/A,FALSE,"요약RE";#N/A,#N/A,FALSE,"요약 PL"}</definedName>
    <definedName name="wrn.jck94TAXRETURN." hidden="1">{#N/A,#N/A,FALSE,"표지";#N/A,#N/A,FALSE,"총괄표";#N/A,#N/A,FALSE,"1호 과표세액";#N/A,#N/A,FALSE,"3(3)호(갑) 원천납부";#N/A,#N/A,FALSE,"6호 소득금액";#N/A,#N/A,FALSE,"6호 첨부(익)";#N/A,#N/A,FALSE,"6호 첨부(손)";#N/A,#N/A,FALSE,"6-12호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조정수입";#N/A,#N/A,FALSE,"12호 중소검토";#N/A,#N/A,FALSE,"14(1)호 갑 주식";#N/A,#N/A,FALSE,"59호 해외특수";#N/A,#N/A,FALSE,"요약 BS";#N/A,#N/A,FALSE,"요약 PL";#N/A,#N/A,FALSE,"요약원가";#N/A,#N/A,FALSE,"요약RE";#N/A,#N/A,FALSE,"6-5호 외화(갑)";#N/A,#N/A,FALSE,"6-5호 외화(을)"}</definedName>
    <definedName name="wrn.Lead._.Schedule." hidden="1">{#N/A,#N/A,FALSE,"BS";#N/A,#N/A,FALSE,"PL";#N/A,#N/A,FALSE,"A";#N/A,#N/A,FALSE,"B";#N/A,#N/A,FALSE,"B1";#N/A,#N/A,FALSE,"C";#N/A,#N/A,FALSE,"C1";#N/A,#N/A,FALSE,"C2";#N/A,#N/A,FALSE,"D";#N/A,#N/A,FALSE,"E";#N/A,#N/A,FALSE,"F";#N/A,#N/A,FALSE,"AA";#N/A,#N/A,FALSE,"BB";#N/A,#N/A,FALSE,"CC";#N/A,#N/A,FALSE,"DD";#N/A,#N/A,FALSE,"EE";#N/A,#N/A,FALSE,"FF";#N/A,#N/A,FALSE,"PL10";#N/A,#N/A,FALSE,"PL20";#N/A,#N/A,FALSE,"PL30"}</definedName>
    <definedName name="wrn.PAIM._.TAX._.PRO." hidden="1">{#N/A,#N/A,FALSE,"표지";#N/A,#N/A,FALSE,"총괄표";#N/A,#N/A,FALSE,"1호 과표세액";#N/A,#N/A,FALSE,"2호 서식";#N/A,#N/A,FALSE,"3(3)호(갑) 원천납부";#N/A,#N/A,FALSE,"6호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자본적지출";#N/A,#N/A,FALSE,"6-11호 세금과공과";#N/A,#N/A,FALSE,"6-12호 선급비용";#N/A,#N/A,FALSE,"9호 자본금(갑)";#N/A,#N/A,FALSE,"9호 자본금(을)";#N/A,#N/A,FALSE,"10(3)호 주요계정";#N/A,#N/A,FALSE,"10(3)호 부표";#N/A,#N/A,FALSE,"10(4)호 조정수입";#N/A,#N/A,FALSE,"요약 BS";#N/A,#N/A,FALSE,"요약 PL";#N/A,#N/A,FALSE,"요약RE"}</definedName>
    <definedName name="wrn.SAA94TAX." hidden="1">{#N/A,#N/A,TRUE,"표지";#N/A,#N/A,TRUE,"총괄표";#N/A,#N/A,TRUE,"1호 과표세액";#N/A,#N/A,TRUE,"2호 서식";#N/A,#N/A,TRUE,"3(1) 부3 세액조정";#N/A,#N/A,TRUE,"임시투자공제";#N/A,#N/A,TRUE,"조8호 기술인력";#N/A,#N/A,TRUE,"3(1)부7 기업합리";#N/A,#N/A,TRUE,"3(3)호(갑) 원천납부";#N/A,#N/A,TRUE,"6호 소득금액";#N/A,#N/A,TRUE,"6호 첨부(익)";#N/A,#N/A,TRUE,"6호 첨부(손)";#N/A,#N/A,TRUE,"6-1호 수입금액";#N/A,#N/A,TRUE,"6-2(4)호 해외시장";#N/A,#N/A,TRUE,"6-2(12)호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자본금(을)";#N/A,#N/A,TRUE,"10(3)호 주요계정";#N/A,#N/A,TRUE,"10(3)호 부표";#N/A,#N/A,TRUE,"10(4)호 조정수입";#N/A,#N/A,TRUE,"14(1)호 갑 주식";#N/A,#N/A,TRUE,"요약 BS";#N/A,#N/A,TRUE,"요약 PL";#N/A,#N/A,TRUE,"요약원가";#N/A,#N/A,TRUE,"요약RE"}</definedName>
    <definedName name="wrn.saasimple." hidden="1">{#N/A,#N/A,FALSE,"1호 과표세액";#N/A,#N/A,FALSE,"2호 서식";#N/A,#N/A,FALSE,"3(1)부7 기업합리";#N/A,#N/A,FALSE,"6호 소득금액";#N/A,#N/A,FALSE,"6호 첨부(익)";#N/A,#N/A,FALSE,"6호 첨부(손)";#N/A,#N/A,FALSE,"6-1호 수입금액";#N/A,#N/A,FALSE,"6-3(4)호 대손";#N/A,#N/A,FALSE,"6-3호 퇴충";#N/A,#N/A,FALSE,"6-3(3)호 단퇴";#N/A,#N/A,FALSE,"6-3(4)호 대손";#N/A,#N/A,FALSE,"6-4호 접대(갑)";#N/A,#N/A,FALSE,"6-4호 접대(을)";#N/A,#N/A,FALSE,"6-5호 외화(갑)";#N/A,#N/A,FALSE,"6-5호 외화(을)";#N/A,#N/A,FALSE,"6-11호 세금과공과";#N/A,#N/A,FALSE,"6-13호 기부금";#N/A,#N/A,FALSE,"8호 기부금조정";#N/A,#N/A,FALSE,"9호 자본금(갑)";#N/A,#N/A,FALSE,"9호 자본금(을)";#N/A,#N/A,FALSE,"10(3)호 주요계정";#N/A,#N/A,FALSE,"10(3)호 부표";#N/A,#N/A,FALSE,"요약 PL";#N/A,#N/A,FALSE,"10(4)호 조정수입";#N/A,#N/A,FALSE,"14(1)호 갑 주식"}</definedName>
    <definedName name="wrn.UNIONGAS94TAXRETURN.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최저한세";#N/A,#N/A,FALSE,"3(1)호 공제감면";#N/A,#N/A,FALSE,"3(1) 부3 세액조정";#N/A,#N/A,FALSE,"3호 임시투자공제";#N/A,#N/A,FALSE,"조8호 기술인력";#N/A,#N/A,FALSE,"3(1)부7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퇴충";#N/A,#N/A,FALSE,"6-3(4)호 대손";#N/A,#N/A,FALSE,"6-4호 접대(갑)";#N/A,#N/A,FALSE,"6-4호 접대(을)";#N/A,#N/A,FALSE,"6-5호 외화(갑)";#N/A,#N/A,FALSE,"6-6호(부표)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자본금(을)";#N/A,#N/A,FALSE,"10(3)호 주요계정";#N/A,#N/A,FALSE,"10(3)호 부표";#N/A,#N/A,FALSE,"10(4)호 조정수입";#N/A,#N/A,FALSE,"14(1)호 갑 주식";#N/A,#N/A,FALSE,"59호 해외특수";#N/A,#N/A,FALSE,"60호 갑 적정유보";#N/A,#N/A,FALSE,"60호 을 적정유보";#N/A,#N/A,FALSE,"요약 BS";#N/A,#N/A,FALSE,"요약 PL";#N/A,#N/A,FALSE,"요약원가";#N/A,#N/A,FALSE,"요약RE"}</definedName>
    <definedName name="wrn.간단한세무조정계산서.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wrn.관섬예산.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wrn.세무조정계산서.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wrn.세무조정모든양식.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wrn.월추정." hidden="1">{#N/A,#N/A,FALSE,"월추정감가상각비";#N/A,#N/A,FALSE,"main_prog"}</definedName>
    <definedName name="wrn.전사예산." hidden="1">{#N/A,#N/A,FALSE,"목차";#N/A,#N/A,FALSE,"요약손익";#N/A,#N/A,FALSE,"월별손익";#N/A,#N/A,FALSE,"요약대차";#N/A,#N/A,FALSE,"대차대조표";#N/A,#N/A,FALSE,"요약CASH";#N/A,#N/A,FALSE,"자금운용표";#N/A,#N/A,FALSE,"판매요약";#N/A,#N/A,FALSE,"탐별 매출";#N/A,#N/A,FALSE,"생산요약";#N/A,#N/A,FALSE,"생산량 (2)";#N/A,#N/A,FALSE,"인원운용";#N/A,#N/A,FALSE,"전사집계";#N/A,#N/A,FALSE,"전사월별";#N/A,#N/A,FALSE,"차입금";#N/A,#N/A,FALSE,"자본지출"}</definedName>
    <definedName name="wrn.조흥94세무.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부2 공제감면";#N/A,#N/A,TRUE,"3(1) 부3 세액조정";#N/A,#N/A,TRUE,"3(1)부7 기업합리";#N/A,#N/A,TRUE,"3(3)호(갑) 원천납부";#N/A,#N/A,TRUE,"4호 특별부가";#N/A,#N/A,TRUE,"5호 농어촌";#N/A,#N/A,TRUE,"5호2 농감면(갑)";#N/A,#N/A,TRUE,"5호2 농감면(을)";#N/A,#N/A,TRUE,"6호 소득금액";#N/A,#N/A,TRUE,"6호 첨부(익)";#N/A,#N/A,TRUE,"6호 첨부(손)";#N/A,#N/A,TRUE,"6-1호 수입금액";#N/A,#N/A,TRUE,"6-2(7)호 해외투자";#N/A,#N/A,TRUE,"6-3호 퇴충";#N/A,#N/A,TRUE,"6-3(3)호 단퇴";#N/A,#N/A,TRUE,"6-3(4)호 대손";#N/A,#N/A,TRUE,"6-4호 접대(갑)";#N/A,#N/A,TRUE,"6-4호 접대(을)";#N/A,#N/A,TRUE,"감가총괄표";#N/A,#N/A,TRUE,"6-6(3)호 감가(정율)";#N/A,#N/A,TRUE,"6-6호(부표) 자본적지출";#N/A,#N/A,TRUE,"6-10호 재고자산";#N/A,#N/A,TRUE,"6-11호 세금과공과";#N/A,#N/A,TRUE,"6-12호 선급비용";#N/A,#N/A,TRUE,"6-13호 기부금";#N/A,#N/A,TRUE,"기부1";#N/A,#N/A,TRUE,"기부2";#N/A,#N/A,TRUE,"8호 기부금조정";#N/A,#N/A,TRUE,"9호 자본금(갑)";#N/A,#N/A,TRUE,"9호 자본금(을)";#N/A,#N/A,TRUE,"10(3)호 주요계정";#N/A,#N/A,TRUE,"10(3)호 부표";#N/A,#N/A,TRUE,"10(4)호 조정수입";#N/A,#N/A,TRUE,"14(1)호 갑 주식";#N/A,#N/A,TRUE,"59호 해외특수";#N/A,#N/A,TRUE,"요약 BS";#N/A,#N/A,TRUE,"요약 PL";#N/A,#N/A,TRUE,"요약RE";#N/A,#N/A,TRUE,"조8호 기술인력";#N/A,#N/A,TRUE,"국공채감면";#N/A,#N/A,TRUE,"전기수정";#N/A,#N/A,TRUE,"퇴충명세";#N/A,#N/A,TRUE,"적금모집권유비";#N/A,#N/A,TRUE,"해외투자현황";#N/A,#N/A,TRUE,"외화감면";#N/A,#N/A,TRUE,"offshore";#N/A,#N/A,TRUE,"대손상각등명세"}</definedName>
    <definedName name="wrn.조흥축약94.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wrn.채권채무조회서." hidden="1">{#N/A,#N/A,FALSE,"채권채무";#N/A,#N/A,FALSE,"control sheet"}</definedName>
    <definedName name="wrn.판유리예산." hidden="1">{#N/A,#N/A,FALSE,"목차";#N/A,#N/A,FALSE,"경영목표";#N/A,#N/A,FALSE,"팀별손익";#N/A,#N/A,FALSE,"총손익";#N/A,#N/A,FALSE,"제품별손익 (2)";#N/A,#N/A,FALSE,"제품상품손익";#N/A,#N/A,FALSE,"년간판매";#N/A,#N/A,FALSE,"제품별판매";#N/A,#N/A,FALSE,"제품별판매 (2)";#N/A,#N/A,FALSE,"단가";#N/A,#N/A,FALSE,"재고";#N/A,#N/A,FALSE,"재고 (2)";#N/A,#N/A,FALSE,"인원운용";#N/A,#N/A,FALSE,"년판매비";#N/A,#N/A,FALSE,"총원가";#N/A,#N/A,FALSE,"팀별관리비";#N/A,#N/A,FALSE,"월별관리비";#N/A,#N/A,FALSE,"월별관리비 (2)";#N/A,#N/A,FALSE,"총괄";#N/A,#N/A,FALSE,"군산";#N/A,#N/A,FALSE,"부산";#N/A,#N/A,FALSE,"가좌"}</definedName>
    <definedName name="wrn.포항강판." hidden="1">{"현수",#N/A,FALSE,"월추정감가상각비"}</definedName>
    <definedName name="WWW" hidden="1">{#N/A,#N/A,FALSE,"목차";#N/A,#N/A,FALSE,"경영목표";#N/A,#N/A,FALSE,"팀별손익";#N/A,#N/A,FALSE,"총손익";#N/A,#N/A,FALSE,"제품별손익 (2)";#N/A,#N/A,FALSE,"제품상품손익";#N/A,#N/A,FALSE,"년간판매";#N/A,#N/A,FALSE,"제품별판매";#N/A,#N/A,FALSE,"제품별판매 (2)";#N/A,#N/A,FALSE,"단가";#N/A,#N/A,FALSE,"재고";#N/A,#N/A,FALSE,"재고 (2)";#N/A,#N/A,FALSE,"인원운용";#N/A,#N/A,FALSE,"년판매비";#N/A,#N/A,FALSE,"총원가";#N/A,#N/A,FALSE,"팀별관리비";#N/A,#N/A,FALSE,"월별관리비";#N/A,#N/A,FALSE,"월별관리비 (2)";#N/A,#N/A,FALSE,"총괄";#N/A,#N/A,FALSE,"군산";#N/A,#N/A,FALSE,"부산";#N/A,#N/A,FALSE,"가좌"}</definedName>
    <definedName name="wwww" hidden="1">{#N/A,#N/A,FALSE,"UNIT";#N/A,#N/A,FALSE,"UNIT";#N/A,#N/A,FALSE,"계정"}</definedName>
    <definedName name="wwwww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wwwwwww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wwwwwwwww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wwwwwwwwwwwww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wwwwwwwwwwwwww" hidden="1">{#N/A,#N/A,FALSE,"목차";#N/A,#N/A,FALSE,"요약손익";#N/A,#N/A,FALSE,"월별손익";#N/A,#N/A,FALSE,"요약대차";#N/A,#N/A,FALSE,"대차대조표";#N/A,#N/A,FALSE,"요약CASH";#N/A,#N/A,FALSE,"자금운용표";#N/A,#N/A,FALSE,"판매요약";#N/A,#N/A,FALSE,"탐별 매출";#N/A,#N/A,FALSE,"생산요약";#N/A,#N/A,FALSE,"생산량 (2)";#N/A,#N/A,FALSE,"인원운용";#N/A,#N/A,FALSE,"전사집계";#N/A,#N/A,FALSE,"전사월별";#N/A,#N/A,FALSE,"차입금";#N/A,#N/A,FALSE,"자본지출"}</definedName>
    <definedName name="ZZZ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ㄱ히망ㅎ" hidden="1">{#N/A,#N/A,FALSE,"1.CRITERIA";#N/A,#N/A,FALSE,"2.IS";#N/A,#N/A,FALSE,"3.BS";#N/A,#N/A,FALSE,"4.PER PL";#N/A,#N/A,FALSE,"5.INVESTMENT";#N/A,#N/A,FALSE,"6.공문";#N/A,#N/A,FALSE,"7.netinvest"}</definedName>
    <definedName name="가" hidden="1">{#N/A,#N/A,FALSE,"1.CRITERIA";#N/A,#N/A,FALSE,"2.IS";#N/A,#N/A,FALSE,"3.BS";#N/A,#N/A,FALSE,"4.PER PL";#N/A,#N/A,FALSE,"5.INVESTMENT";#N/A,#N/A,FALSE,"6.공문";#N/A,#N/A,FALSE,"7.netinvest"}</definedName>
    <definedName name="가가" hidden="1">{#N/A,#N/A,FALSE,"1.CRITERIA";#N/A,#N/A,FALSE,"2.IS";#N/A,#N/A,FALSE,"3.BS";#N/A,#N/A,FALSE,"4.PER PL";#N/A,#N/A,FALSE,"5.INVESTMENT";#N/A,#N/A,FALSE,"6.공문";#N/A,#N/A,FALSE,"7.netinvest"}</definedName>
    <definedName name="가나" hidden="1">{#N/A,#N/A,FALSE,"1.CRITERIA";#N/A,#N/A,FALSE,"2.IS";#N/A,#N/A,FALSE,"3.BS";#N/A,#N/A,FALSE,"4.PER PL";#N/A,#N/A,FALSE,"5.INVESTMENT";#N/A,#N/A,FALSE,"6.공문";#N/A,#N/A,FALSE,"7.netinvest"}</definedName>
    <definedName name="가나라" hidden="1">{#N/A,#N/A,FALSE,"1.CRITERIA";#N/A,#N/A,FALSE,"2.IS";#N/A,#N/A,FALSE,"3.BS";#N/A,#N/A,FALSE,"4.PER PL";#N/A,#N/A,FALSE,"5.INVESTMENT";#N/A,#N/A,FALSE,"6.공문";#N/A,#N/A,FALSE,"7.netinvest"}</definedName>
    <definedName name="가다" hidden="1">{#N/A,#N/A,FALSE,"1.CRITERIA";#N/A,#N/A,FALSE,"2.IS";#N/A,#N/A,FALSE,"3.BS";#N/A,#N/A,FALSE,"4.PER PL";#N/A,#N/A,FALSE,"5.INVESTMENT";#N/A,#N/A,FALSE,"6.공문";#N/A,#N/A,FALSE,"7.netinvest"}</definedName>
    <definedName name="가라" hidden="1">{#N/A,#N/A,FALSE,"1.CRITERIA";#N/A,#N/A,FALSE,"2.IS";#N/A,#N/A,FALSE,"3.BS";#N/A,#N/A,FALSE,"4.PER PL";#N/A,#N/A,FALSE,"5.INVESTMENT";#N/A,#N/A,FALSE,"6.공문";#N/A,#N/A,FALSE,"7.netinvest"}</definedName>
    <definedName name="가아" hidden="1">{#N/A,#N/A,FALSE,"1.CRITERIA";#N/A,#N/A,FALSE,"2.IS";#N/A,#N/A,FALSE,"3.BS";#N/A,#N/A,FALSE,"4.PER PL";#N/A,#N/A,FALSE,"5.INVESTMENT";#N/A,#N/A,FALSE,"6.공문";#N/A,#N/A,FALSE,"7.netinvest"}</definedName>
    <definedName name="가아노" hidden="1">{#N/A,#N/A,FALSE,"1.CRITERIA";#N/A,#N/A,FALSE,"2.IS";#N/A,#N/A,FALSE,"3.BS";#N/A,#N/A,FALSE,"4.PER PL";#N/A,#N/A,FALSE,"5.INVESTMENT";#N/A,#N/A,FALSE,"6.공문";#N/A,#N/A,FALSE,"7.netinvest"}</definedName>
    <definedName name="가아다" hidden="1">{#N/A,#N/A,FALSE,"1.CRITERIA";#N/A,#N/A,FALSE,"2.IS";#N/A,#N/A,FALSE,"3.BS";#N/A,#N/A,FALSE,"4.PER PL";#N/A,#N/A,FALSE,"5.INVESTMENT";#N/A,#N/A,FALSE,"6.공문";#N/A,#N/A,FALSE,"7.netinvest"}</definedName>
    <definedName name="가아차" hidden="1">{#N/A,#N/A,FALSE,"1.CRITERIA";#N/A,#N/A,FALSE,"2.IS";#N/A,#N/A,FALSE,"3.BS";#N/A,#N/A,FALSE,"4.PER PL";#N/A,#N/A,FALSE,"5.INVESTMENT";#N/A,#N/A,FALSE,"6.공문";#N/A,#N/A,FALSE,"7.netinvest"}</definedName>
    <definedName name="가오" hidden="1">{#N/A,#N/A,FALSE,"1.CRITERIA";#N/A,#N/A,FALSE,"2.IS";#N/A,#N/A,FALSE,"3.BS";#N/A,#N/A,FALSE,"4.PER PL";#N/A,#N/A,FALSE,"5.INVESTMENT";#N/A,#N/A,FALSE,"6.공문";#N/A,#N/A,FALSE,"7.netinvest"}</definedName>
    <definedName name="가오나" hidden="1">{#N/A,#N/A,FALSE,"1.CRITERIA";#N/A,#N/A,FALSE,"2.IS";#N/A,#N/A,FALSE,"3.BS";#N/A,#N/A,FALSE,"4.PER PL";#N/A,#N/A,FALSE,"5.INVESTMENT";#N/A,#N/A,FALSE,"6.공문";#N/A,#N/A,FALSE,"7.netinvest"}</definedName>
    <definedName name="가오아" hidden="1">{#N/A,#N/A,FALSE,"1.CRITERIA";#N/A,#N/A,FALSE,"2.IS";#N/A,#N/A,FALSE,"3.BS";#N/A,#N/A,FALSE,"4.PER PL";#N/A,#N/A,FALSE,"5.INVESTMENT";#N/A,#N/A,FALSE,"6.공문";#N/A,#N/A,FALSE,"7.netinvest"}</definedName>
    <definedName name="가카" hidden="1">{#N/A,#N/A,FALSE,"1.CRITERIA";#N/A,#N/A,FALSE,"2.IS";#N/A,#N/A,FALSE,"3.BS";#N/A,#N/A,FALSE,"4.PER PL";#N/A,#N/A,FALSE,"5.INVESTMENT";#N/A,#N/A,FALSE,"6.공문";#N/A,#N/A,FALSE,"7.netinvest"}</definedName>
    <definedName name="가타" hidden="1">{#N/A,#N/A,FALSE,"1.CRITERIA";#N/A,#N/A,FALSE,"2.IS";#N/A,#N/A,FALSE,"3.BS";#N/A,#N/A,FALSE,"4.PER PL";#N/A,#N/A,FALSE,"5.INVESTMENT";#N/A,#N/A,FALSE,"6.공문";#N/A,#N/A,FALSE,"7.netinvest"}</definedName>
    <definedName name="갈" hidden="1">{#N/A,#N/A,FALSE,"1.CRITERIA";#N/A,#N/A,FALSE,"2.IS";#N/A,#N/A,FALSE,"3.BS";#N/A,#N/A,FALSE,"4.PER PL";#N/A,#N/A,FALSE,"5.INVESTMENT";#N/A,#N/A,FALSE,"6.공문";#N/A,#N/A,FALSE,"7.netinvest"}</definedName>
    <definedName name="강" hidden="1">{#N/A,#N/A,FALSE,"1.CRITERIA";#N/A,#N/A,FALSE,"2.IS";#N/A,#N/A,FALSE,"3.BS";#N/A,#N/A,FALSE,"4.PER PL";#N/A,#N/A,FALSE,"5.INVESTMENT";#N/A,#N/A,FALSE,"6.공문";#N/A,#N/A,FALSE,"7.netinvest"}</definedName>
    <definedName name="거" hidden="1">{#N/A,#N/A,FALSE,"1.CRITERIA";#N/A,#N/A,FALSE,"2.IS";#N/A,#N/A,FALSE,"3.BS";#N/A,#N/A,FALSE,"4.PER PL";#N/A,#N/A,FALSE,"5.INVESTMENT";#N/A,#N/A,FALSE,"6.공문";#N/A,#N/A,FALSE,"7.netinvest"}</definedName>
    <definedName name="거이" hidden="1">{#N/A,#N/A,FALSE,"1.CRITERIA";#N/A,#N/A,FALSE,"2.IS";#N/A,#N/A,FALSE,"3.BS";#N/A,#N/A,FALSE,"4.PER PL";#N/A,#N/A,FALSE,"5.INVESTMENT";#N/A,#N/A,FALSE,"6.공문";#N/A,#N/A,FALSE,"7.netinvest"}</definedName>
    <definedName name="결산성과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계산" hidden="1">{#N/A,#N/A,FALSE,"1.CRITERIA";#N/A,#N/A,FALSE,"2.IS";#N/A,#N/A,FALSE,"3.BS";#N/A,#N/A,FALSE,"4.PER PL";#N/A,#N/A,FALSE,"5.INVESTMENT";#N/A,#N/A,FALSE,"6.공문";#N/A,#N/A,FALSE,"7.netinvest"}</definedName>
    <definedName name="관실적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관유리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기" hidden="1">{#N/A,#N/A,FALSE,"1.CRITERIA";#N/A,#N/A,FALSE,"2.IS";#N/A,#N/A,FALSE,"3.BS";#N/A,#N/A,FALSE,"4.PER PL";#N/A,#N/A,FALSE,"5.INVESTMENT";#N/A,#N/A,FALSE,"6.공문";#N/A,#N/A,FALSE,"7.netinvest"}</definedName>
    <definedName name="기아" hidden="1">{#N/A,#N/A,FALSE,"1.CRITERIA";#N/A,#N/A,FALSE,"2.IS";#N/A,#N/A,FALSE,"3.BS";#N/A,#N/A,FALSE,"4.PER PL";#N/A,#N/A,FALSE,"5.INVESTMENT";#N/A,#N/A,FALSE,"6.공문";#N/A,#N/A,FALSE,"7.netinvest"}</definedName>
    <definedName name="기아차" hidden="1">{#N/A,#N/A,FALSE,"1.CRITERIA";#N/A,#N/A,FALSE,"2.IS";#N/A,#N/A,FALSE,"3.BS";#N/A,#N/A,FALSE,"4.PER PL";#N/A,#N/A,FALSE,"5.INVESTMENT";#N/A,#N/A,FALSE,"6.공문";#N/A,#N/A,FALSE,"7.netinvest"}</definedName>
    <definedName name="김" hidden="1">{#N/A,#N/A,FALSE,"목차";#N/A,#N/A,FALSE,"요약손익";#N/A,#N/A,FALSE,"월별손익";#N/A,#N/A,FALSE,"요약대차";#N/A,#N/A,FALSE,"대차대조표";#N/A,#N/A,FALSE,"요약CASH";#N/A,#N/A,FALSE,"자금운용표";#N/A,#N/A,FALSE,"판매요약";#N/A,#N/A,FALSE,"탐별 매출";#N/A,#N/A,FALSE,"생산요약";#N/A,#N/A,FALSE,"생산량 (2)";#N/A,#N/A,FALSE,"인원운용";#N/A,#N/A,FALSE,"전사집계";#N/A,#N/A,FALSE,"전사월별";#N/A,#N/A,FALSE,"차입금";#N/A,#N/A,FALSE,"자본지출"}</definedName>
    <definedName name="나" hidden="1">{#N/A,#N/A,FALSE,"1.CRITERIA";#N/A,#N/A,FALSE,"2.IS";#N/A,#N/A,FALSE,"3.BS";#N/A,#N/A,FALSE,"4.PER PL";#N/A,#N/A,FALSE,"5.INVESTMENT";#N/A,#N/A,FALSE,"6.공문";#N/A,#N/A,FALSE,"7.netinvest"}</definedName>
    <definedName name="나다라" hidden="1">{#N/A,#N/A,FALSE,"1.CRITERIA";#N/A,#N/A,FALSE,"2.IS";#N/A,#N/A,FALSE,"3.BS";#N/A,#N/A,FALSE,"4.PER PL";#N/A,#N/A,FALSE,"5.INVESTMENT";#N/A,#N/A,FALSE,"6.공문";#N/A,#N/A,FALSE,"7.netinvest"}</definedName>
    <definedName name="나라" hidden="1">{#N/A,#N/A,FALSE,"1.CRITERIA";#N/A,#N/A,FALSE,"2.IS";#N/A,#N/A,FALSE,"3.BS";#N/A,#N/A,FALSE,"4.PER PL";#N/A,#N/A,FALSE,"5.INVESTMENT";#N/A,#N/A,FALSE,"6.공문";#N/A,#N/A,FALSE,"7.netinvest"}</definedName>
    <definedName name="내" hidden="1">{#N/A,#N/A,FALSE,"1.CRITERIA";#N/A,#N/A,FALSE,"2.IS";#N/A,#N/A,FALSE,"3.BS";#N/A,#N/A,FALSE,"4.PER PL";#N/A,#N/A,FALSE,"5.INVESTMENT";#N/A,#N/A,FALSE,"6.공문";#N/A,#N/A,FALSE,"7.netinvest"}</definedName>
    <definedName name="너" hidden="1">{#N/A,#N/A,FALSE,"1.CRITERIA";#N/A,#N/A,FALSE,"2.IS";#N/A,#N/A,FALSE,"3.BS";#N/A,#N/A,FALSE,"4.PER PL";#N/A,#N/A,FALSE,"5.INVESTMENT";#N/A,#N/A,FALSE,"6.공문";#N/A,#N/A,FALSE,"7.netinvest"}</definedName>
    <definedName name="노" hidden="1">{#N/A,#N/A,FALSE,"1.CRITERIA";#N/A,#N/A,FALSE,"2.IS";#N/A,#N/A,FALSE,"3.BS";#N/A,#N/A,FALSE,"4.PER PL";#N/A,#N/A,FALSE,"5.INVESTMENT";#N/A,#N/A,FALSE,"6.공문";#N/A,#N/A,FALSE,"7.netinvest"}</definedName>
    <definedName name="ㄷㄷㄷ" hidden="1">{#N/A,#N/A,FALSE,"UNIT";#N/A,#N/A,FALSE,"UNIT";#N/A,#N/A,FALSE,"계정"}</definedName>
    <definedName name="ㄷㅈㄱ" hidden="1">{#N/A,#N/A,FALSE,"BS";#N/A,#N/A,FALSE,"PL";#N/A,#N/A,FALSE,"처분";#N/A,#N/A,FALSE,"현금";#N/A,#N/A,FALSE,"매출";#N/A,#N/A,FALSE,"원가";#N/A,#N/A,FALSE,"경영"}</definedName>
    <definedName name="다" hidden="1">{#N/A,#N/A,FALSE,"1.CRITERIA";#N/A,#N/A,FALSE,"2.IS";#N/A,#N/A,FALSE,"3.BS";#N/A,#N/A,FALSE,"4.PER PL";#N/A,#N/A,FALSE,"5.INVESTMENT";#N/A,#N/A,FALSE,"6.공문";#N/A,#N/A,FALSE,"7.netinvest"}</definedName>
    <definedName name="다바" hidden="1">{#N/A,#N/A,FALSE,"1.CRITERIA";#N/A,#N/A,FALSE,"2.IS";#N/A,#N/A,FALSE,"3.BS";#N/A,#N/A,FALSE,"4.PER PL";#N/A,#N/A,FALSE,"5.INVESTMENT";#N/A,#N/A,FALSE,"6.공문";#N/A,#N/A,FALSE,"7.netinvest"}</definedName>
    <definedName name="도" hidden="1">{#N/A,#N/A,FALSE,"1.CRITERIA";#N/A,#N/A,FALSE,"2.IS";#N/A,#N/A,FALSE,"3.BS";#N/A,#N/A,FALSE,"4.PER PL";#N/A,#N/A,FALSE,"5.INVESTMENT";#N/A,#N/A,FALSE,"6.공문";#N/A,#N/A,FALSE,"7.netinvest"}</definedName>
    <definedName name="돠" hidden="1">{#N/A,#N/A,FALSE,"1.CRITERIA";#N/A,#N/A,FALSE,"2.IS";#N/A,#N/A,FALSE,"3.BS";#N/A,#N/A,FALSE,"4.PER PL";#N/A,#N/A,FALSE,"5.INVESTMENT";#N/A,#N/A,FALSE,"6.공문";#N/A,#N/A,FALSE,"7.netinvest"}</definedName>
    <definedName name="디" hidden="1">{#N/A,#N/A,FALSE,"1.CRITERIA";#N/A,#N/A,FALSE,"2.IS";#N/A,#N/A,FALSE,"3.BS";#N/A,#N/A,FALSE,"4.PER PL";#N/A,#N/A,FALSE,"5.INVESTMENT";#N/A,#N/A,FALSE,"6.공문";#N/A,#N/A,FALSE,"7.netinvest"}</definedName>
    <definedName name="ㄹ" hidden="1">{#N/A,#N/A,FALSE,"BS";#N/A,#N/A,FALSE,"PL";#N/A,#N/A,FALSE,"처분";#N/A,#N/A,FALSE,"현금";#N/A,#N/A,FALSE,"매출";#N/A,#N/A,FALSE,"원가";#N/A,#N/A,FALSE,"경영"}</definedName>
    <definedName name="라" hidden="1">{#N/A,#N/A,FALSE,"1.CRITERIA";#N/A,#N/A,FALSE,"2.IS";#N/A,#N/A,FALSE,"3.BS";#N/A,#N/A,FALSE,"4.PER PL";#N/A,#N/A,FALSE,"5.INVESTMENT";#N/A,#N/A,FALSE,"6.공문";#N/A,#N/A,FALSE,"7.netinvest"}</definedName>
    <definedName name="라아아" hidden="1">{#N/A,#N/A,FALSE,"1.CRITERIA";#N/A,#N/A,FALSE,"2.IS";#N/A,#N/A,FALSE,"3.BS";#N/A,#N/A,FALSE,"4.PER PL";#N/A,#N/A,FALSE,"5.INVESTMENT";#N/A,#N/A,FALSE,"6.공문";#N/A,#N/A,FALSE,"7.netinvest"}</definedName>
    <definedName name="랴" hidden="1">{#N/A,#N/A,FALSE,"1.CRITERIA";#N/A,#N/A,FALSE,"2.IS";#N/A,#N/A,FALSE,"3.BS";#N/A,#N/A,FALSE,"4.PER PL";#N/A,#N/A,FALSE,"5.INVESTMENT";#N/A,#N/A,FALSE,"6.공문";#N/A,#N/A,FALSE,"7.netinvest"}</definedName>
    <definedName name="로" hidden="1">{#N/A,#N/A,FALSE,"1.CRITERIA";#N/A,#N/A,FALSE,"2.IS";#N/A,#N/A,FALSE,"3.BS";#N/A,#N/A,FALSE,"4.PER PL";#N/A,#N/A,FALSE,"5.INVESTMENT";#N/A,#N/A,FALSE,"6.공문";#N/A,#N/A,FALSE,"7.netinvest"}</definedName>
    <definedName name="류" hidden="1">{#N/A,#N/A,FALSE,"1.CRITERIA";#N/A,#N/A,FALSE,"2.IS";#N/A,#N/A,FALSE,"3.BS";#N/A,#N/A,FALSE,"4.PER PL";#N/A,#N/A,FALSE,"5.INVESTMENT";#N/A,#N/A,FALSE,"6.공문";#N/A,#N/A,FALSE,"7.netinvest"}</definedName>
    <definedName name="ㅁ" hidden="1">{#N/A,#N/A,FALSE,"UNIT";#N/A,#N/A,FALSE,"UNIT";#N/A,#N/A,FALSE,"계정"}</definedName>
    <definedName name="ㅁㅁㅁㅁ" hidden="1">{#N/A,#N/A,FALSE,"UNIT";#N/A,#N/A,FALSE,"UNIT";#N/A,#N/A,FALSE,"계정"}</definedName>
    <definedName name="ㅁㅁㅁㅁㅁ" hidden="1">{#N/A,#N/A,FALSE,"UNIT";#N/A,#N/A,FALSE,"UNIT";#N/A,#N/A,FALSE,"계정"}</definedName>
    <definedName name="마" hidden="1">{#N/A,#N/A,FALSE,"1.CRITERIA";#N/A,#N/A,FALSE,"2.IS";#N/A,#N/A,FALSE,"3.BS";#N/A,#N/A,FALSE,"4.PER PL";#N/A,#N/A,FALSE,"5.INVESTMENT";#N/A,#N/A,FALSE,"6.공문";#N/A,#N/A,FALSE,"7.netinvest"}</definedName>
    <definedName name="마마" hidden="1">{#N/A,#N/A,FALSE,"1.CRITERIA";#N/A,#N/A,FALSE,"2.IS";#N/A,#N/A,FALSE,"3.BS";#N/A,#N/A,FALSE,"4.PER PL";#N/A,#N/A,FALSE,"5.INVESTMENT";#N/A,#N/A,FALSE,"6.공문";#N/A,#N/A,FALSE,"7.netinvest"}</definedName>
    <definedName name="마마오" hidden="1">{#N/A,#N/A,FALSE,"1.CRITERIA";#N/A,#N/A,FALSE,"2.IS";#N/A,#N/A,FALSE,"3.BS";#N/A,#N/A,FALSE,"4.PER PL";#N/A,#N/A,FALSE,"5.INVESTMENT";#N/A,#N/A,FALSE,"6.공문";#N/A,#N/A,FALSE,"7.netinvest"}</definedName>
    <definedName name="마마이" hidden="1">{#N/A,#N/A,FALSE,"1.CRITERIA";#N/A,#N/A,FALSE,"2.IS";#N/A,#N/A,FALSE,"3.BS";#N/A,#N/A,FALSE,"4.PER PL";#N/A,#N/A,FALSE,"5.INVESTMENT";#N/A,#N/A,FALSE,"6.공문";#N/A,#N/A,FALSE,"7.netinvest"}</definedName>
    <definedName name="마아" hidden="1">{#N/A,#N/A,FALSE,"1.CRITERIA";#N/A,#N/A,FALSE,"2.IS";#N/A,#N/A,FALSE,"3.BS";#N/A,#N/A,FALSE,"4.PER PL";#N/A,#N/A,FALSE,"5.INVESTMENT";#N/A,#N/A,FALSE,"6.공문";#N/A,#N/A,FALSE,"7.netinvest"}</definedName>
    <definedName name="매" hidden="1">{#N/A,#N/A,FALSE,"1.CRITERIA";#N/A,#N/A,FALSE,"2.IS";#N/A,#N/A,FALSE,"3.BS";#N/A,#N/A,FALSE,"4.PER PL";#N/A,#N/A,FALSE,"5.INVESTMENT";#N/A,#N/A,FALSE,"6.공문";#N/A,#N/A,FALSE,"7.netinvest"}</definedName>
    <definedName name="매축액2" hidden="1">{#N/A,#N/A,FALSE,"1.CRITERIA";#N/A,#N/A,FALSE,"2.IS";#N/A,#N/A,FALSE,"3.BS";#N/A,#N/A,FALSE,"4.PER PL";#N/A,#N/A,FALSE,"5.INVESTMENT";#N/A,#N/A,FALSE,"6.공문";#N/A,#N/A,FALSE,"7.netinvest"}</definedName>
    <definedName name="매출액2" hidden="1">{#N/A,#N/A,FALSE,"1.CRITERIA";#N/A,#N/A,FALSE,"2.IS";#N/A,#N/A,FALSE,"3.BS";#N/A,#N/A,FALSE,"4.PER PL";#N/A,#N/A,FALSE,"5.INVESTMENT";#N/A,#N/A,FALSE,"6.공문";#N/A,#N/A,FALSE,"7.netinvest"}</definedName>
    <definedName name="머머" hidden="1">{#N/A,#N/A,FALSE,"1.CRITERIA";#N/A,#N/A,FALSE,"2.IS";#N/A,#N/A,FALSE,"3.BS";#N/A,#N/A,FALSE,"4.PER PL";#N/A,#N/A,FALSE,"5.INVESTMENT";#N/A,#N/A,FALSE,"6.공문";#N/A,#N/A,FALSE,"7.netinvest"}</definedName>
    <definedName name="며며" hidden="1">{#N/A,#N/A,FALSE,"1.CRITERIA";#N/A,#N/A,FALSE,"2.IS";#N/A,#N/A,FALSE,"3.BS";#N/A,#N/A,FALSE,"4.PER PL";#N/A,#N/A,FALSE,"5.INVESTMENT";#N/A,#N/A,FALSE,"6.공문";#N/A,#N/A,FALSE,"7.netinvest"}</definedName>
    <definedName name="모리" hidden="1">{#N/A,#N/A,FALSE,"1.CRITERIA";#N/A,#N/A,FALSE,"2.IS";#N/A,#N/A,FALSE,"3.BS";#N/A,#N/A,FALSE,"4.PER PL";#N/A,#N/A,FALSE,"5.INVESTMENT";#N/A,#N/A,FALSE,"6.공문";#N/A,#N/A,FALSE,"7.netinvest"}</definedName>
    <definedName name="모모" hidden="1">{#N/A,#N/A,FALSE,"1.CRITERIA";#N/A,#N/A,FALSE,"2.IS";#N/A,#N/A,FALSE,"3.BS";#N/A,#N/A,FALSE,"4.PER PL";#N/A,#N/A,FALSE,"5.INVESTMENT";#N/A,#N/A,FALSE,"6.공문";#N/A,#N/A,FALSE,"7.netinvest"}</definedName>
    <definedName name="몰라" hidden="1">'[6]주주명부&lt;끝&gt;'!$A$5:$A$14</definedName>
    <definedName name="뫌" hidden="1">{#N/A,#N/A,FALSE,"1.CRITERIA";#N/A,#N/A,FALSE,"2.IS";#N/A,#N/A,FALSE,"3.BS";#N/A,#N/A,FALSE,"4.PER PL";#N/A,#N/A,FALSE,"5.INVESTMENT";#N/A,#N/A,FALSE,"6.공문";#N/A,#N/A,FALSE,"7.netinvest"}</definedName>
    <definedName name="무무" hidden="1">{#N/A,#N/A,FALSE,"1.CRITERIA";#N/A,#N/A,FALSE,"2.IS";#N/A,#N/A,FALSE,"3.BS";#N/A,#N/A,FALSE,"4.PER PL";#N/A,#N/A,FALSE,"5.INVESTMENT";#N/A,#N/A,FALSE,"6.공문";#N/A,#N/A,FALSE,"7.netinvest"}</definedName>
    <definedName name="뮤뮤" hidden="1">{#N/A,#N/A,FALSE,"1.CRITERIA";#N/A,#N/A,FALSE,"2.IS";#N/A,#N/A,FALSE,"3.BS";#N/A,#N/A,FALSE,"4.PER PL";#N/A,#N/A,FALSE,"5.INVESTMENT";#N/A,#N/A,FALSE,"6.공문";#N/A,#N/A,FALSE,"7.netinvest"}</definedName>
    <definedName name="미라" hidden="1">{#N/A,#N/A,FALSE,"1.CRITERIA";#N/A,#N/A,FALSE,"2.IS";#N/A,#N/A,FALSE,"3.BS";#N/A,#N/A,FALSE,"4.PER PL";#N/A,#N/A,FALSE,"5.INVESTMENT";#N/A,#N/A,FALSE,"6.공문";#N/A,#N/A,FALSE,"7.netinvest"}</definedName>
    <definedName name="미로" hidden="1">{#N/A,#N/A,FALSE,"1.CRITERIA";#N/A,#N/A,FALSE,"2.IS";#N/A,#N/A,FALSE,"3.BS";#N/A,#N/A,FALSE,"4.PER PL";#N/A,#N/A,FALSE,"5.INVESTMENT";#N/A,#N/A,FALSE,"6.공문";#N/A,#N/A,FALSE,"7.netinvest"}</definedName>
    <definedName name="미로어" hidden="1">{#N/A,#N/A,FALSE,"1.CRITERIA";#N/A,#N/A,FALSE,"2.IS";#N/A,#N/A,FALSE,"3.BS";#N/A,#N/A,FALSE,"4.PER PL";#N/A,#N/A,FALSE,"5.INVESTMENT";#N/A,#N/A,FALSE,"6.공문";#N/A,#N/A,FALSE,"7.netinvest"}</definedName>
    <definedName name="미료" hidden="1">{#N/A,#N/A,FALSE,"1.CRITERIA";#N/A,#N/A,FALSE,"2.IS";#N/A,#N/A,FALSE,"3.BS";#N/A,#N/A,FALSE,"4.PER PL";#N/A,#N/A,FALSE,"5.INVESTMENT";#N/A,#N/A,FALSE,"6.공문";#N/A,#N/A,FALSE,"7.netinvest"}</definedName>
    <definedName name="미미" hidden="1">{#N/A,#N/A,FALSE,"1.CRITERIA";#N/A,#N/A,FALSE,"2.IS";#N/A,#N/A,FALSE,"3.BS";#N/A,#N/A,FALSE,"4.PER PL";#N/A,#N/A,FALSE,"5.INVESTMENT";#N/A,#N/A,FALSE,"6.공문";#N/A,#N/A,FALSE,"7.netinvest"}</definedName>
    <definedName name="미수금" hidden="1">{#N/A,#N/A,FALSE,"1.CRITERIA";#N/A,#N/A,FALSE,"2.IS";#N/A,#N/A,FALSE,"3.BS";#N/A,#N/A,FALSE,"4.PER PL";#N/A,#N/A,FALSE,"5.INVESTMENT";#N/A,#N/A,FALSE,"6.공문";#N/A,#N/A,FALSE,"7.netinvest"}</definedName>
    <definedName name="미지급금1" hidden="1">{#N/A,#N/A,FALSE,"BS";#N/A,#N/A,FALSE,"PL";#N/A,#N/A,FALSE,"처분";#N/A,#N/A,FALSE,"현금";#N/A,#N/A,FALSE,"매출";#N/A,#N/A,FALSE,"원가";#N/A,#N/A,FALSE,"경영"}</definedName>
    <definedName name="ㅂ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ㅂㅈㄳ" localSheetId="3" hidden="1">#REF!</definedName>
    <definedName name="ㅂㅈㄳ" localSheetId="11" hidden="1">#REF!</definedName>
    <definedName name="ㅂㅈㄳ" localSheetId="0" hidden="1">#REF!</definedName>
    <definedName name="ㅂㅈㄳ" localSheetId="1" hidden="1">#REF!</definedName>
    <definedName name="ㅂㅈㄳ" hidden="1">#REF!</definedName>
    <definedName name="바" hidden="1">{#N/A,#N/A,FALSE,"1.CRITERIA";#N/A,#N/A,FALSE,"2.IS";#N/A,#N/A,FALSE,"3.BS";#N/A,#N/A,FALSE,"4.PER PL";#N/A,#N/A,FALSE,"5.INVESTMENT";#N/A,#N/A,FALSE,"6.공문";#N/A,#N/A,FALSE,"7.netinvest"}</definedName>
    <definedName name="바가" hidden="1">{#N/A,#N/A,FALSE,"1.CRITERIA";#N/A,#N/A,FALSE,"2.IS";#N/A,#N/A,FALSE,"3.BS";#N/A,#N/A,FALSE,"4.PER PL";#N/A,#N/A,FALSE,"5.INVESTMENT";#N/A,#N/A,FALSE,"6.공문";#N/A,#N/A,FALSE,"7.netinvest"}</definedName>
    <definedName name="바나" hidden="1">{#N/A,#N/A,FALSE,"1.CRITERIA";#N/A,#N/A,FALSE,"2.IS";#N/A,#N/A,FALSE,"3.BS";#N/A,#N/A,FALSE,"4.PER PL";#N/A,#N/A,FALSE,"5.INVESTMENT";#N/A,#N/A,FALSE,"6.공문";#N/A,#N/A,FALSE,"7.netinvest"}</definedName>
    <definedName name="바다올" hidden="1">{#N/A,#N/A,FALSE,"1.CRITERIA";#N/A,#N/A,FALSE,"2.IS";#N/A,#N/A,FALSE,"3.BS";#N/A,#N/A,FALSE,"4.PER PL";#N/A,#N/A,FALSE,"5.INVESTMENT";#N/A,#N/A,FALSE,"6.공문";#N/A,#N/A,FALSE,"7.netinvest"}</definedName>
    <definedName name="바라" hidden="1">{#N/A,#N/A,FALSE,"1.CRITERIA";#N/A,#N/A,FALSE,"2.IS";#N/A,#N/A,FALSE,"3.BS";#N/A,#N/A,FALSE,"4.PER PL";#N/A,#N/A,FALSE,"5.INVESTMENT";#N/A,#N/A,FALSE,"6.공문";#N/A,#N/A,FALSE,"7.netinvest"}</definedName>
    <definedName name="바라오" hidden="1">{#N/A,#N/A,FALSE,"1.CRITERIA";#N/A,#N/A,FALSE,"2.IS";#N/A,#N/A,FALSE,"3.BS";#N/A,#N/A,FALSE,"4.PER PL";#N/A,#N/A,FALSE,"5.INVESTMENT";#N/A,#N/A,FALSE,"6.공문";#N/A,#N/A,FALSE,"7.netinvest"}</definedName>
    <definedName name="바로" hidden="1">{#N/A,#N/A,FALSE,"1.CRITERIA";#N/A,#N/A,FALSE,"2.IS";#N/A,#N/A,FALSE,"3.BS";#N/A,#N/A,FALSE,"4.PER PL";#N/A,#N/A,FALSE,"5.INVESTMENT";#N/A,#N/A,FALSE,"6.공문";#N/A,#N/A,FALSE,"7.netinvest"}</definedName>
    <definedName name="바바" hidden="1">{#N/A,#N/A,FALSE,"1.CRITERIA";#N/A,#N/A,FALSE,"2.IS";#N/A,#N/A,FALSE,"3.BS";#N/A,#N/A,FALSE,"4.PER PL";#N/A,#N/A,FALSE,"5.INVESTMENT";#N/A,#N/A,FALSE,"6.공문";#N/A,#N/A,FALSE,"7.netinvest"}</definedName>
    <definedName name="바아" hidden="1">{#N/A,#N/A,FALSE,"1.CRITERIA";#N/A,#N/A,FALSE,"2.IS";#N/A,#N/A,FALSE,"3.BS";#N/A,#N/A,FALSE,"4.PER PL";#N/A,#N/A,FALSE,"5.INVESTMENT";#N/A,#N/A,FALSE,"6.공문";#N/A,#N/A,FALSE,"7.netinvest"}</definedName>
    <definedName name="바아가" hidden="1">{#N/A,#N/A,FALSE,"1.CRITERIA";#N/A,#N/A,FALSE,"2.IS";#N/A,#N/A,FALSE,"3.BS";#N/A,#N/A,FALSE,"4.PER PL";#N/A,#N/A,FALSE,"5.INVESTMENT";#N/A,#N/A,FALSE,"6.공문";#N/A,#N/A,FALSE,"7.netinvest"}</definedName>
    <definedName name="바아가오" hidden="1">{#N/A,#N/A,FALSE,"1.CRITERIA";#N/A,#N/A,FALSE,"2.IS";#N/A,#N/A,FALSE,"3.BS";#N/A,#N/A,FALSE,"4.PER PL";#N/A,#N/A,FALSE,"5.INVESTMENT";#N/A,#N/A,FALSE,"6.공문";#N/A,#N/A,FALSE,"7.netinvest"}</definedName>
    <definedName name="바아고" hidden="1">{#N/A,#N/A,FALSE,"1.CRITERIA";#N/A,#N/A,FALSE,"2.IS";#N/A,#N/A,FALSE,"3.BS";#N/A,#N/A,FALSE,"4.PER PL";#N/A,#N/A,FALSE,"5.INVESTMENT";#N/A,#N/A,FALSE,"6.공문";#N/A,#N/A,FALSE,"7.netinvest"}</definedName>
    <definedName name="바이" hidden="1">{#N/A,#N/A,FALSE,"1.CRITERIA";#N/A,#N/A,FALSE,"2.IS";#N/A,#N/A,FALSE,"3.BS";#N/A,#N/A,FALSE,"4.PER PL";#N/A,#N/A,FALSE,"5.INVESTMENT";#N/A,#N/A,FALSE,"6.공문";#N/A,#N/A,FALSE,"7.netinvest"}</definedName>
    <definedName name="박" hidden="1">{#N/A,#N/A,FALSE,"1.CRITERIA";#N/A,#N/A,FALSE,"2.IS";#N/A,#N/A,FALSE,"3.BS";#N/A,#N/A,FALSE,"4.PER PL";#N/A,#N/A,FALSE,"5.INVESTMENT";#N/A,#N/A,FALSE,"6.공문";#N/A,#N/A,FALSE,"7.netinvest"}</definedName>
    <definedName name="발" hidden="1">{#N/A,#N/A,FALSE,"1.CRITERIA";#N/A,#N/A,FALSE,"2.IS";#N/A,#N/A,FALSE,"3.BS";#N/A,#N/A,FALSE,"4.PER PL";#N/A,#N/A,FALSE,"5.INVESTMENT";#N/A,#N/A,FALSE,"6.공문";#N/A,#N/A,FALSE,"7.netinvest"}</definedName>
    <definedName name="배" hidden="1">{#N/A,#N/A,FALSE,"1.CRITERIA";#N/A,#N/A,FALSE,"2.IS";#N/A,#N/A,FALSE,"3.BS";#N/A,#N/A,FALSE,"4.PER PL";#N/A,#N/A,FALSE,"5.INVESTMENT";#N/A,#N/A,FALSE,"6.공문";#N/A,#N/A,FALSE,"7.netinvest"}</definedName>
    <definedName name="배관명세" hidden="1">[7]발생집계!$A$4</definedName>
    <definedName name="버버" hidden="1">{#N/A,#N/A,FALSE,"1.CRITERIA";#N/A,#N/A,FALSE,"2.IS";#N/A,#N/A,FALSE,"3.BS";#N/A,#N/A,FALSE,"4.PER PL";#N/A,#N/A,FALSE,"5.INVESTMENT";#N/A,#N/A,FALSE,"6.공문";#N/A,#N/A,FALSE,"7.netinvest"}</definedName>
    <definedName name="베" hidden="1">{#N/A,#N/A,FALSE,"1.CRITERIA";#N/A,#N/A,FALSE,"2.IS";#N/A,#N/A,FALSE,"3.BS";#N/A,#N/A,FALSE,"4.PER PL";#N/A,#N/A,FALSE,"5.INVESTMENT";#N/A,#N/A,FALSE,"6.공문";#N/A,#N/A,FALSE,"7.netinvest"}</definedName>
    <definedName name="보" hidden="1">{#N/A,#N/A,FALSE,"1.CRITERIA";#N/A,#N/A,FALSE,"2.IS";#N/A,#N/A,FALSE,"3.BS";#N/A,#N/A,FALSE,"4.PER PL";#N/A,#N/A,FALSE,"5.INVESTMENT";#N/A,#N/A,FALSE,"6.공문";#N/A,#N/A,FALSE,"7.netinvest"}</definedName>
    <definedName name="보라차" hidden="1">{#N/A,#N/A,FALSE,"1.CRITERIA";#N/A,#N/A,FALSE,"2.IS";#N/A,#N/A,FALSE,"3.BS";#N/A,#N/A,FALSE,"4.PER PL";#N/A,#N/A,FALSE,"5.INVESTMENT";#N/A,#N/A,FALSE,"6.공문";#N/A,#N/A,FALSE,"7.netinvest"}</definedName>
    <definedName name="보아리" hidden="1">{#N/A,#N/A,FALSE,"1.CRITERIA";#N/A,#N/A,FALSE,"2.IS";#N/A,#N/A,FALSE,"3.BS";#N/A,#N/A,FALSE,"4.PER PL";#N/A,#N/A,FALSE,"5.INVESTMENT";#N/A,#N/A,FALSE,"6.공문";#N/A,#N/A,FALSE,"7.netinvest"}</definedName>
    <definedName name="보이" hidden="1">{#N/A,#N/A,FALSE,"1.CRITERIA";#N/A,#N/A,FALSE,"2.IS";#N/A,#N/A,FALSE,"3.BS";#N/A,#N/A,FALSE,"4.PER PL";#N/A,#N/A,FALSE,"5.INVESTMENT";#N/A,#N/A,FALSE,"6.공문";#N/A,#N/A,FALSE,"7.netinvest"}</definedName>
    <definedName name="보이아" hidden="1">{#N/A,#N/A,FALSE,"1.CRITERIA";#N/A,#N/A,FALSE,"2.IS";#N/A,#N/A,FALSE,"3.BS";#N/A,#N/A,FALSE,"4.PER PL";#N/A,#N/A,FALSE,"5.INVESTMENT";#N/A,#N/A,FALSE,"6.공문";#N/A,#N/A,FALSE,"7.netinvest"}</definedName>
    <definedName name="볼" hidden="1">{#N/A,#N/A,FALSE,"1.CRITERIA";#N/A,#N/A,FALSE,"2.IS";#N/A,#N/A,FALSE,"3.BS";#N/A,#N/A,FALSE,"4.PER PL";#N/A,#N/A,FALSE,"5.INVESTMENT";#N/A,#N/A,FALSE,"6.공문";#N/A,#N/A,FALSE,"7.netinvest"}</definedName>
    <definedName name="봐" hidden="1">{#N/A,#N/A,FALSE,"1.CRITERIA";#N/A,#N/A,FALSE,"2.IS";#N/A,#N/A,FALSE,"3.BS";#N/A,#N/A,FALSE,"4.PER PL";#N/A,#N/A,FALSE,"5.INVESTMENT";#N/A,#N/A,FALSE,"6.공문";#N/A,#N/A,FALSE,"7.netinvest"}</definedName>
    <definedName name="부속" localSheetId="3" hidden="1">[8]수정시산표!#REF!</definedName>
    <definedName name="부속" localSheetId="11" hidden="1">[8]수정시산표!#REF!</definedName>
    <definedName name="부속" localSheetId="0" hidden="1">[8]수정시산표!#REF!</definedName>
    <definedName name="부속" localSheetId="1" hidden="1">[8]수정시산표!#REF!</definedName>
    <definedName name="부속" hidden="1">[8]수정시산표!#REF!</definedName>
    <definedName name="부재료" hidden="1">{#N/A,#N/A,FALSE,"목차";#N/A,#N/A,FALSE,"요약손익";#N/A,#N/A,FALSE,"월별손익";#N/A,#N/A,FALSE,"요약대차";#N/A,#N/A,FALSE,"대차대조표";#N/A,#N/A,FALSE,"요약CASH";#N/A,#N/A,FALSE,"자금운용표";#N/A,#N/A,FALSE,"판매요약";#N/A,#N/A,FALSE,"탐별 매출";#N/A,#N/A,FALSE,"생산요약";#N/A,#N/A,FALSE,"생산량 (2)";#N/A,#N/A,FALSE,"인원운용";#N/A,#N/A,FALSE,"전사집계";#N/A,#N/A,FALSE,"전사월별";#N/A,#N/A,FALSE,"차입금";#N/A,#N/A,FALSE,"자본지출"}</definedName>
    <definedName name="비용계정별" hidden="1">{#N/A,#N/A,FALSE,"UNIT";#N/A,#N/A,FALSE,"UNIT";#N/A,#N/A,FALSE,"계정"}</definedName>
    <definedName name="빙수" hidden="1">{#N/A,#N/A,FALSE,"1.CRITERIA";#N/A,#N/A,FALSE,"2.IS";#N/A,#N/A,FALSE,"3.BS";#N/A,#N/A,FALSE,"4.PER PL";#N/A,#N/A,FALSE,"5.INVESTMENT";#N/A,#N/A,FALSE,"6.공문";#N/A,#N/A,FALSE,"7.netinvest"}</definedName>
    <definedName name="사원미지급" hidden="1">{#N/A,#N/A,FALSE,"1.CRITERIA";#N/A,#N/A,FALSE,"2.IS";#N/A,#N/A,FALSE,"3.BS";#N/A,#N/A,FALSE,"4.PER PL";#N/A,#N/A,FALSE,"5.INVESTMENT";#N/A,#N/A,FALSE,"6.공문";#N/A,#N/A,FALSE,"7.netinvest"}</definedName>
    <definedName name="사채" localSheetId="3" hidden="1">#REF!</definedName>
    <definedName name="사채" localSheetId="11" hidden="1">#REF!</definedName>
    <definedName name="사채" localSheetId="0" hidden="1">#REF!</definedName>
    <definedName name="사채" localSheetId="1" hidden="1">#REF!</definedName>
    <definedName name="사채" hidden="1">#REF!</definedName>
    <definedName name="서이" hidden="1">{#N/A,#N/A,FALSE,"1.CRITERIA";#N/A,#N/A,FALSE,"2.IS";#N/A,#N/A,FALSE,"3.BS";#N/A,#N/A,FALSE,"4.PER PL";#N/A,#N/A,FALSE,"5.INVESTMENT";#N/A,#N/A,FALSE,"6.공문";#N/A,#N/A,FALSE,"7.netinvest"}</definedName>
    <definedName name="선급금" hidden="1">{#N/A,#N/A,FALSE,"1.CRITERIA";#N/A,#N/A,FALSE,"2.IS";#N/A,#N/A,FALSE,"3.BS";#N/A,#N/A,FALSE,"4.PER PL";#N/A,#N/A,FALSE,"5.INVESTMENT";#N/A,#N/A,FALSE,"6.공문";#N/A,#N/A,FALSE,"7.netinvest"}</definedName>
    <definedName name="선급법인세" hidden="1">{#N/A,#N/A,FALSE,"BS";#N/A,#N/A,FALSE,"PL";#N/A,#N/A,FALSE,"처분";#N/A,#N/A,FALSE,"현금";#N/A,#N/A,FALSE,"매출";#N/A,#N/A,FALSE,"원가";#N/A,#N/A,FALSE,"경영"}</definedName>
    <definedName name="선급비용이다" hidden="1">{#N/A,#N/A,FALSE,"BS";#N/A,#N/A,FALSE,"PL";#N/A,#N/A,FALSE,"처분";#N/A,#N/A,FALSE,"현금";#N/A,#N/A,FALSE,"매출";#N/A,#N/A,FALSE,"원가";#N/A,#N/A,FALSE,"경영"}</definedName>
    <definedName name="손실" hidden="1">{#N/A,#N/A,FALSE,"1.CRITERIA";#N/A,#N/A,FALSE,"2.IS";#N/A,#N/A,FALSE,"3.BS";#N/A,#N/A,FALSE,"4.PER PL";#N/A,#N/A,FALSE,"5.INVESTMENT";#N/A,#N/A,FALSE,"6.공문";#N/A,#N/A,FALSE,"7.netinvest"}</definedName>
    <definedName name="손익3" hidden="1">{#N/A,#N/A,FALSE,"UNIT";#N/A,#N/A,FALSE,"UNIT";#N/A,#N/A,FALSE,"계정"}</definedName>
    <definedName name="손익계산서조정_04_12" hidden="1">{#N/A,#N/A,FALSE,"1.CRITERIA";#N/A,#N/A,FALSE,"2.IS";#N/A,#N/A,FALSE,"3.BS";#N/A,#N/A,FALSE,"4.PER PL";#N/A,#N/A,FALSE,"5.INVESTMENT";#N/A,#N/A,FALSE,"6.공문";#N/A,#N/A,FALSE,"7.netinvest"}</definedName>
    <definedName name="실적4월" hidden="1">{#N/A,#N/A,FALSE,"UNIT";#N/A,#N/A,FALSE,"UNIT";#N/A,#N/A,FALSE,"계정"}</definedName>
    <definedName name="실적6월" hidden="1">{#N/A,#N/A,FALSE,"UNIT";#N/A,#N/A,FALSE,"UNIT";#N/A,#N/A,FALSE,"계정"}</definedName>
    <definedName name="ㅇ" hidden="1">{#N/A,#N/A,FALSE,"BS";#N/A,#N/A,FALSE,"PL";#N/A,#N/A,FALSE,"처분";#N/A,#N/A,FALSE,"현금";#N/A,#N/A,FALSE,"매출";#N/A,#N/A,FALSE,"원가";#N/A,#N/A,FALSE,"경영"}</definedName>
    <definedName name="ㅇㄹ" hidden="1">{#N/A,#N/A,FALSE,"BS";#N/A,#N/A,FALSE,"PL";#N/A,#N/A,FALSE,"처분";#N/A,#N/A,FALSE,"현금";#N/A,#N/A,FALSE,"매출";#N/A,#N/A,FALSE,"원가";#N/A,#N/A,FALSE,"경영"}</definedName>
    <definedName name="ㅇㅇ" hidden="1">{#N/A,#N/A,FALSE,"UNIT";#N/A,#N/A,FALSE,"UNIT";#N/A,#N/A,FALSE,"계정"}</definedName>
    <definedName name="아" hidden="1">{#N/A,#N/A,FALSE,"1.CRITERIA";#N/A,#N/A,FALSE,"2.IS";#N/A,#N/A,FALSE,"3.BS";#N/A,#N/A,FALSE,"4.PER PL";#N/A,#N/A,FALSE,"5.INVESTMENT";#N/A,#N/A,FALSE,"6.공문";#N/A,#N/A,FALSE,"7.netinvest"}</definedName>
    <definedName name="아아" hidden="1">{#N/A,#N/A,FALSE,"1.CRITERIA";#N/A,#N/A,FALSE,"2.IS";#N/A,#N/A,FALSE,"3.BS";#N/A,#N/A,FALSE,"4.PER PL";#N/A,#N/A,FALSE,"5.INVESTMENT";#N/A,#N/A,FALSE,"6.공문";#N/A,#N/A,FALSE,"7.netinvest"}</definedName>
    <definedName name="아아아" hidden="1">{#N/A,#N/A,FALSE,"1.CRITERIA";#N/A,#N/A,FALSE,"2.IS";#N/A,#N/A,FALSE,"3.BS";#N/A,#N/A,FALSE,"4.PER PL";#N/A,#N/A,FALSE,"5.INVESTMENT";#N/A,#N/A,FALSE,"6.공문";#N/A,#N/A,FALSE,"7.netinvest"}</definedName>
    <definedName name="아이" hidden="1">{#N/A,#N/A,FALSE,"1.CRITERIA";#N/A,#N/A,FALSE,"2.IS";#N/A,#N/A,FALSE,"3.BS";#N/A,#N/A,FALSE,"4.PER PL";#N/A,#N/A,FALSE,"5.INVESTMENT";#N/A,#N/A,FALSE,"6.공문";#N/A,#N/A,FALSE,"7.netinvest"}</definedName>
    <definedName name="약정사항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어어" hidden="1">{#N/A,#N/A,FALSE,"1.CRITERIA";#N/A,#N/A,FALSE,"2.IS";#N/A,#N/A,FALSE,"3.BS";#N/A,#N/A,FALSE,"4.PER PL";#N/A,#N/A,FALSE,"5.INVESTMENT";#N/A,#N/A,FALSE,"6.공문";#N/A,#N/A,FALSE,"7.netinvest"}</definedName>
    <definedName name="여이" hidden="1">{#N/A,#N/A,FALSE,"1.CRITERIA";#N/A,#N/A,FALSE,"2.IS";#N/A,#N/A,FALSE,"3.BS";#N/A,#N/A,FALSE,"4.PER PL";#N/A,#N/A,FALSE,"5.INVESTMENT";#N/A,#N/A,FALSE,"6.공문";#N/A,#N/A,FALSE,"7.netinvest"}</definedName>
    <definedName name="영" hidden="1">{#N/A,#N/A,FALSE,"1.CRITERIA";#N/A,#N/A,FALSE,"2.IS";#N/A,#N/A,FALSE,"3.BS";#N/A,#N/A,FALSE,"4.PER PL";#N/A,#N/A,FALSE,"5.INVESTMENT";#N/A,#N/A,FALSE,"6.공문";#N/A,#N/A,FALSE,"7.netinvest"}</definedName>
    <definedName name="영업" hidden="1">{#N/A,#N/A,FALSE,"1.CRITERIA";#N/A,#N/A,FALSE,"2.IS";#N/A,#N/A,FALSE,"3.BS";#N/A,#N/A,FALSE,"4.PER PL";#N/A,#N/A,FALSE,"5.INVESTMENT";#N/A,#N/A,FALSE,"6.공문";#N/A,#N/A,FALSE,"7.netinvest"}</definedName>
    <definedName name="영업수" hidden="1">{#N/A,#N/A,FALSE,"1.CRITERIA";#N/A,#N/A,FALSE,"2.IS";#N/A,#N/A,FALSE,"3.BS";#N/A,#N/A,FALSE,"4.PER PL";#N/A,#N/A,FALSE,"5.INVESTMENT";#N/A,#N/A,FALSE,"6.공문";#N/A,#N/A,FALSE,"7.netinvest"}</definedName>
    <definedName name="영업수익" hidden="1">{#N/A,#N/A,FALSE,"1.CRITERIA";#N/A,#N/A,FALSE,"2.IS";#N/A,#N/A,FALSE,"3.BS";#N/A,#N/A,FALSE,"4.PER PL";#N/A,#N/A,FALSE,"5.INVESTMENT";#N/A,#N/A,FALSE,"6.공문";#N/A,#N/A,FALSE,"7.netinvest"}</definedName>
    <definedName name="영업외수익" hidden="1">{#N/A,#N/A,FALSE,"1.CRITERIA";#N/A,#N/A,FALSE,"2.IS";#N/A,#N/A,FALSE,"3.BS";#N/A,#N/A,FALSE,"4.PER PL";#N/A,#N/A,FALSE,"5.INVESTMENT";#N/A,#N/A,FALSE,"6.공문";#N/A,#N/A,FALSE,"7.netinvest"}</definedName>
    <definedName name="예금" hidden="1">{#N/A,#N/A,FALSE,"1.CRITERIA";#N/A,#N/A,FALSE,"2.IS";#N/A,#N/A,FALSE,"3.BS";#N/A,#N/A,FALSE,"4.PER PL";#N/A,#N/A,FALSE,"5.INVESTMENT";#N/A,#N/A,FALSE,"6.공문";#N/A,#N/A,FALSE,"7.netinvest"}</definedName>
    <definedName name="오" hidden="1">{#N/A,#N/A,FALSE,"UNIT";#N/A,#N/A,FALSE,"UNIT";#N/A,#N/A,FALSE,"계정"}</definedName>
    <definedName name="오." hidden="1">{#N/A,#N/A,FALSE,"UNIT";#N/A,#N/A,FALSE,"UNIT";#N/A,#N/A,FALSE,"계정"}</definedName>
    <definedName name="오.." hidden="1">{#N/A,#N/A,FALSE,"UNIT";#N/A,#N/A,FALSE,"UNIT";#N/A,#N/A,FALSE,"계정"}</definedName>
    <definedName name="외상매출금1" hidden="1">{#N/A,#N/A,FALSE,"BS";#N/A,#N/A,FALSE,"PL";#N/A,#N/A,FALSE,"처분";#N/A,#N/A,FALSE,"현금";#N/A,#N/A,FALSE,"매출";#N/A,#N/A,FALSE,"원가";#N/A,#N/A,FALSE,"경영"}</definedName>
    <definedName name="외예금" hidden="1">{#N/A,#N/A,FALSE,"1.CRITERIA";#N/A,#N/A,FALSE,"2.IS";#N/A,#N/A,FALSE,"3.BS";#N/A,#N/A,FALSE,"4.PER PL";#N/A,#N/A,FALSE,"5.INVESTMENT";#N/A,#N/A,FALSE,"6.공문";#N/A,#N/A,FALSE,"7.netinvest"}</definedName>
    <definedName name="요" hidden="1">{#N/A,#N/A,FALSE,"1.CRITERIA";#N/A,#N/A,FALSE,"2.IS";#N/A,#N/A,FALSE,"3.BS";#N/A,#N/A,FALSE,"4.PER PL";#N/A,#N/A,FALSE,"5.INVESTMENT";#N/A,#N/A,FALSE,"6.공문";#N/A,#N/A,FALSE,"7.netinvest"}</definedName>
    <definedName name="원가" hidden="1">{#N/A,#N/A,FALSE,"1.CRITERIA";#N/A,#N/A,FALSE,"2.IS";#N/A,#N/A,FALSE,"3.BS";#N/A,#N/A,FALSE,"4.PER PL";#N/A,#N/A,FALSE,"5.INVESTMENT";#N/A,#N/A,FALSE,"6.공문";#N/A,#N/A,FALSE,"7.netinvest"}</definedName>
    <definedName name="원가분석" hidden="1">{#N/A,#N/A,FALSE,"1.CRITERIA";#N/A,#N/A,FALSE,"2.IS";#N/A,#N/A,FALSE,"3.BS";#N/A,#N/A,FALSE,"4.PER PL";#N/A,#N/A,FALSE,"5.INVESTMENT";#N/A,#N/A,FALSE,"6.공문";#N/A,#N/A,FALSE,"7.netinvest"}</definedName>
    <definedName name="원천납부8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월" hidden="1">{#N/A,#N/A,FALSE,"1.CRITERIA";#N/A,#N/A,FALSE,"2.IS";#N/A,#N/A,FALSE,"3.BS";#N/A,#N/A,FALSE,"4.PER PL";#N/A,#N/A,FALSE,"5.INVESTMENT";#N/A,#N/A,FALSE,"6.공문";#N/A,#N/A,FALSE,"7.netinvest"}</definedName>
    <definedName name="월말" hidden="1">{#N/A,#N/A,FALSE,"1.CRITERIA";#N/A,#N/A,FALSE,"2.IS";#N/A,#N/A,FALSE,"3.BS";#N/A,#N/A,FALSE,"4.PER PL";#N/A,#N/A,FALSE,"5.INVESTMENT";#N/A,#N/A,FALSE,"6.공문";#N/A,#N/A,FALSE,"7.netinvest"}</definedName>
    <definedName name="월별" hidden="1">{#N/A,#N/A,FALSE,"1.CRITERIA";#N/A,#N/A,FALSE,"2.IS";#N/A,#N/A,FALSE,"3.BS";#N/A,#N/A,FALSE,"4.PER PL";#N/A,#N/A,FALSE,"5.INVESTMENT";#N/A,#N/A,FALSE,"6.공문";#N/A,#N/A,FALSE,"7.netinvest"}</definedName>
    <definedName name="월별영업비용" hidden="1">{#N/A,#N/A,FALSE,"1.CRITERIA";#N/A,#N/A,FALSE,"2.IS";#N/A,#N/A,FALSE,"3.BS";#N/A,#N/A,FALSE,"4.PER PL";#N/A,#N/A,FALSE,"5.INVESTMENT";#N/A,#N/A,FALSE,"6.공문";#N/A,#N/A,FALSE,"7.netinvest"}</definedName>
    <definedName name="유이" hidden="1">{#N/A,#N/A,FALSE,"1.CRITERIA";#N/A,#N/A,FALSE,"2.IS";#N/A,#N/A,FALSE,"3.BS";#N/A,#N/A,FALSE,"4.PER PL";#N/A,#N/A,FALSE,"5.INVESTMENT";#N/A,#N/A,FALSE,"6.공문";#N/A,#N/A,FALSE,"7.netinvest"}</definedName>
    <definedName name="자" hidden="1">{#N/A,#N/A,FALSE,"UNIT";#N/A,#N/A,FALSE,"UNIT";#N/A,#N/A,FALSE,"계정"}</definedName>
    <definedName name="자." hidden="1">{#N/A,#N/A,FALSE,"UNIT";#N/A,#N/A,FALSE,"UNIT";#N/A,#N/A,FALSE,"계정"}</definedName>
    <definedName name="자.." hidden="1">{#N/A,#N/A,FALSE,"UNIT";#N/A,#N/A,FALSE,"UNIT";#N/A,#N/A,FALSE,"계정"}</definedName>
    <definedName name="자1" hidden="1">{#N/A,#N/A,FALSE,"UNIT";#N/A,#N/A,FALSE,"UNIT";#N/A,#N/A,FALSE,"계정"}</definedName>
    <definedName name="자금수지_00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잡손실" hidden="1">{#N/A,#N/A,FALSE,"1.CRITERIA";#N/A,#N/A,FALSE,"2.IS";#N/A,#N/A,FALSE,"3.BS";#N/A,#N/A,FALSE,"4.PER PL";#N/A,#N/A,FALSE,"5.INVESTMENT";#N/A,#N/A,FALSE,"6.공문";#N/A,#N/A,FALSE,"7.netinvest"}</definedName>
    <definedName name="잡이익" hidden="1">{#N/A,#N/A,FALSE,"1.CRITERIA";#N/A,#N/A,FALSE,"2.IS";#N/A,#N/A,FALSE,"3.BS";#N/A,#N/A,FALSE,"4.PER PL";#N/A,#N/A,FALSE,"5.INVESTMENT";#N/A,#N/A,FALSE,"6.공문";#N/A,#N/A,FALSE,"7.netinvest"}</definedName>
    <definedName name="저저" hidden="1">{#N/A,#N/A,FALSE,"UNIT";#N/A,#N/A,FALSE,"UNIT";#N/A,#N/A,FALSE,"계정"}</definedName>
    <definedName name="정" hidden="1">{#N/A,#N/A,FALSE,"UNIT";#N/A,#N/A,FALSE,"UNIT";#N/A,#N/A,FALSE,"계정"}</definedName>
    <definedName name="정문" hidden="1">{#N/A,#N/A,FALSE,"UNIT";#N/A,#N/A,FALSE,"UNIT";#N/A,#N/A,FALSE,"계정"}</definedName>
    <definedName name="정문식" hidden="1">{#N/A,#N/A,FALSE,"UNIT";#N/A,#N/A,FALSE,"UNIT";#N/A,#N/A,FALSE,"계정"}</definedName>
    <definedName name="제조" hidden="1">{#N/A,#N/A,FALSE,"1.CRITERIA";#N/A,#N/A,FALSE,"2.IS";#N/A,#N/A,FALSE,"3.BS";#N/A,#N/A,FALSE,"4.PER PL";#N/A,#N/A,FALSE,"5.INVESTMENT";#N/A,#N/A,FALSE,"6.공문";#N/A,#N/A,FALSE,"7.netinvest"}</definedName>
    <definedName name="조" hidden="1">{#N/A,#N/A,FALSE,"1.CRITERIA";#N/A,#N/A,FALSE,"2.IS";#N/A,#N/A,FALSE,"3.BS";#N/A,#N/A,FALSE,"4.PER PL";#N/A,#N/A,FALSE,"5.INVESTMENT";#N/A,#N/A,FALSE,"6.공문";#N/A,#N/A,FALSE,"7.netinvest"}</definedName>
    <definedName name="주차계획" hidden="1">{#N/A,#N/A,FALSE,"UNIT";#N/A,#N/A,FALSE,"UNIT";#N/A,#N/A,FALSE,"계정"}</definedName>
    <definedName name="직급별초입비교" hidden="1">{#N/A,#N/A,FALSE,"관섬";#N/A,#N/A,FALSE,"목차";#N/A,#N/A,FALSE,"실행목표";#N/A,#N/A,FALSE,"팀별손익";#N/A,#N/A,FALSE,"월별손익";#N/A,#N/A,FALSE,"제품별손익";#N/A,#N/A,FALSE,"년간판매";#N/A,#N/A,FALSE,"관매출";#N/A,#N/A,FALSE,"관섬 단가";#N/A,#N/A,FALSE,"인원운용";#N/A,#N/A,FALSE,"판매비";#N/A,#N/A,FALSE,"팀별관리비";#N/A,#N/A,FALSE,"월별관리비";#N/A,#N/A,FALSE,"월별손익 (2)";#N/A,#N/A,FALSE,"재고 (2)";#N/A,#N/A,FALSE,"판매비 (2)";#N/A,#N/A,FALSE,"월별관리비 (2)";#N/A,#N/A,FALSE,"월별손익 (3)";#N/A,#N/A,FALSE,"관섬 매출";#N/A,#N/A,FALSE,"재고수불";#N/A,#N/A,FALSE,"판매비 (3)";#N/A,#N/A,FALSE,"월별관리비 (3)";#N/A,#N/A,FALSE,"인천원가";#N/A,#N/A,FALSE,"총원가";#N/A,#N/A,FALSE,"제조원가";#N/A,#N/A,FALSE,"기타비용";#N/A,#N/A,FALSE,"원료";#N/A,#N/A,FALSE,"연료";#N/A,#N/A,FALSE,"인천"}</definedName>
    <definedName name="차" hidden="1">{#N/A,#N/A,FALSE,"1.CRITERIA";#N/A,#N/A,FALSE,"2.IS";#N/A,#N/A,FALSE,"3.BS";#N/A,#N/A,FALSE,"4.PER PL";#N/A,#N/A,FALSE,"5.INVESTMENT";#N/A,#N/A,FALSE,"6.공문";#N/A,#N/A,FALSE,"7.netinvest"}</definedName>
    <definedName name="차." hidden="1">{#N/A,#N/A,FALSE,"UNIT";#N/A,#N/A,FALSE,"UNIT";#N/A,#N/A,FALSE,"계정"}</definedName>
    <definedName name="차량SVC" hidden="1">{#N/A,#N/A,FALSE,"UNIT";#N/A,#N/A,FALSE,"UNIT";#N/A,#N/A,FALSE,"계정"}</definedName>
    <definedName name="촤" hidden="1">{#N/A,#N/A,FALSE,"1.CRITERIA";#N/A,#N/A,FALSE,"2.IS";#N/A,#N/A,FALSE,"3.BS";#N/A,#N/A,FALSE,"4.PER PL";#N/A,#N/A,FALSE,"5.INVESTMENT";#N/A,#N/A,FALSE,"6.공문";#N/A,#N/A,FALSE,"7.netinvest"}</definedName>
    <definedName name="카러" hidden="1">{#N/A,#N/A,FALSE,"1.CRITERIA";#N/A,#N/A,FALSE,"2.IS";#N/A,#N/A,FALSE,"3.BS";#N/A,#N/A,FALSE,"4.PER PL";#N/A,#N/A,FALSE,"5.INVESTMENT";#N/A,#N/A,FALSE,"6.공문";#N/A,#N/A,FALSE,"7.netinvest"}</definedName>
    <definedName name="커머" hidden="1">{#N/A,#N/A,FALSE,"1.CRITERIA";#N/A,#N/A,FALSE,"2.IS";#N/A,#N/A,FALSE,"3.BS";#N/A,#N/A,FALSE,"4.PER PL";#N/A,#N/A,FALSE,"5.INVESTMENT";#N/A,#N/A,FALSE,"6.공문";#N/A,#N/A,FALSE,"7.netinvest"}</definedName>
    <definedName name="컼커" hidden="1">{#N/A,#N/A,FALSE,"1.CRITERIA";#N/A,#N/A,FALSE,"2.IS";#N/A,#N/A,FALSE,"3.BS";#N/A,#N/A,FALSE,"4.PER PL";#N/A,#N/A,FALSE,"5.INVESTMENT";#N/A,#N/A,FALSE,"6.공문";#N/A,#N/A,FALSE,"7.netinvest"}</definedName>
    <definedName name="코" hidden="1">{#N/A,#N/A,FALSE,"1.CRITERIA";#N/A,#N/A,FALSE,"2.IS";#N/A,#N/A,FALSE,"3.BS";#N/A,#N/A,FALSE,"4.PER PL";#N/A,#N/A,FALSE,"5.INVESTMENT";#N/A,#N/A,FALSE,"6.공문";#N/A,#N/A,FALSE,"7.netinvest"}</definedName>
    <definedName name="키" hidden="1">{#N/A,#N/A,FALSE,"1.CRITERIA";#N/A,#N/A,FALSE,"2.IS";#N/A,#N/A,FALSE,"3.BS";#N/A,#N/A,FALSE,"4.PER PL";#N/A,#N/A,FALSE,"5.INVESTMENT";#N/A,#N/A,FALSE,"6.공문";#N/A,#N/A,FALSE,"7.netinvest"}</definedName>
    <definedName name="토지명세서" hidden="1">{#N/A,#N/A,FALSE,"BS";#N/A,#N/A,FALSE,"PL";#N/A,#N/A,FALSE,"처분";#N/A,#N/A,FALSE,"현금";#N/A,#N/A,FALSE,"매출";#N/A,#N/A,FALSE,"원가";#N/A,#N/A,FALSE,"경영"}</definedName>
    <definedName name="퇴충명세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특정" hidden="1">{#N/A,#N/A,FALSE,"1.CRITERIA";#N/A,#N/A,FALSE,"2.IS";#N/A,#N/A,FALSE,"3.BS";#N/A,#N/A,FALSE,"4.PER PL";#N/A,#N/A,FALSE,"5.INVESTMENT";#N/A,#N/A,FALSE,"6.공문";#N/A,#N/A,FALSE,"7.netinvest"}</definedName>
    <definedName name="팀별계획" hidden="1">{#N/A,#N/A,FALSE,"UNIT";#N/A,#N/A,FALSE,"UNIT";#N/A,#N/A,FALSE,"계정"}</definedName>
    <definedName name="파" hidden="1">{#N/A,#N/A,FALSE,"1.CRITERIA";#N/A,#N/A,FALSE,"2.IS";#N/A,#N/A,FALSE,"3.BS";#N/A,#N/A,FALSE,"4.PER PL";#N/A,#N/A,FALSE,"5.INVESTMENT";#N/A,#N/A,FALSE,"6.공문";#N/A,#N/A,FALSE,"7.netinvest"}</definedName>
    <definedName name="파아라" hidden="1">{#N/A,#N/A,FALSE,"1.CRITERIA";#N/A,#N/A,FALSE,"2.IS";#N/A,#N/A,FALSE,"3.BS";#N/A,#N/A,FALSE,"4.PER PL";#N/A,#N/A,FALSE,"5.INVESTMENT";#N/A,#N/A,FALSE,"6.공문";#N/A,#N/A,FALSE,"7.netinvest"}</definedName>
    <definedName name="파하" hidden="1">{#N/A,#N/A,FALSE,"1.CRITERIA";#N/A,#N/A,FALSE,"2.IS";#N/A,#N/A,FALSE,"3.BS";#N/A,#N/A,FALSE,"4.PER PL";#N/A,#N/A,FALSE,"5.INVESTMENT";#N/A,#N/A,FALSE,"6.공문";#N/A,#N/A,FALSE,"7.netinvest"}</definedName>
    <definedName name="퍄" hidden="1">{#N/A,#N/A,FALSE,"1.CRITERIA";#N/A,#N/A,FALSE,"2.IS";#N/A,#N/A,FALSE,"3.BS";#N/A,#N/A,FALSE,"4.PER PL";#N/A,#N/A,FALSE,"5.INVESTMENT";#N/A,#N/A,FALSE,"6.공문";#N/A,#N/A,FALSE,"7.netinvest"}</definedName>
    <definedName name="페" hidden="1">{#N/A,#N/A,FALSE,"1.CRITERIA";#N/A,#N/A,FALSE,"2.IS";#N/A,#N/A,FALSE,"3.BS";#N/A,#N/A,FALSE,"4.PER PL";#N/A,#N/A,FALSE,"5.INVESTMENT";#N/A,#N/A,FALSE,"6.공문";#N/A,#N/A,FALSE,"7.netinvest"}</definedName>
    <definedName name="펴" hidden="1">{#N/A,#N/A,FALSE,"1.CRITERIA";#N/A,#N/A,FALSE,"2.IS";#N/A,#N/A,FALSE,"3.BS";#N/A,#N/A,FALSE,"4.PER PL";#N/A,#N/A,FALSE,"5.INVESTMENT";#N/A,#N/A,FALSE,"6.공문";#N/A,#N/A,FALSE,"7.netinvest"}</definedName>
    <definedName name="포" hidden="1">{#N/A,#N/A,FALSE,"1.CRITERIA";#N/A,#N/A,FALSE,"2.IS";#N/A,#N/A,FALSE,"3.BS";#N/A,#N/A,FALSE,"4.PER PL";#N/A,#N/A,FALSE,"5.INVESTMENT";#N/A,#N/A,FALSE,"6.공문";#N/A,#N/A,FALSE,"7.netinvest"}</definedName>
    <definedName name="하" hidden="1">{#N/A,#N/A,FALSE,"1.CRITERIA";#N/A,#N/A,FALSE,"2.IS";#N/A,#N/A,FALSE,"3.BS";#N/A,#N/A,FALSE,"4.PER PL";#N/A,#N/A,FALSE,"5.INVESTMENT";#N/A,#N/A,FALSE,"6.공문";#N/A,#N/A,FALSE,"7.netinvest"}</definedName>
    <definedName name="햐" hidden="1">{#N/A,#N/A,FALSE,"1.CRITERIA";#N/A,#N/A,FALSE,"2.IS";#N/A,#N/A,FALSE,"3.BS";#N/A,#N/A,FALSE,"4.PER PL";#N/A,#N/A,FALSE,"5.INVESTMENT";#N/A,#N/A,FALSE,"6.공문";#N/A,#N/A,FALSE,"7.netinvest"}</definedName>
    <definedName name="혀" hidden="1">{#N/A,#N/A,FALSE,"1.CRITERIA";#N/A,#N/A,FALSE,"2.IS";#N/A,#N/A,FALSE,"3.BS";#N/A,#N/A,FALSE,"4.PER PL";#N/A,#N/A,FALSE,"5.INVESTMENT";#N/A,#N/A,FALSE,"6.공문";#N/A,#N/A,FALSE,"7.netinvest"}</definedName>
    <definedName name="현금" hidden="1">{#N/A,#N/A,FALSE,"BS";#N/A,#N/A,FALSE,"PL";#N/A,#N/A,FALSE,"처분";#N/A,#N/A,FALSE,"현금";#N/A,#N/A,FALSE,"매출";#N/A,#N/A,FALSE,"원가";#N/A,#N/A,FALSE,"경영"}</definedName>
    <definedName name="현금흐름표" hidden="1">{#N/A,#N/A,FALSE,"BS";#N/A,#N/A,FALSE,"PL";#N/A,#N/A,FALSE,"처분";#N/A,#N/A,FALSE,"현금";#N/A,#N/A,FALSE,"매출";#N/A,#N/A,FALSE,"원가";#N/A,#N/A,FALSE,"경영"}</definedName>
    <definedName name="호" hidden="1">{#N/A,#N/A,FALSE,"1.CRITERIA";#N/A,#N/A,FALSE,"2.IS";#N/A,#N/A,FALSE,"3.BS";#N/A,#N/A,FALSE,"4.PER PL";#N/A,#N/A,FALSE,"5.INVESTMENT";#N/A,#N/A,FALSE,"6.공문";#N/A,#N/A,FALSE,"7.netinvest"}</definedName>
    <definedName name="효" hidden="1">{#N/A,#N/A,FALSE,"1.CRITERIA";#N/A,#N/A,FALSE,"2.IS";#N/A,#N/A,FALSE,"3.BS";#N/A,#N/A,FALSE,"4.PER PL";#N/A,#N/A,FALSE,"5.INVESTMENT";#N/A,#N/A,FALSE,"6.공문";#N/A,#N/A,FALSE,"7.netinvest"}</definedName>
    <definedName name="후" hidden="1">{#N/A,#N/A,FALSE,"1.CRITERIA";#N/A,#N/A,FALSE,"2.IS";#N/A,#N/A,FALSE,"3.BS";#N/A,#N/A,FALSE,"4.PER PL";#N/A,#N/A,FALSE,"5.INVESTMENT";#N/A,#N/A,FALSE,"6.공문";#N/A,#N/A,FALSE,"7.netinvest"}</definedName>
    <definedName name="휴" hidden="1">{#N/A,#N/A,FALSE,"1.CRITERIA";#N/A,#N/A,FALSE,"2.IS";#N/A,#N/A,FALSE,"3.BS";#N/A,#N/A,FALSE,"4.PER PL";#N/A,#N/A,FALSE,"5.INVESTMENT";#N/A,#N/A,FALSE,"6.공문";#N/A,#N/A,FALSE,"7.netinvest"}</definedName>
    <definedName name="흐" hidden="1">{#N/A,#N/A,FALSE,"1.CRITERIA";#N/A,#N/A,FALSE,"2.IS";#N/A,#N/A,FALSE,"3.BS";#N/A,#N/A,FALSE,"4.PER PL";#N/A,#N/A,FALSE,"5.INVESTMENT";#N/A,#N/A,FALSE,"6.공문";#N/A,#N/A,FALSE,"7.netinvest"}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4" i="1" l="1" a="1"/>
  <c r="T44" i="1" s="1"/>
  <c r="D5" i="13" l="1"/>
  <c r="E5" i="13"/>
  <c r="F5" i="13"/>
  <c r="G5" i="13"/>
  <c r="J5" i="13"/>
  <c r="K5" i="13"/>
  <c r="AI5" i="13" s="1"/>
  <c r="L5" i="13"/>
  <c r="M5" i="13"/>
  <c r="V5" i="13"/>
  <c r="AB5" i="13"/>
  <c r="AC5" i="13"/>
  <c r="AD5" i="13"/>
  <c r="AE5" i="13"/>
  <c r="AH5" i="13"/>
  <c r="V6" i="13"/>
  <c r="W6" i="13"/>
  <c r="X6" i="13"/>
  <c r="Y6" i="13"/>
  <c r="AH6" i="13"/>
  <c r="AI6" i="13"/>
  <c r="AJ6" i="13"/>
  <c r="AK6" i="13"/>
  <c r="AN6" i="13"/>
  <c r="AO6" i="13"/>
  <c r="AP6" i="13"/>
  <c r="AQ6" i="13"/>
  <c r="AQ5" i="13" s="1"/>
  <c r="AT6" i="13"/>
  <c r="AU6" i="13"/>
  <c r="AV6" i="13"/>
  <c r="AZ6" i="13"/>
  <c r="BA6" i="13"/>
  <c r="BB6" i="13"/>
  <c r="BC6" i="13"/>
  <c r="V7" i="13"/>
  <c r="W7" i="13"/>
  <c r="X7" i="13"/>
  <c r="Y7" i="13"/>
  <c r="AH7" i="13"/>
  <c r="AI7" i="13"/>
  <c r="AJ7" i="13"/>
  <c r="AK7" i="13"/>
  <c r="AN7" i="13"/>
  <c r="AT7" i="13" s="1"/>
  <c r="AO7" i="13"/>
  <c r="AU7" i="13" s="1"/>
  <c r="AP7" i="13"/>
  <c r="AP5" i="13" s="1"/>
  <c r="AQ7" i="13"/>
  <c r="AW7" i="13"/>
  <c r="AZ7" i="13"/>
  <c r="BA7" i="13"/>
  <c r="BB7" i="13"/>
  <c r="BC7" i="13"/>
  <c r="V8" i="13"/>
  <c r="W8" i="13"/>
  <c r="X8" i="13"/>
  <c r="Y8" i="13"/>
  <c r="AH8" i="13"/>
  <c r="AI8" i="13"/>
  <c r="AJ8" i="13"/>
  <c r="AK8" i="13"/>
  <c r="AN8" i="13"/>
  <c r="AO8" i="13"/>
  <c r="AP8" i="13"/>
  <c r="AQ8" i="13"/>
  <c r="AW8" i="13" s="1"/>
  <c r="AT8" i="13"/>
  <c r="AU8" i="13"/>
  <c r="AV8" i="13"/>
  <c r="AZ8" i="13"/>
  <c r="BA8" i="13"/>
  <c r="BB8" i="13"/>
  <c r="BC8" i="13"/>
  <c r="V9" i="13"/>
  <c r="W9" i="13"/>
  <c r="X9" i="13"/>
  <c r="Y9" i="13"/>
  <c r="AH9" i="13"/>
  <c r="AI9" i="13"/>
  <c r="AJ9" i="13"/>
  <c r="AK9" i="13"/>
  <c r="AN9" i="13"/>
  <c r="AT9" i="13" s="1"/>
  <c r="AO9" i="13"/>
  <c r="AU9" i="13" s="1"/>
  <c r="AP9" i="13"/>
  <c r="AV9" i="13" s="1"/>
  <c r="AQ9" i="13"/>
  <c r="AW9" i="13"/>
  <c r="AZ9" i="13"/>
  <c r="BA9" i="13"/>
  <c r="BB9" i="13"/>
  <c r="BC9" i="13"/>
  <c r="V10" i="13"/>
  <c r="W10" i="13"/>
  <c r="X10" i="13"/>
  <c r="Y10" i="13"/>
  <c r="AH10" i="13"/>
  <c r="AI10" i="13"/>
  <c r="AJ10" i="13"/>
  <c r="AK10" i="13"/>
  <c r="AN10" i="13"/>
  <c r="AO10" i="13"/>
  <c r="AP10" i="13"/>
  <c r="AQ10" i="13"/>
  <c r="AW10" i="13" s="1"/>
  <c r="AT10" i="13"/>
  <c r="AU10" i="13"/>
  <c r="AV10" i="13"/>
  <c r="AZ10" i="13"/>
  <c r="BA10" i="13"/>
  <c r="BB10" i="13"/>
  <c r="BC10" i="13"/>
  <c r="V11" i="13"/>
  <c r="W11" i="13"/>
  <c r="X11" i="13"/>
  <c r="Y11" i="13"/>
  <c r="AH11" i="13"/>
  <c r="AI11" i="13"/>
  <c r="AJ11" i="13"/>
  <c r="AK11" i="13"/>
  <c r="AN11" i="13"/>
  <c r="AT11" i="13" s="1"/>
  <c r="AO11" i="13"/>
  <c r="AU11" i="13" s="1"/>
  <c r="AP11" i="13"/>
  <c r="AV11" i="13" s="1"/>
  <c r="AQ11" i="13"/>
  <c r="AW11" i="13"/>
  <c r="AZ11" i="13"/>
  <c r="BA11" i="13"/>
  <c r="BB11" i="13"/>
  <c r="BC11" i="13"/>
  <c r="V12" i="13"/>
  <c r="W12" i="13"/>
  <c r="X12" i="13"/>
  <c r="Y12" i="13"/>
  <c r="AH12" i="13"/>
  <c r="AI12" i="13"/>
  <c r="AJ12" i="13"/>
  <c r="AK12" i="13"/>
  <c r="AN12" i="13"/>
  <c r="AO12" i="13"/>
  <c r="AP12" i="13"/>
  <c r="AQ12" i="13"/>
  <c r="AW12" i="13" s="1"/>
  <c r="AT12" i="13"/>
  <c r="AU12" i="13"/>
  <c r="AV12" i="13"/>
  <c r="AZ12" i="13"/>
  <c r="BA12" i="13"/>
  <c r="BB12" i="13"/>
  <c r="BC12" i="13"/>
  <c r="V13" i="13"/>
  <c r="W13" i="13"/>
  <c r="X13" i="13"/>
  <c r="Y13" i="13"/>
  <c r="AH13" i="13"/>
  <c r="AI13" i="13"/>
  <c r="AJ13" i="13"/>
  <c r="AK13" i="13"/>
  <c r="AN13" i="13"/>
  <c r="AT13" i="13" s="1"/>
  <c r="AO13" i="13"/>
  <c r="AU13" i="13" s="1"/>
  <c r="AP13" i="13"/>
  <c r="AV13" i="13" s="1"/>
  <c r="AQ13" i="13"/>
  <c r="AW13" i="13"/>
  <c r="AZ13" i="13"/>
  <c r="BA13" i="13"/>
  <c r="BB13" i="13"/>
  <c r="BC13" i="13"/>
  <c r="V14" i="13"/>
  <c r="W14" i="13"/>
  <c r="X14" i="13"/>
  <c r="Y14" i="13"/>
  <c r="AH14" i="13"/>
  <c r="AI14" i="13"/>
  <c r="AJ14" i="13"/>
  <c r="AK14" i="13"/>
  <c r="AN14" i="13"/>
  <c r="AO14" i="13"/>
  <c r="AP14" i="13"/>
  <c r="AQ14" i="13"/>
  <c r="AW14" i="13" s="1"/>
  <c r="AT14" i="13"/>
  <c r="AU14" i="13"/>
  <c r="AV14" i="13"/>
  <c r="AZ14" i="13"/>
  <c r="BA14" i="13"/>
  <c r="BB14" i="13"/>
  <c r="BC14" i="13"/>
  <c r="V15" i="13"/>
  <c r="W15" i="13"/>
  <c r="X15" i="13"/>
  <c r="Y15" i="13"/>
  <c r="AH15" i="13"/>
  <c r="AI15" i="13"/>
  <c r="AJ15" i="13"/>
  <c r="AK15" i="13"/>
  <c r="AN15" i="13"/>
  <c r="AT15" i="13" s="1"/>
  <c r="AO15" i="13"/>
  <c r="AU15" i="13" s="1"/>
  <c r="AP15" i="13"/>
  <c r="AV15" i="13" s="1"/>
  <c r="AQ15" i="13"/>
  <c r="AW15" i="13"/>
  <c r="AZ15" i="13"/>
  <c r="BA15" i="13"/>
  <c r="BB15" i="13"/>
  <c r="BC15" i="13"/>
  <c r="V16" i="13"/>
  <c r="W16" i="13"/>
  <c r="X16" i="13"/>
  <c r="Y16" i="13"/>
  <c r="AH16" i="13"/>
  <c r="AI16" i="13"/>
  <c r="AJ16" i="13"/>
  <c r="AK16" i="13"/>
  <c r="AN16" i="13"/>
  <c r="AO16" i="13"/>
  <c r="AP16" i="13"/>
  <c r="AQ16" i="13"/>
  <c r="AW16" i="13" s="1"/>
  <c r="AT16" i="13"/>
  <c r="AU16" i="13"/>
  <c r="AV16" i="13"/>
  <c r="AZ16" i="13"/>
  <c r="BA16" i="13"/>
  <c r="BB16" i="13"/>
  <c r="BC16" i="13"/>
  <c r="V17" i="13"/>
  <c r="W17" i="13"/>
  <c r="X17" i="13"/>
  <c r="Y17" i="13"/>
  <c r="AH17" i="13"/>
  <c r="AI17" i="13"/>
  <c r="AJ17" i="13"/>
  <c r="AK17" i="13"/>
  <c r="AN17" i="13"/>
  <c r="AT17" i="13" s="1"/>
  <c r="AO17" i="13"/>
  <c r="AU17" i="13" s="1"/>
  <c r="AP17" i="13"/>
  <c r="AV17" i="13" s="1"/>
  <c r="AQ17" i="13"/>
  <c r="AW17" i="13"/>
  <c r="AZ17" i="13"/>
  <c r="BA17" i="13"/>
  <c r="BB17" i="13"/>
  <c r="BC17" i="13"/>
  <c r="D18" i="13"/>
  <c r="E18" i="13"/>
  <c r="F18" i="13"/>
  <c r="G18" i="13"/>
  <c r="J18" i="13"/>
  <c r="AH18" i="13" s="1"/>
  <c r="K18" i="13"/>
  <c r="W18" i="13" s="1"/>
  <c r="L18" i="13"/>
  <c r="M18" i="13"/>
  <c r="AB18" i="13"/>
  <c r="AC18" i="13"/>
  <c r="AI18" i="13" s="1"/>
  <c r="AD18" i="13"/>
  <c r="AE18" i="13"/>
  <c r="V19" i="13"/>
  <c r="W19" i="13"/>
  <c r="X19" i="13"/>
  <c r="Y19" i="13"/>
  <c r="AH19" i="13"/>
  <c r="AI19" i="13"/>
  <c r="AJ19" i="13"/>
  <c r="AK19" i="13"/>
  <c r="AN19" i="13"/>
  <c r="AO19" i="13"/>
  <c r="AU19" i="13" s="1"/>
  <c r="AP19" i="13"/>
  <c r="AP18" i="13" s="1"/>
  <c r="AQ19" i="13"/>
  <c r="AQ18" i="13" s="1"/>
  <c r="AT19" i="13"/>
  <c r="AZ19" i="13"/>
  <c r="BA19" i="13"/>
  <c r="BB19" i="13"/>
  <c r="BC19" i="13"/>
  <c r="V20" i="13"/>
  <c r="W20" i="13"/>
  <c r="X20" i="13"/>
  <c r="Y20" i="13"/>
  <c r="AH20" i="13"/>
  <c r="AI20" i="13"/>
  <c r="AJ20" i="13"/>
  <c r="AK20" i="13"/>
  <c r="AN20" i="13"/>
  <c r="AT20" i="13" s="1"/>
  <c r="AO20" i="13"/>
  <c r="AP20" i="13"/>
  <c r="AQ20" i="13"/>
  <c r="AU20" i="13"/>
  <c r="AV20" i="13"/>
  <c r="AW20" i="13"/>
  <c r="AZ20" i="13"/>
  <c r="BA20" i="13"/>
  <c r="BB20" i="13"/>
  <c r="BC20" i="13"/>
  <c r="V21" i="13"/>
  <c r="W21" i="13"/>
  <c r="X21" i="13"/>
  <c r="Y21" i="13"/>
  <c r="AH21" i="13"/>
  <c r="AI21" i="13"/>
  <c r="AJ21" i="13"/>
  <c r="AK21" i="13"/>
  <c r="AN21" i="13"/>
  <c r="AO21" i="13"/>
  <c r="AU21" i="13" s="1"/>
  <c r="AP21" i="13"/>
  <c r="AV21" i="13" s="1"/>
  <c r="AQ21" i="13"/>
  <c r="AW21" i="13" s="1"/>
  <c r="AT21" i="13"/>
  <c r="AZ21" i="13"/>
  <c r="BA21" i="13"/>
  <c r="BB21" i="13"/>
  <c r="BC21" i="13"/>
  <c r="V22" i="13"/>
  <c r="W22" i="13"/>
  <c r="X22" i="13"/>
  <c r="Y22" i="13"/>
  <c r="AH22" i="13"/>
  <c r="AI22" i="13"/>
  <c r="AJ22" i="13"/>
  <c r="AK22" i="13"/>
  <c r="AN22" i="13"/>
  <c r="AT22" i="13" s="1"/>
  <c r="AO22" i="13"/>
  <c r="AP22" i="13"/>
  <c r="AQ22" i="13"/>
  <c r="AU22" i="13"/>
  <c r="AV22" i="13"/>
  <c r="AW22" i="13"/>
  <c r="AZ22" i="13"/>
  <c r="BA22" i="13"/>
  <c r="BB22" i="13"/>
  <c r="BC22" i="13"/>
  <c r="V23" i="13"/>
  <c r="W23" i="13"/>
  <c r="X23" i="13"/>
  <c r="Y23" i="13"/>
  <c r="AH23" i="13"/>
  <c r="AI23" i="13"/>
  <c r="AJ23" i="13"/>
  <c r="AK23" i="13"/>
  <c r="AN23" i="13"/>
  <c r="AO23" i="13"/>
  <c r="AU23" i="13" s="1"/>
  <c r="AP23" i="13"/>
  <c r="AV23" i="13" s="1"/>
  <c r="AQ23" i="13"/>
  <c r="AW23" i="13" s="1"/>
  <c r="AT23" i="13"/>
  <c r="AZ23" i="13"/>
  <c r="BA23" i="13"/>
  <c r="BB23" i="13"/>
  <c r="BC23" i="13"/>
  <c r="V24" i="13"/>
  <c r="W24" i="13"/>
  <c r="X24" i="13"/>
  <c r="Y24" i="13"/>
  <c r="AH24" i="13"/>
  <c r="AI24" i="13"/>
  <c r="AJ24" i="13"/>
  <c r="AK24" i="13"/>
  <c r="AN24" i="13"/>
  <c r="AT24" i="13" s="1"/>
  <c r="AO24" i="13"/>
  <c r="AP24" i="13"/>
  <c r="AQ24" i="13"/>
  <c r="AU24" i="13"/>
  <c r="AV24" i="13"/>
  <c r="AW24" i="13"/>
  <c r="AZ24" i="13"/>
  <c r="BA24" i="13"/>
  <c r="BB24" i="13"/>
  <c r="BC24" i="13"/>
  <c r="V25" i="13"/>
  <c r="W25" i="13"/>
  <c r="X25" i="13"/>
  <c r="Y25" i="13"/>
  <c r="AH25" i="13"/>
  <c r="AI25" i="13"/>
  <c r="AJ25" i="13"/>
  <c r="AK25" i="13"/>
  <c r="AN25" i="13"/>
  <c r="AO25" i="13"/>
  <c r="AU25" i="13" s="1"/>
  <c r="AP25" i="13"/>
  <c r="AV25" i="13" s="1"/>
  <c r="AQ25" i="13"/>
  <c r="AW25" i="13" s="1"/>
  <c r="AT25" i="13"/>
  <c r="AZ25" i="13"/>
  <c r="BA25" i="13"/>
  <c r="BB25" i="13"/>
  <c r="BC25" i="13"/>
  <c r="V26" i="13"/>
  <c r="W26" i="13"/>
  <c r="X26" i="13"/>
  <c r="Y26" i="13"/>
  <c r="AH26" i="13"/>
  <c r="AI26" i="13"/>
  <c r="AJ26" i="13"/>
  <c r="AK26" i="13"/>
  <c r="AN26" i="13"/>
  <c r="AT26" i="13" s="1"/>
  <c r="AO26" i="13"/>
  <c r="AP26" i="13"/>
  <c r="AQ26" i="13"/>
  <c r="AU26" i="13"/>
  <c r="AV26" i="13"/>
  <c r="AW26" i="13"/>
  <c r="AZ26" i="13"/>
  <c r="BA26" i="13"/>
  <c r="BB26" i="13"/>
  <c r="BC26" i="13"/>
  <c r="V27" i="13"/>
  <c r="W27" i="13"/>
  <c r="X27" i="13"/>
  <c r="Y27" i="13"/>
  <c r="AH27" i="13"/>
  <c r="AI27" i="13"/>
  <c r="AJ27" i="13"/>
  <c r="AK27" i="13"/>
  <c r="AN27" i="13"/>
  <c r="AO27" i="13"/>
  <c r="AU27" i="13" s="1"/>
  <c r="AP27" i="13"/>
  <c r="AV27" i="13" s="1"/>
  <c r="AQ27" i="13"/>
  <c r="AW27" i="13" s="1"/>
  <c r="AT27" i="13"/>
  <c r="AZ27" i="13"/>
  <c r="BA27" i="13"/>
  <c r="BB27" i="13"/>
  <c r="BC27" i="13"/>
  <c r="V28" i="13"/>
  <c r="W28" i="13"/>
  <c r="X28" i="13"/>
  <c r="Y28" i="13"/>
  <c r="AH28" i="13"/>
  <c r="AI28" i="13"/>
  <c r="AJ28" i="13"/>
  <c r="AK28" i="13"/>
  <c r="AN28" i="13"/>
  <c r="AT28" i="13" s="1"/>
  <c r="AO28" i="13"/>
  <c r="AP28" i="13"/>
  <c r="AQ28" i="13"/>
  <c r="AU28" i="13"/>
  <c r="AV28" i="13"/>
  <c r="AW28" i="13"/>
  <c r="AZ28" i="13"/>
  <c r="BA28" i="13"/>
  <c r="BB28" i="13"/>
  <c r="BC28" i="13"/>
  <c r="V29" i="13"/>
  <c r="W29" i="13"/>
  <c r="X29" i="13"/>
  <c r="Y29" i="13"/>
  <c r="AH29" i="13"/>
  <c r="AI29" i="13"/>
  <c r="AJ29" i="13"/>
  <c r="AK29" i="13"/>
  <c r="AN29" i="13"/>
  <c r="AO29" i="13"/>
  <c r="AU29" i="13" s="1"/>
  <c r="AP29" i="13"/>
  <c r="AV29" i="13" s="1"/>
  <c r="AQ29" i="13"/>
  <c r="AW29" i="13" s="1"/>
  <c r="AT29" i="13"/>
  <c r="AZ29" i="13"/>
  <c r="BA29" i="13"/>
  <c r="BB29" i="13"/>
  <c r="BC29" i="13"/>
  <c r="V30" i="13"/>
  <c r="W30" i="13"/>
  <c r="X30" i="13"/>
  <c r="Y30" i="13"/>
  <c r="AH30" i="13"/>
  <c r="AI30" i="13"/>
  <c r="AJ30" i="13"/>
  <c r="AK30" i="13"/>
  <c r="AN30" i="13"/>
  <c r="AT30" i="13" s="1"/>
  <c r="AO30" i="13"/>
  <c r="AP30" i="13"/>
  <c r="AQ30" i="13"/>
  <c r="AU30" i="13"/>
  <c r="AV30" i="13"/>
  <c r="AW30" i="13"/>
  <c r="AZ30" i="13"/>
  <c r="BA30" i="13"/>
  <c r="BB30" i="13"/>
  <c r="BC30" i="13"/>
  <c r="D31" i="13"/>
  <c r="E31" i="13"/>
  <c r="W31" i="13" s="1"/>
  <c r="F31" i="13"/>
  <c r="G31" i="13"/>
  <c r="J31" i="13"/>
  <c r="V31" i="13" s="1"/>
  <c r="K31" i="13"/>
  <c r="L31" i="13"/>
  <c r="M31" i="13"/>
  <c r="AB31" i="13"/>
  <c r="AH31" i="13" s="1"/>
  <c r="AC31" i="13"/>
  <c r="AI31" i="13" s="1"/>
  <c r="AD31" i="13"/>
  <c r="AE31" i="13"/>
  <c r="AQ31" i="13"/>
  <c r="V32" i="13"/>
  <c r="W32" i="13"/>
  <c r="X32" i="13"/>
  <c r="Y32" i="13"/>
  <c r="AH32" i="13"/>
  <c r="AI32" i="13"/>
  <c r="AJ32" i="13"/>
  <c r="AK32" i="13"/>
  <c r="AN32" i="13"/>
  <c r="AT32" i="13" s="1"/>
  <c r="AO32" i="13"/>
  <c r="AU32" i="13" s="1"/>
  <c r="AP32" i="13"/>
  <c r="AP31" i="13" s="1"/>
  <c r="AQ32" i="13"/>
  <c r="AW32" i="13"/>
  <c r="AZ32" i="13"/>
  <c r="BA32" i="13"/>
  <c r="BB32" i="13"/>
  <c r="BC32" i="13"/>
  <c r="V33" i="13"/>
  <c r="W33" i="13"/>
  <c r="X33" i="13"/>
  <c r="Y33" i="13"/>
  <c r="AH33" i="13"/>
  <c r="AI33" i="13"/>
  <c r="AJ33" i="13"/>
  <c r="AK33" i="13"/>
  <c r="AN33" i="13"/>
  <c r="AO33" i="13"/>
  <c r="AP33" i="13"/>
  <c r="AQ33" i="13"/>
  <c r="AW33" i="13" s="1"/>
  <c r="AT33" i="13"/>
  <c r="AU33" i="13"/>
  <c r="AV33" i="13"/>
  <c r="AZ33" i="13"/>
  <c r="BA33" i="13"/>
  <c r="BB33" i="13"/>
  <c r="V34" i="13"/>
  <c r="W34" i="13"/>
  <c r="X34" i="13"/>
  <c r="Y34" i="13"/>
  <c r="AH34" i="13"/>
  <c r="AI34" i="13"/>
  <c r="AJ34" i="13"/>
  <c r="AK34" i="13"/>
  <c r="AN34" i="13"/>
  <c r="AT34" i="13" s="1"/>
  <c r="AO34" i="13"/>
  <c r="AU34" i="13" s="1"/>
  <c r="AP34" i="13"/>
  <c r="AV34" i="13" s="1"/>
  <c r="AQ34" i="13"/>
  <c r="AW34" i="13"/>
  <c r="AZ34" i="13"/>
  <c r="BA34" i="13"/>
  <c r="BB34" i="13"/>
  <c r="BC34" i="13"/>
  <c r="V35" i="13"/>
  <c r="W35" i="13"/>
  <c r="X35" i="13"/>
  <c r="Y35" i="13"/>
  <c r="AH35" i="13"/>
  <c r="AI35" i="13"/>
  <c r="AJ35" i="13"/>
  <c r="AK35" i="13"/>
  <c r="AN35" i="13"/>
  <c r="AO35" i="13"/>
  <c r="AP35" i="13"/>
  <c r="AQ35" i="13"/>
  <c r="AW35" i="13" s="1"/>
  <c r="AT35" i="13"/>
  <c r="AU35" i="13"/>
  <c r="AV35" i="13"/>
  <c r="AZ35" i="13"/>
  <c r="BA35" i="13"/>
  <c r="BB35" i="13"/>
  <c r="BC35" i="13"/>
  <c r="V36" i="13"/>
  <c r="W36" i="13"/>
  <c r="X36" i="13"/>
  <c r="Y36" i="13"/>
  <c r="AH36" i="13"/>
  <c r="AI36" i="13"/>
  <c r="AJ36" i="13"/>
  <c r="AK36" i="13"/>
  <c r="AN36" i="13"/>
  <c r="AT36" i="13" s="1"/>
  <c r="AO36" i="13"/>
  <c r="AU36" i="13" s="1"/>
  <c r="AP36" i="13"/>
  <c r="AV36" i="13" s="1"/>
  <c r="AQ36" i="13"/>
  <c r="AW36" i="13"/>
  <c r="AZ36" i="13"/>
  <c r="BA36" i="13"/>
  <c r="BB36" i="13"/>
  <c r="BC36" i="13"/>
  <c r="V37" i="13"/>
  <c r="W37" i="13"/>
  <c r="X37" i="13"/>
  <c r="Y37" i="13"/>
  <c r="AH37" i="13"/>
  <c r="AI37" i="13"/>
  <c r="AJ37" i="13"/>
  <c r="AK37" i="13"/>
  <c r="AN37" i="13"/>
  <c r="AO37" i="13"/>
  <c r="AP37" i="13"/>
  <c r="AQ37" i="13"/>
  <c r="AW37" i="13" s="1"/>
  <c r="AT37" i="13"/>
  <c r="AU37" i="13"/>
  <c r="AV37" i="13"/>
  <c r="AZ37" i="13"/>
  <c r="BA37" i="13"/>
  <c r="BB37" i="13"/>
  <c r="V38" i="13"/>
  <c r="W38" i="13"/>
  <c r="X38" i="13"/>
  <c r="Y38" i="13"/>
  <c r="AH38" i="13"/>
  <c r="AI38" i="13"/>
  <c r="AJ38" i="13"/>
  <c r="AK38" i="13"/>
  <c r="AN38" i="13"/>
  <c r="AT38" i="13" s="1"/>
  <c r="AO38" i="13"/>
  <c r="AU38" i="13" s="1"/>
  <c r="AP38" i="13"/>
  <c r="AV38" i="13" s="1"/>
  <c r="AQ38" i="13"/>
  <c r="AW38" i="13"/>
  <c r="AZ38" i="13"/>
  <c r="BA38" i="13"/>
  <c r="BB38" i="13"/>
  <c r="BC38" i="13"/>
  <c r="V39" i="13"/>
  <c r="W39" i="13"/>
  <c r="X39" i="13"/>
  <c r="Y39" i="13"/>
  <c r="AH39" i="13"/>
  <c r="AI39" i="13"/>
  <c r="AJ39" i="13"/>
  <c r="AK39" i="13"/>
  <c r="AN39" i="13"/>
  <c r="AO39" i="13"/>
  <c r="AP39" i="13"/>
  <c r="AQ39" i="13"/>
  <c r="AW39" i="13" s="1"/>
  <c r="AT39" i="13"/>
  <c r="AU39" i="13"/>
  <c r="AV39" i="13"/>
  <c r="AZ39" i="13"/>
  <c r="BA39" i="13"/>
  <c r="BB39" i="13"/>
  <c r="BC39" i="13"/>
  <c r="V40" i="13"/>
  <c r="W40" i="13"/>
  <c r="X40" i="13"/>
  <c r="Y40" i="13"/>
  <c r="AH40" i="13"/>
  <c r="AI40" i="13"/>
  <c r="AJ40" i="13"/>
  <c r="AK40" i="13"/>
  <c r="AN40" i="13"/>
  <c r="AT40" i="13" s="1"/>
  <c r="AO40" i="13"/>
  <c r="AU40" i="13" s="1"/>
  <c r="AP40" i="13"/>
  <c r="AV40" i="13" s="1"/>
  <c r="AQ40" i="13"/>
  <c r="AW40" i="13"/>
  <c r="AZ40" i="13"/>
  <c r="BA40" i="13"/>
  <c r="BB40" i="13"/>
  <c r="BC40" i="13"/>
  <c r="V41" i="13"/>
  <c r="W41" i="13"/>
  <c r="X41" i="13"/>
  <c r="Y41" i="13"/>
  <c r="AH41" i="13"/>
  <c r="AI41" i="13"/>
  <c r="AJ41" i="13"/>
  <c r="AK41" i="13"/>
  <c r="AN41" i="13"/>
  <c r="AO41" i="13"/>
  <c r="AP41" i="13"/>
  <c r="AQ41" i="13"/>
  <c r="AW41" i="13" s="1"/>
  <c r="AT41" i="13"/>
  <c r="AU41" i="13"/>
  <c r="AV41" i="13"/>
  <c r="AZ41" i="13"/>
  <c r="BA41" i="13"/>
  <c r="BB41" i="13"/>
  <c r="V42" i="13"/>
  <c r="W42" i="13"/>
  <c r="X42" i="13"/>
  <c r="Y42" i="13"/>
  <c r="AH42" i="13"/>
  <c r="AI42" i="13"/>
  <c r="AJ42" i="13"/>
  <c r="AK42" i="13"/>
  <c r="AN42" i="13"/>
  <c r="AT42" i="13" s="1"/>
  <c r="AO42" i="13"/>
  <c r="AU42" i="13" s="1"/>
  <c r="AP42" i="13"/>
  <c r="AV42" i="13" s="1"/>
  <c r="AQ42" i="13"/>
  <c r="AW42" i="13"/>
  <c r="BA42" i="13"/>
  <c r="BB42" i="13"/>
  <c r="BC42" i="13"/>
  <c r="V43" i="13"/>
  <c r="W43" i="13"/>
  <c r="X43" i="13"/>
  <c r="Y43" i="13"/>
  <c r="AH43" i="13"/>
  <c r="AI43" i="13"/>
  <c r="AJ43" i="13"/>
  <c r="AK43" i="13"/>
  <c r="AN43" i="13"/>
  <c r="AO43" i="13"/>
  <c r="AP43" i="13"/>
  <c r="AQ43" i="13"/>
  <c r="AW43" i="13" s="1"/>
  <c r="AT43" i="13"/>
  <c r="AU43" i="13"/>
  <c r="AV43" i="13"/>
  <c r="AZ43" i="13"/>
  <c r="BA43" i="13"/>
  <c r="BB43" i="13"/>
  <c r="BC43" i="13"/>
  <c r="D44" i="13"/>
  <c r="E44" i="13"/>
  <c r="F44" i="13"/>
  <c r="G44" i="13"/>
  <c r="J44" i="13"/>
  <c r="K44" i="13"/>
  <c r="L44" i="13"/>
  <c r="M44" i="13"/>
  <c r="V44" i="13"/>
  <c r="W44" i="13"/>
  <c r="AB44" i="13"/>
  <c r="AH44" i="13" s="1"/>
  <c r="AC44" i="13"/>
  <c r="AD44" i="13"/>
  <c r="AE44" i="13"/>
  <c r="AI44" i="13"/>
  <c r="AP44" i="13"/>
  <c r="V45" i="13"/>
  <c r="W45" i="13"/>
  <c r="X45" i="13"/>
  <c r="Y45" i="13"/>
  <c r="AH45" i="13"/>
  <c r="AI45" i="13"/>
  <c r="AJ45" i="13"/>
  <c r="AK45" i="13"/>
  <c r="AN45" i="13"/>
  <c r="AT45" i="13" s="1"/>
  <c r="AO45" i="13"/>
  <c r="AP45" i="13"/>
  <c r="AQ45" i="13"/>
  <c r="AU45" i="13"/>
  <c r="AV45" i="13"/>
  <c r="AW45" i="13"/>
  <c r="AZ45" i="13"/>
  <c r="BA45" i="13"/>
  <c r="BB45" i="13"/>
  <c r="BC45" i="13"/>
  <c r="V46" i="13"/>
  <c r="W46" i="13"/>
  <c r="X46" i="13"/>
  <c r="Y46" i="13"/>
  <c r="AH46" i="13"/>
  <c r="AI46" i="13"/>
  <c r="AJ46" i="13"/>
  <c r="AK46" i="13"/>
  <c r="AN46" i="13"/>
  <c r="AO46" i="13"/>
  <c r="AU46" i="13" s="1"/>
  <c r="AP46" i="13"/>
  <c r="AV46" i="13" s="1"/>
  <c r="AQ46" i="13"/>
  <c r="AT46" i="13"/>
  <c r="AZ46" i="13"/>
  <c r="BC46" i="13"/>
  <c r="V47" i="13"/>
  <c r="W47" i="13"/>
  <c r="X47" i="13"/>
  <c r="Y47" i="13"/>
  <c r="AH47" i="13"/>
  <c r="AI47" i="13"/>
  <c r="AJ47" i="13"/>
  <c r="AK47" i="13"/>
  <c r="AN47" i="13"/>
  <c r="AT47" i="13" s="1"/>
  <c r="AO47" i="13"/>
  <c r="AP47" i="13"/>
  <c r="AQ47" i="13"/>
  <c r="AU47" i="13"/>
  <c r="AV47" i="13"/>
  <c r="AW47" i="13"/>
  <c r="AZ47" i="13"/>
  <c r="BA47" i="13"/>
  <c r="BB47" i="13"/>
  <c r="BC47" i="13"/>
  <c r="V48" i="13"/>
  <c r="W48" i="13"/>
  <c r="X48" i="13"/>
  <c r="Y48" i="13"/>
  <c r="AH48" i="13"/>
  <c r="AI48" i="13"/>
  <c r="AJ48" i="13"/>
  <c r="AK48" i="13"/>
  <c r="AN48" i="13"/>
  <c r="AO48" i="13"/>
  <c r="AU48" i="13" s="1"/>
  <c r="AP48" i="13"/>
  <c r="AV48" i="13" s="1"/>
  <c r="AQ48" i="13"/>
  <c r="AW48" i="13" s="1"/>
  <c r="AT48" i="13"/>
  <c r="AZ48" i="13"/>
  <c r="BC48" i="13"/>
  <c r="V49" i="13"/>
  <c r="W49" i="13"/>
  <c r="X49" i="13"/>
  <c r="Y49" i="13"/>
  <c r="AH49" i="13"/>
  <c r="AI49" i="13"/>
  <c r="AJ49" i="13"/>
  <c r="AK49" i="13"/>
  <c r="AN49" i="13"/>
  <c r="AT49" i="13" s="1"/>
  <c r="AO49" i="13"/>
  <c r="AP49" i="13"/>
  <c r="AQ49" i="13"/>
  <c r="AU49" i="13"/>
  <c r="AV49" i="13"/>
  <c r="AW49" i="13"/>
  <c r="AZ49" i="13"/>
  <c r="BA49" i="13"/>
  <c r="BB49" i="13"/>
  <c r="BC49" i="13"/>
  <c r="V50" i="13"/>
  <c r="W50" i="13"/>
  <c r="X50" i="13"/>
  <c r="Y50" i="13"/>
  <c r="AH50" i="13"/>
  <c r="AI50" i="13"/>
  <c r="AJ50" i="13"/>
  <c r="AK50" i="13"/>
  <c r="AN50" i="13"/>
  <c r="AO50" i="13"/>
  <c r="AU50" i="13" s="1"/>
  <c r="AP50" i="13"/>
  <c r="AV50" i="13" s="1"/>
  <c r="AQ50" i="13"/>
  <c r="AW50" i="13" s="1"/>
  <c r="AT50" i="13"/>
  <c r="AZ50" i="13"/>
  <c r="BC50" i="13"/>
  <c r="V51" i="13"/>
  <c r="W51" i="13"/>
  <c r="X51" i="13"/>
  <c r="Y51" i="13"/>
  <c r="AH51" i="13"/>
  <c r="AI51" i="13"/>
  <c r="AJ51" i="13"/>
  <c r="AK51" i="13"/>
  <c r="AN51" i="13"/>
  <c r="AT51" i="13" s="1"/>
  <c r="AO51" i="13"/>
  <c r="AP51" i="13"/>
  <c r="AQ51" i="13"/>
  <c r="AU51" i="13"/>
  <c r="AV51" i="13"/>
  <c r="AW51" i="13"/>
  <c r="AZ51" i="13"/>
  <c r="BA51" i="13"/>
  <c r="BB51" i="13"/>
  <c r="BC51" i="13"/>
  <c r="V52" i="13"/>
  <c r="W52" i="13"/>
  <c r="X52" i="13"/>
  <c r="Y52" i="13"/>
  <c r="AH52" i="13"/>
  <c r="AI52" i="13"/>
  <c r="AJ52" i="13"/>
  <c r="AK52" i="13"/>
  <c r="AN52" i="13"/>
  <c r="AO52" i="13"/>
  <c r="AU52" i="13" s="1"/>
  <c r="AP52" i="13"/>
  <c r="AV52" i="13" s="1"/>
  <c r="AQ52" i="13"/>
  <c r="AW52" i="13" s="1"/>
  <c r="AT52" i="13"/>
  <c r="AZ52" i="13"/>
  <c r="BC52" i="13"/>
  <c r="V53" i="13"/>
  <c r="W53" i="13"/>
  <c r="X53" i="13"/>
  <c r="Y53" i="13"/>
  <c r="AH53" i="13"/>
  <c r="AI53" i="13"/>
  <c r="AJ53" i="13"/>
  <c r="AK53" i="13"/>
  <c r="AN53" i="13"/>
  <c r="AT53" i="13" s="1"/>
  <c r="AO53" i="13"/>
  <c r="AP53" i="13"/>
  <c r="AQ53" i="13"/>
  <c r="AU53" i="13"/>
  <c r="AV53" i="13"/>
  <c r="AW53" i="13"/>
  <c r="AZ53" i="13"/>
  <c r="BA53" i="13"/>
  <c r="BB53" i="13"/>
  <c r="BC53" i="13"/>
  <c r="V54" i="13"/>
  <c r="W54" i="13"/>
  <c r="X54" i="13"/>
  <c r="Y54" i="13"/>
  <c r="AH54" i="13"/>
  <c r="AI54" i="13"/>
  <c r="AJ54" i="13"/>
  <c r="AK54" i="13"/>
  <c r="AN54" i="13"/>
  <c r="AO54" i="13"/>
  <c r="AU54" i="13" s="1"/>
  <c r="AP54" i="13"/>
  <c r="AV54" i="13" s="1"/>
  <c r="AQ54" i="13"/>
  <c r="AW54" i="13" s="1"/>
  <c r="AT54" i="13"/>
  <c r="AZ54" i="13"/>
  <c r="BC54" i="13"/>
  <c r="V55" i="13"/>
  <c r="W55" i="13"/>
  <c r="X55" i="13"/>
  <c r="Y55" i="13"/>
  <c r="AH55" i="13"/>
  <c r="AI55" i="13"/>
  <c r="AJ55" i="13"/>
  <c r="AK55" i="13"/>
  <c r="AN55" i="13"/>
  <c r="AT55" i="13" s="1"/>
  <c r="AO55" i="13"/>
  <c r="AP55" i="13"/>
  <c r="AQ55" i="13"/>
  <c r="AU55" i="13"/>
  <c r="AV55" i="13"/>
  <c r="AW55" i="13"/>
  <c r="AZ55" i="13"/>
  <c r="BA55" i="13"/>
  <c r="BB55" i="13"/>
  <c r="BC55" i="13"/>
  <c r="V56" i="13"/>
  <c r="W56" i="13"/>
  <c r="X56" i="13"/>
  <c r="Y56" i="13"/>
  <c r="AH56" i="13"/>
  <c r="AI56" i="13"/>
  <c r="AJ56" i="13"/>
  <c r="AK56" i="13"/>
  <c r="AN56" i="13"/>
  <c r="AO56" i="13"/>
  <c r="AU56" i="13" s="1"/>
  <c r="AP56" i="13"/>
  <c r="AV56" i="13" s="1"/>
  <c r="AQ56" i="13"/>
  <c r="AW56" i="13" s="1"/>
  <c r="AT56" i="13"/>
  <c r="AZ56" i="13"/>
  <c r="BC56" i="13"/>
  <c r="D57" i="13"/>
  <c r="E57" i="13"/>
  <c r="F57" i="13"/>
  <c r="G57" i="13"/>
  <c r="J57" i="13"/>
  <c r="K57" i="13"/>
  <c r="W57" i="13" s="1"/>
  <c r="L57" i="13"/>
  <c r="M57" i="13"/>
  <c r="V57" i="13"/>
  <c r="AB57" i="13"/>
  <c r="AC57" i="13"/>
  <c r="AD57" i="13"/>
  <c r="AE57" i="13"/>
  <c r="AH57" i="13"/>
  <c r="V58" i="13"/>
  <c r="W58" i="13"/>
  <c r="X58" i="13"/>
  <c r="Y58" i="13"/>
  <c r="AH58" i="13"/>
  <c r="AI58" i="13"/>
  <c r="AJ58" i="13"/>
  <c r="AK58" i="13"/>
  <c r="AN58" i="13"/>
  <c r="AO58" i="13"/>
  <c r="AP58" i="13"/>
  <c r="AQ58" i="13"/>
  <c r="AT58" i="13"/>
  <c r="AU58" i="13"/>
  <c r="AV58" i="13"/>
  <c r="AZ58" i="13"/>
  <c r="BA58" i="13"/>
  <c r="BB58" i="13"/>
  <c r="BC58" i="13"/>
  <c r="V59" i="13"/>
  <c r="W59" i="13"/>
  <c r="X59" i="13"/>
  <c r="Y59" i="13"/>
  <c r="AH59" i="13"/>
  <c r="AI59" i="13"/>
  <c r="AJ59" i="13"/>
  <c r="AK59" i="13"/>
  <c r="AN59" i="13"/>
  <c r="AT59" i="13" s="1"/>
  <c r="AO59" i="13"/>
  <c r="AU59" i="13" s="1"/>
  <c r="AP59" i="13"/>
  <c r="AP57" i="13" s="1"/>
  <c r="AQ59" i="13"/>
  <c r="AW59" i="13"/>
  <c r="AZ59" i="13"/>
  <c r="BA59" i="13"/>
  <c r="BB59" i="13"/>
  <c r="BC59" i="13"/>
  <c r="V60" i="13"/>
  <c r="W60" i="13"/>
  <c r="X60" i="13"/>
  <c r="Y60" i="13"/>
  <c r="AH60" i="13"/>
  <c r="AI60" i="13"/>
  <c r="AJ60" i="13"/>
  <c r="AK60" i="13"/>
  <c r="AN60" i="13"/>
  <c r="AO60" i="13"/>
  <c r="AP60" i="13"/>
  <c r="AQ60" i="13"/>
  <c r="AW60" i="13" s="1"/>
  <c r="AT60" i="13"/>
  <c r="AU60" i="13"/>
  <c r="AV60" i="13"/>
  <c r="AZ60" i="13"/>
  <c r="BA60" i="13"/>
  <c r="BB60" i="13"/>
  <c r="BC60" i="13"/>
  <c r="V61" i="13"/>
  <c r="W61" i="13"/>
  <c r="X61" i="13"/>
  <c r="Y61" i="13"/>
  <c r="AH61" i="13"/>
  <c r="AI61" i="13"/>
  <c r="AJ61" i="13"/>
  <c r="AK61" i="13"/>
  <c r="AN61" i="13"/>
  <c r="AT61" i="13" s="1"/>
  <c r="AO61" i="13"/>
  <c r="AP61" i="13"/>
  <c r="AV61" i="13" s="1"/>
  <c r="AQ61" i="13"/>
  <c r="AW61" i="13"/>
  <c r="AZ61" i="13"/>
  <c r="BB61" i="13"/>
  <c r="BC61" i="13"/>
  <c r="V62" i="13"/>
  <c r="W62" i="13"/>
  <c r="X62" i="13"/>
  <c r="Y62" i="13"/>
  <c r="AH62" i="13"/>
  <c r="AI62" i="13"/>
  <c r="AJ62" i="13"/>
  <c r="AK62" i="13"/>
  <c r="AN62" i="13"/>
  <c r="AO62" i="13"/>
  <c r="AP62" i="13"/>
  <c r="AQ62" i="13"/>
  <c r="AW62" i="13" s="1"/>
  <c r="AT62" i="13"/>
  <c r="AU62" i="13"/>
  <c r="AV62" i="13"/>
  <c r="AZ62" i="13"/>
  <c r="BA62" i="13"/>
  <c r="BB62" i="13"/>
  <c r="BC62" i="13"/>
  <c r="V63" i="13"/>
  <c r="W63" i="13"/>
  <c r="X63" i="13"/>
  <c r="Y63" i="13"/>
  <c r="AH63" i="13"/>
  <c r="AI63" i="13"/>
  <c r="AJ63" i="13"/>
  <c r="AK63" i="13"/>
  <c r="AN63" i="13"/>
  <c r="AT63" i="13" s="1"/>
  <c r="AO63" i="13"/>
  <c r="AU63" i="13" s="1"/>
  <c r="AP63" i="13"/>
  <c r="AV63" i="13" s="1"/>
  <c r="AQ63" i="13"/>
  <c r="AW63" i="13"/>
  <c r="AZ63" i="13"/>
  <c r="BA63" i="13"/>
  <c r="BB63" i="13"/>
  <c r="BC63" i="13"/>
  <c r="V64" i="13"/>
  <c r="W64" i="13"/>
  <c r="X64" i="13"/>
  <c r="Y64" i="13"/>
  <c r="AH64" i="13"/>
  <c r="AI64" i="13"/>
  <c r="AJ64" i="13"/>
  <c r="AK64" i="13"/>
  <c r="AN64" i="13"/>
  <c r="AO64" i="13"/>
  <c r="AU64" i="13" s="1"/>
  <c r="AP64" i="13"/>
  <c r="AQ64" i="13"/>
  <c r="AT64" i="13"/>
  <c r="AV64" i="13"/>
  <c r="AZ64" i="13"/>
  <c r="BA64" i="13"/>
  <c r="BB64" i="13"/>
  <c r="V65" i="13"/>
  <c r="W65" i="13"/>
  <c r="X65" i="13"/>
  <c r="Y65" i="13"/>
  <c r="AH65" i="13"/>
  <c r="AI65" i="13"/>
  <c r="AJ65" i="13"/>
  <c r="AK65" i="13"/>
  <c r="AN65" i="13"/>
  <c r="AO65" i="13"/>
  <c r="AU65" i="13" s="1"/>
  <c r="AP65" i="13"/>
  <c r="AV65" i="13" s="1"/>
  <c r="AQ65" i="13"/>
  <c r="AW65" i="13"/>
  <c r="BB65" i="13"/>
  <c r="BC65" i="13"/>
  <c r="V66" i="13"/>
  <c r="W66" i="13"/>
  <c r="X66" i="13"/>
  <c r="Y66" i="13"/>
  <c r="AH66" i="13"/>
  <c r="AI66" i="13"/>
  <c r="AJ66" i="13"/>
  <c r="AK66" i="13"/>
  <c r="AN66" i="13"/>
  <c r="AO66" i="13"/>
  <c r="AU66" i="13" s="1"/>
  <c r="AP66" i="13"/>
  <c r="AQ66" i="13"/>
  <c r="AW66" i="13" s="1"/>
  <c r="AT66" i="13"/>
  <c r="AV66" i="13"/>
  <c r="AZ66" i="13"/>
  <c r="BA66" i="13"/>
  <c r="BB66" i="13"/>
  <c r="V67" i="13"/>
  <c r="W67" i="13"/>
  <c r="X67" i="13"/>
  <c r="Y67" i="13"/>
  <c r="AH67" i="13"/>
  <c r="AI67" i="13"/>
  <c r="AJ67" i="13"/>
  <c r="AK67" i="13"/>
  <c r="AN67" i="13"/>
  <c r="AT67" i="13" s="1"/>
  <c r="AO67" i="13"/>
  <c r="BA67" i="13" s="1"/>
  <c r="AP67" i="13"/>
  <c r="AV67" i="13" s="1"/>
  <c r="AQ67" i="13"/>
  <c r="AU67" i="13"/>
  <c r="AW67" i="13"/>
  <c r="BB67" i="13"/>
  <c r="BC67" i="13"/>
  <c r="V68" i="13"/>
  <c r="W68" i="13"/>
  <c r="X68" i="13"/>
  <c r="Y68" i="13"/>
  <c r="AH68" i="13"/>
  <c r="AI68" i="13"/>
  <c r="AJ68" i="13"/>
  <c r="AK68" i="13"/>
  <c r="AN68" i="13"/>
  <c r="AO68" i="13"/>
  <c r="AP68" i="13"/>
  <c r="AQ68" i="13"/>
  <c r="AW68" i="13" s="1"/>
  <c r="AT68" i="13"/>
  <c r="AV68" i="13"/>
  <c r="AZ68" i="13"/>
  <c r="BB68" i="13"/>
  <c r="BC68" i="13"/>
  <c r="V69" i="13"/>
  <c r="W69" i="13"/>
  <c r="X69" i="13"/>
  <c r="Y69" i="13"/>
  <c r="AH69" i="13"/>
  <c r="AI69" i="13"/>
  <c r="AJ69" i="13"/>
  <c r="AK69" i="13"/>
  <c r="AN69" i="13"/>
  <c r="AT69" i="13" s="1"/>
  <c r="AO69" i="13"/>
  <c r="AP69" i="13"/>
  <c r="AV69" i="13" s="1"/>
  <c r="AQ69" i="13"/>
  <c r="AU69" i="13"/>
  <c r="AW69" i="13"/>
  <c r="AZ69" i="13"/>
  <c r="BA69" i="13"/>
  <c r="BB69" i="13"/>
  <c r="BC69" i="13"/>
  <c r="D70" i="13"/>
  <c r="E70" i="13"/>
  <c r="W70" i="13" s="1"/>
  <c r="F70" i="13"/>
  <c r="G70" i="13"/>
  <c r="J70" i="13"/>
  <c r="K70" i="13"/>
  <c r="L70" i="13"/>
  <c r="M70" i="13"/>
  <c r="AB70" i="13"/>
  <c r="AC70" i="13"/>
  <c r="AD70" i="13"/>
  <c r="AE70" i="13"/>
  <c r="AE4" i="13" s="1"/>
  <c r="V71" i="13"/>
  <c r="W71" i="13"/>
  <c r="X71" i="13"/>
  <c r="Y71" i="13"/>
  <c r="AH71" i="13"/>
  <c r="AI71" i="13"/>
  <c r="AJ71" i="13"/>
  <c r="AK71" i="13"/>
  <c r="AN71" i="13"/>
  <c r="AZ71" i="13" s="1"/>
  <c r="AO71" i="13"/>
  <c r="AP71" i="13"/>
  <c r="AQ71" i="13"/>
  <c r="AW71" i="13" s="1"/>
  <c r="AT71" i="13"/>
  <c r="AU71" i="13"/>
  <c r="BA71" i="13"/>
  <c r="BB71" i="13"/>
  <c r="BC71" i="13"/>
  <c r="V72" i="13"/>
  <c r="W72" i="13"/>
  <c r="X72" i="13"/>
  <c r="Y72" i="13"/>
  <c r="AH72" i="13"/>
  <c r="AI72" i="13"/>
  <c r="AJ72" i="13"/>
  <c r="AK72" i="13"/>
  <c r="AN72" i="13"/>
  <c r="AO72" i="13"/>
  <c r="AU72" i="13" s="1"/>
  <c r="AP72" i="13"/>
  <c r="AQ72" i="13"/>
  <c r="AT72" i="13"/>
  <c r="AV72" i="13"/>
  <c r="AW72" i="13"/>
  <c r="AZ72" i="13"/>
  <c r="BA72" i="13"/>
  <c r="BB72" i="13"/>
  <c r="BC72" i="13"/>
  <c r="V73" i="13"/>
  <c r="W73" i="13"/>
  <c r="X73" i="13"/>
  <c r="Y73" i="13"/>
  <c r="AH73" i="13"/>
  <c r="AI73" i="13"/>
  <c r="AJ73" i="13"/>
  <c r="AK73" i="13"/>
  <c r="AN73" i="13"/>
  <c r="AZ73" i="13" s="1"/>
  <c r="AO73" i="13"/>
  <c r="AP73" i="13"/>
  <c r="AQ73" i="13"/>
  <c r="AW73" i="13" s="1"/>
  <c r="AT73" i="13"/>
  <c r="AU73" i="13"/>
  <c r="BA73" i="13"/>
  <c r="V74" i="13"/>
  <c r="W74" i="13"/>
  <c r="X74" i="13"/>
  <c r="Y74" i="13"/>
  <c r="AH74" i="13"/>
  <c r="AI74" i="13"/>
  <c r="AJ74" i="13"/>
  <c r="AK74" i="13"/>
  <c r="AN74" i="13"/>
  <c r="AO74" i="13"/>
  <c r="AU74" i="13" s="1"/>
  <c r="AP74" i="13"/>
  <c r="AQ74" i="13"/>
  <c r="AV74" i="13"/>
  <c r="AW74" i="13"/>
  <c r="BA74" i="13"/>
  <c r="BB74" i="13"/>
  <c r="BC74" i="13"/>
  <c r="V75" i="13"/>
  <c r="W75" i="13"/>
  <c r="X75" i="13"/>
  <c r="Y75" i="13"/>
  <c r="AH75" i="13"/>
  <c r="AI75" i="13"/>
  <c r="AJ75" i="13"/>
  <c r="AK75" i="13"/>
  <c r="AN75" i="13"/>
  <c r="AO75" i="13"/>
  <c r="AP75" i="13"/>
  <c r="AV75" i="13" s="1"/>
  <c r="AQ75" i="13"/>
  <c r="AW75" i="13" s="1"/>
  <c r="AT75" i="13"/>
  <c r="AU75" i="13"/>
  <c r="AZ75" i="13"/>
  <c r="BA75" i="13"/>
  <c r="V76" i="13"/>
  <c r="W76" i="13"/>
  <c r="X76" i="13"/>
  <c r="Y76" i="13"/>
  <c r="AH76" i="13"/>
  <c r="AI76" i="13"/>
  <c r="AJ76" i="13"/>
  <c r="AK76" i="13"/>
  <c r="AN76" i="13"/>
  <c r="AT76" i="13" s="1"/>
  <c r="AO76" i="13"/>
  <c r="AU76" i="13" s="1"/>
  <c r="AP76" i="13"/>
  <c r="AQ76" i="13"/>
  <c r="AV76" i="13"/>
  <c r="AW76" i="13"/>
  <c r="BA76" i="13"/>
  <c r="BB76" i="13"/>
  <c r="BC76" i="13"/>
  <c r="V77" i="13"/>
  <c r="W77" i="13"/>
  <c r="X77" i="13"/>
  <c r="Y77" i="13"/>
  <c r="AH77" i="13"/>
  <c r="AI77" i="13"/>
  <c r="AJ77" i="13"/>
  <c r="AK77" i="13"/>
  <c r="AN77" i="13"/>
  <c r="AO77" i="13"/>
  <c r="AP77" i="13"/>
  <c r="AV77" i="13" s="1"/>
  <c r="AQ77" i="13"/>
  <c r="AW77" i="13" s="1"/>
  <c r="AU77" i="13"/>
  <c r="BA77" i="13"/>
  <c r="BB77" i="13"/>
  <c r="BC77" i="13"/>
  <c r="V78" i="13"/>
  <c r="W78" i="13"/>
  <c r="X78" i="13"/>
  <c r="Y78" i="13"/>
  <c r="AH78" i="13"/>
  <c r="AI78" i="13"/>
  <c r="AJ78" i="13"/>
  <c r="AK78" i="13"/>
  <c r="AN78" i="13"/>
  <c r="AT78" i="13" s="1"/>
  <c r="AO78" i="13"/>
  <c r="AU78" i="13" s="1"/>
  <c r="AP78" i="13"/>
  <c r="AQ78" i="13"/>
  <c r="AV78" i="13"/>
  <c r="AW78" i="13"/>
  <c r="AZ78" i="13"/>
  <c r="BA78" i="13"/>
  <c r="BB78" i="13"/>
  <c r="BC78" i="13"/>
  <c r="V79" i="13"/>
  <c r="W79" i="13"/>
  <c r="X79" i="13"/>
  <c r="Y79" i="13"/>
  <c r="AH79" i="13"/>
  <c r="AI79" i="13"/>
  <c r="AJ79" i="13"/>
  <c r="AK79" i="13"/>
  <c r="AN79" i="13"/>
  <c r="AT79" i="13" s="1"/>
  <c r="AO79" i="13"/>
  <c r="AP79" i="13"/>
  <c r="AV79" i="13" s="1"/>
  <c r="AQ79" i="13"/>
  <c r="AU79" i="13"/>
  <c r="BA79" i="13"/>
  <c r="BB79" i="13"/>
  <c r="V80" i="13"/>
  <c r="W80" i="13"/>
  <c r="X80" i="13"/>
  <c r="Y80" i="13"/>
  <c r="AH80" i="13"/>
  <c r="AI80" i="13"/>
  <c r="AJ80" i="13"/>
  <c r="AK80" i="13"/>
  <c r="AN80" i="13"/>
  <c r="AT80" i="13" s="1"/>
  <c r="AO80" i="13"/>
  <c r="AU80" i="13" s="1"/>
  <c r="AP80" i="13"/>
  <c r="AQ80" i="13"/>
  <c r="AV80" i="13"/>
  <c r="AW80" i="13"/>
  <c r="AZ80" i="13"/>
  <c r="BA80" i="13"/>
  <c r="BB80" i="13"/>
  <c r="BC80" i="13"/>
  <c r="V81" i="13"/>
  <c r="W81" i="13"/>
  <c r="X81" i="13"/>
  <c r="Y81" i="13"/>
  <c r="AH81" i="13"/>
  <c r="AI81" i="13"/>
  <c r="AJ81" i="13"/>
  <c r="AK81" i="13"/>
  <c r="AN81" i="13"/>
  <c r="AO81" i="13"/>
  <c r="AP81" i="13"/>
  <c r="AV81" i="13" s="1"/>
  <c r="AQ81" i="13"/>
  <c r="AW81" i="13" s="1"/>
  <c r="AT81" i="13"/>
  <c r="AU81" i="13"/>
  <c r="AZ81" i="13"/>
  <c r="BA81" i="13"/>
  <c r="BB81" i="13"/>
  <c r="V82" i="13"/>
  <c r="W82" i="13"/>
  <c r="X82" i="13"/>
  <c r="Y82" i="13"/>
  <c r="AH82" i="13"/>
  <c r="AI82" i="13"/>
  <c r="AJ82" i="13"/>
  <c r="AK82" i="13"/>
  <c r="AN82" i="13"/>
  <c r="AZ82" i="13" s="1"/>
  <c r="AO82" i="13"/>
  <c r="AU82" i="13" s="1"/>
  <c r="AP82" i="13"/>
  <c r="AQ82" i="13"/>
  <c r="AT82" i="13"/>
  <c r="AV82" i="13"/>
  <c r="AW82" i="13"/>
  <c r="BA82" i="13"/>
  <c r="BB82" i="13"/>
  <c r="BC82" i="13"/>
  <c r="D83" i="13"/>
  <c r="E83" i="13"/>
  <c r="F83" i="13"/>
  <c r="X83" i="13" s="1"/>
  <c r="G83" i="13"/>
  <c r="J83" i="13"/>
  <c r="K83" i="13"/>
  <c r="W83" i="13" s="1"/>
  <c r="L83" i="13"/>
  <c r="M83" i="13"/>
  <c r="V83" i="13"/>
  <c r="AB83" i="13"/>
  <c r="AH83" i="13" s="1"/>
  <c r="AC83" i="13"/>
  <c r="AI83" i="13" s="1"/>
  <c r="AD83" i="13"/>
  <c r="AE83" i="13"/>
  <c r="V84" i="13"/>
  <c r="W84" i="13"/>
  <c r="X84" i="13"/>
  <c r="Y84" i="13"/>
  <c r="AH84" i="13"/>
  <c r="AI84" i="13"/>
  <c r="AJ84" i="13"/>
  <c r="AK84" i="13"/>
  <c r="AN84" i="13"/>
  <c r="AT84" i="13" s="1"/>
  <c r="AO84" i="13"/>
  <c r="AU84" i="13" s="1"/>
  <c r="AP84" i="13"/>
  <c r="AQ84" i="13"/>
  <c r="AW84" i="13" s="1"/>
  <c r="AV84" i="13"/>
  <c r="BB84" i="13"/>
  <c r="BC84" i="13"/>
  <c r="V85" i="13"/>
  <c r="W85" i="13"/>
  <c r="X85" i="13"/>
  <c r="Y85" i="13"/>
  <c r="AH85" i="13"/>
  <c r="AI85" i="13"/>
  <c r="AJ85" i="13"/>
  <c r="AK85" i="13"/>
  <c r="AN85" i="13"/>
  <c r="AO85" i="13"/>
  <c r="AP85" i="13"/>
  <c r="AQ85" i="13"/>
  <c r="AT85" i="13"/>
  <c r="AU85" i="13"/>
  <c r="AW85" i="13"/>
  <c r="AZ85" i="13"/>
  <c r="BA85" i="13"/>
  <c r="BC85" i="13"/>
  <c r="V86" i="13"/>
  <c r="W86" i="13"/>
  <c r="X86" i="13"/>
  <c r="Y86" i="13"/>
  <c r="AH86" i="13"/>
  <c r="AI86" i="13"/>
  <c r="AJ86" i="13"/>
  <c r="AK86" i="13"/>
  <c r="AN86" i="13"/>
  <c r="AT86" i="13" s="1"/>
  <c r="AO86" i="13"/>
  <c r="AU86" i="13" s="1"/>
  <c r="AP86" i="13"/>
  <c r="AV86" i="13" s="1"/>
  <c r="AQ86" i="13"/>
  <c r="AW86" i="13" s="1"/>
  <c r="AZ86" i="13"/>
  <c r="BA86" i="13"/>
  <c r="BB86" i="13"/>
  <c r="BC86" i="13"/>
  <c r="V87" i="13"/>
  <c r="W87" i="13"/>
  <c r="X87" i="13"/>
  <c r="Y87" i="13"/>
  <c r="AH87" i="13"/>
  <c r="AI87" i="13"/>
  <c r="AJ87" i="13"/>
  <c r="AK87" i="13"/>
  <c r="AN87" i="13"/>
  <c r="AO87" i="13"/>
  <c r="AP87" i="13"/>
  <c r="AQ87" i="13"/>
  <c r="AT87" i="13"/>
  <c r="AU87" i="13"/>
  <c r="AV87" i="13"/>
  <c r="AW87" i="13"/>
  <c r="AZ87" i="13"/>
  <c r="BA87" i="13"/>
  <c r="BB87" i="13"/>
  <c r="BC87" i="13"/>
  <c r="V88" i="13"/>
  <c r="W88" i="13"/>
  <c r="X88" i="13"/>
  <c r="Y88" i="13"/>
  <c r="AH88" i="13"/>
  <c r="AI88" i="13"/>
  <c r="AJ88" i="13"/>
  <c r="AK88" i="13"/>
  <c r="AN88" i="13"/>
  <c r="AO88" i="13"/>
  <c r="AU88" i="13" s="1"/>
  <c r="AP88" i="13"/>
  <c r="AQ88" i="13"/>
  <c r="AW88" i="13" s="1"/>
  <c r="AV88" i="13"/>
  <c r="BB88" i="13"/>
  <c r="BC88" i="13"/>
  <c r="V89" i="13"/>
  <c r="W89" i="13"/>
  <c r="X89" i="13"/>
  <c r="Y89" i="13"/>
  <c r="AH89" i="13"/>
  <c r="AI89" i="13"/>
  <c r="AJ89" i="13"/>
  <c r="AK89" i="13"/>
  <c r="AN89" i="13"/>
  <c r="AT89" i="13" s="1"/>
  <c r="AO89" i="13"/>
  <c r="AP89" i="13"/>
  <c r="AQ89" i="13"/>
  <c r="AU89" i="13"/>
  <c r="AV89" i="13"/>
  <c r="AW89" i="13"/>
  <c r="AZ89" i="13"/>
  <c r="BA89" i="13"/>
  <c r="BB89" i="13"/>
  <c r="BC89" i="13"/>
  <c r="V90" i="13"/>
  <c r="W90" i="13"/>
  <c r="X90" i="13"/>
  <c r="Y90" i="13"/>
  <c r="AH90" i="13"/>
  <c r="AI90" i="13"/>
  <c r="AJ90" i="13"/>
  <c r="AK90" i="13"/>
  <c r="AN90" i="13"/>
  <c r="AZ90" i="13" s="1"/>
  <c r="AO90" i="13"/>
  <c r="AU90" i="13" s="1"/>
  <c r="AP90" i="13"/>
  <c r="AQ90" i="13"/>
  <c r="AW90" i="13" s="1"/>
  <c r="AT90" i="13"/>
  <c r="BA90" i="13"/>
  <c r="BC90" i="13"/>
  <c r="V91" i="13"/>
  <c r="W91" i="13"/>
  <c r="X91" i="13"/>
  <c r="Y91" i="13"/>
  <c r="AH91" i="13"/>
  <c r="AI91" i="13"/>
  <c r="AJ91" i="13"/>
  <c r="AK91" i="13"/>
  <c r="AN91" i="13"/>
  <c r="AT91" i="13" s="1"/>
  <c r="AO91" i="13"/>
  <c r="AP91" i="13"/>
  <c r="AV91" i="13" s="1"/>
  <c r="AQ91" i="13"/>
  <c r="AU91" i="13"/>
  <c r="AW91" i="13"/>
  <c r="BA91" i="13"/>
  <c r="BB91" i="13"/>
  <c r="BC91" i="13"/>
  <c r="V92" i="13"/>
  <c r="W92" i="13"/>
  <c r="X92" i="13"/>
  <c r="Y92" i="13"/>
  <c r="AH92" i="13"/>
  <c r="AI92" i="13"/>
  <c r="AJ92" i="13"/>
  <c r="AK92" i="13"/>
  <c r="AN92" i="13"/>
  <c r="AO92" i="13"/>
  <c r="AU92" i="13" s="1"/>
  <c r="AP92" i="13"/>
  <c r="BB92" i="13" s="1"/>
  <c r="AQ92" i="13"/>
  <c r="AW92" i="13" s="1"/>
  <c r="AT92" i="13"/>
  <c r="AV92" i="13"/>
  <c r="AZ92" i="13"/>
  <c r="BC92" i="13"/>
  <c r="V93" i="13"/>
  <c r="W93" i="13"/>
  <c r="X93" i="13"/>
  <c r="Y93" i="13"/>
  <c r="AH93" i="13"/>
  <c r="AI93" i="13"/>
  <c r="AJ93" i="13"/>
  <c r="AK93" i="13"/>
  <c r="AN93" i="13"/>
  <c r="AO93" i="13"/>
  <c r="AP93" i="13"/>
  <c r="AV93" i="13" s="1"/>
  <c r="AQ93" i="13"/>
  <c r="AT93" i="13"/>
  <c r="AU93" i="13"/>
  <c r="AW93" i="13"/>
  <c r="AZ93" i="13"/>
  <c r="BA93" i="13"/>
  <c r="BC93" i="13"/>
  <c r="V94" i="13"/>
  <c r="W94" i="13"/>
  <c r="X94" i="13"/>
  <c r="Y94" i="13"/>
  <c r="AH94" i="13"/>
  <c r="AI94" i="13"/>
  <c r="AJ94" i="13"/>
  <c r="AK94" i="13"/>
  <c r="AN94" i="13"/>
  <c r="AT94" i="13" s="1"/>
  <c r="AO94" i="13"/>
  <c r="AU94" i="13" s="1"/>
  <c r="AP94" i="13"/>
  <c r="AV94" i="13" s="1"/>
  <c r="AQ94" i="13"/>
  <c r="AW94" i="13" s="1"/>
  <c r="AZ94" i="13"/>
  <c r="BA94" i="13"/>
  <c r="BB94" i="13"/>
  <c r="BC94" i="13"/>
  <c r="V95" i="13"/>
  <c r="W95" i="13"/>
  <c r="X95" i="13"/>
  <c r="Y95" i="13"/>
  <c r="AH95" i="13"/>
  <c r="AI95" i="13"/>
  <c r="AJ95" i="13"/>
  <c r="AK95" i="13"/>
  <c r="AN95" i="13"/>
  <c r="AO95" i="13"/>
  <c r="AP95" i="13"/>
  <c r="AQ95" i="13"/>
  <c r="AT95" i="13"/>
  <c r="AU95" i="13"/>
  <c r="AV95" i="13"/>
  <c r="AW95" i="13"/>
  <c r="AZ95" i="13"/>
  <c r="BA95" i="13"/>
  <c r="BB95" i="13"/>
  <c r="BC95" i="13"/>
  <c r="D97" i="13"/>
  <c r="E97" i="13"/>
  <c r="F97" i="13"/>
  <c r="G97" i="13"/>
  <c r="J97" i="13"/>
  <c r="K97" i="13"/>
  <c r="W97" i="13" s="1"/>
  <c r="L97" i="13"/>
  <c r="M97" i="13"/>
  <c r="V97" i="13"/>
  <c r="X97" i="13"/>
  <c r="Y97" i="13"/>
  <c r="AB97" i="13"/>
  <c r="AC97" i="13"/>
  <c r="AI97" i="13" s="1"/>
  <c r="AD97" i="13"/>
  <c r="AE97" i="13"/>
  <c r="AH97" i="13"/>
  <c r="AJ97" i="13"/>
  <c r="AK97" i="13"/>
  <c r="V98" i="13"/>
  <c r="W98" i="13"/>
  <c r="X98" i="13"/>
  <c r="Y98" i="13"/>
  <c r="AH98" i="13"/>
  <c r="AI98" i="13"/>
  <c r="AJ98" i="13"/>
  <c r="AK98" i="13"/>
  <c r="AN98" i="13"/>
  <c r="AO98" i="13"/>
  <c r="AP98" i="13"/>
  <c r="AQ98" i="13"/>
  <c r="AT98" i="13"/>
  <c r="AV98" i="13"/>
  <c r="AW98" i="13"/>
  <c r="AZ98" i="13"/>
  <c r="BA98" i="13"/>
  <c r="BB98" i="13"/>
  <c r="BC98" i="13"/>
  <c r="V99" i="13"/>
  <c r="W99" i="13"/>
  <c r="X99" i="13"/>
  <c r="Y99" i="13"/>
  <c r="AH99" i="13"/>
  <c r="AI99" i="13"/>
  <c r="AJ99" i="13"/>
  <c r="AK99" i="13"/>
  <c r="AN99" i="13"/>
  <c r="AO99" i="13"/>
  <c r="AP99" i="13"/>
  <c r="AV99" i="13" s="1"/>
  <c r="AQ99" i="13"/>
  <c r="AW99" i="13" s="1"/>
  <c r="AU99" i="13"/>
  <c r="BA99" i="13"/>
  <c r="BB99" i="13"/>
  <c r="BC99" i="13"/>
  <c r="V100" i="13"/>
  <c r="W100" i="13"/>
  <c r="X100" i="13"/>
  <c r="Y100" i="13"/>
  <c r="AH100" i="13"/>
  <c r="AI100" i="13"/>
  <c r="AJ100" i="13"/>
  <c r="AK100" i="13"/>
  <c r="AN100" i="13"/>
  <c r="AT100" i="13" s="1"/>
  <c r="AO100" i="13"/>
  <c r="AP100" i="13"/>
  <c r="AV100" i="13" s="1"/>
  <c r="AQ100" i="13"/>
  <c r="AU100" i="13"/>
  <c r="AW100" i="13"/>
  <c r="AZ100" i="13"/>
  <c r="BA100" i="13"/>
  <c r="BB100" i="13"/>
  <c r="BC100" i="13"/>
  <c r="V101" i="13"/>
  <c r="W101" i="13"/>
  <c r="X101" i="13"/>
  <c r="Y101" i="13"/>
  <c r="AH101" i="13"/>
  <c r="AI101" i="13"/>
  <c r="AJ101" i="13"/>
  <c r="AK101" i="13"/>
  <c r="AN101" i="13"/>
  <c r="AO101" i="13"/>
  <c r="AP101" i="13"/>
  <c r="AQ101" i="13"/>
  <c r="AW101" i="13" s="1"/>
  <c r="AT101" i="13"/>
  <c r="AV101" i="13"/>
  <c r="AZ101" i="13"/>
  <c r="BB101" i="13"/>
  <c r="BC101" i="13"/>
  <c r="V102" i="13"/>
  <c r="W102" i="13"/>
  <c r="X102" i="13"/>
  <c r="Y102" i="13"/>
  <c r="AH102" i="13"/>
  <c r="AI102" i="13"/>
  <c r="AJ102" i="13"/>
  <c r="AK102" i="13"/>
  <c r="AN102" i="13"/>
  <c r="AT102" i="13" s="1"/>
  <c r="AO102" i="13"/>
  <c r="AU102" i="13" s="1"/>
  <c r="AP102" i="13"/>
  <c r="AQ102" i="13"/>
  <c r="AV102" i="13"/>
  <c r="AW102" i="13"/>
  <c r="AZ102" i="13"/>
  <c r="BA102" i="13"/>
  <c r="BB102" i="13"/>
  <c r="BC102" i="13"/>
  <c r="V103" i="13"/>
  <c r="W103" i="13"/>
  <c r="X103" i="13"/>
  <c r="Y103" i="13"/>
  <c r="AH103" i="13"/>
  <c r="AI103" i="13"/>
  <c r="AJ103" i="13"/>
  <c r="AK103" i="13"/>
  <c r="AN103" i="13"/>
  <c r="AO103" i="13"/>
  <c r="AP103" i="13"/>
  <c r="AQ103" i="13"/>
  <c r="AW103" i="13" s="1"/>
  <c r="AT103" i="13"/>
  <c r="AU103" i="13"/>
  <c r="AZ103" i="13"/>
  <c r="BA103" i="13"/>
  <c r="BC103" i="13"/>
  <c r="V104" i="13"/>
  <c r="W104" i="13"/>
  <c r="X104" i="13"/>
  <c r="Y104" i="13"/>
  <c r="AH104" i="13"/>
  <c r="AI104" i="13"/>
  <c r="AJ104" i="13"/>
  <c r="AK104" i="13"/>
  <c r="AN104" i="13"/>
  <c r="AT104" i="13" s="1"/>
  <c r="AO104" i="13"/>
  <c r="AU104" i="13" s="1"/>
  <c r="AP104" i="13"/>
  <c r="AV104" i="13" s="1"/>
  <c r="AQ104" i="13"/>
  <c r="AW104" i="13"/>
  <c r="AZ104" i="13"/>
  <c r="BA104" i="13"/>
  <c r="BB104" i="13"/>
  <c r="BC104" i="13"/>
  <c r="V105" i="13"/>
  <c r="W105" i="13"/>
  <c r="X105" i="13"/>
  <c r="Y105" i="13"/>
  <c r="AH105" i="13"/>
  <c r="AI105" i="13"/>
  <c r="AJ105" i="13"/>
  <c r="AK105" i="13"/>
  <c r="AN105" i="13"/>
  <c r="AZ105" i="13" s="1"/>
  <c r="AO105" i="13"/>
  <c r="AP105" i="13"/>
  <c r="AQ105" i="13"/>
  <c r="AT105" i="13"/>
  <c r="AU105" i="13"/>
  <c r="AV105" i="13"/>
  <c r="BA105" i="13"/>
  <c r="BB105" i="13"/>
  <c r="V106" i="13"/>
  <c r="W106" i="13"/>
  <c r="X106" i="13"/>
  <c r="Y106" i="13"/>
  <c r="AH106" i="13"/>
  <c r="AI106" i="13"/>
  <c r="AJ106" i="13"/>
  <c r="AK106" i="13"/>
  <c r="AN106" i="13"/>
  <c r="AT106" i="13" s="1"/>
  <c r="AO106" i="13"/>
  <c r="AU106" i="13" s="1"/>
  <c r="AP106" i="13"/>
  <c r="AV106" i="13" s="1"/>
  <c r="AQ106" i="13"/>
  <c r="AW106" i="13"/>
  <c r="BA106" i="13"/>
  <c r="BB106" i="13"/>
  <c r="BC106" i="13"/>
  <c r="V107" i="13"/>
  <c r="W107" i="13"/>
  <c r="X107" i="13"/>
  <c r="Y107" i="13"/>
  <c r="AH107" i="13"/>
  <c r="AI107" i="13"/>
  <c r="AJ107" i="13"/>
  <c r="AK107" i="13"/>
  <c r="AN107" i="13"/>
  <c r="AZ107" i="13" s="1"/>
  <c r="AO107" i="13"/>
  <c r="BA107" i="13" s="1"/>
  <c r="AP107" i="13"/>
  <c r="AQ107" i="13"/>
  <c r="AW107" i="13" s="1"/>
  <c r="AT107" i="13"/>
  <c r="AU107" i="13"/>
  <c r="AV107" i="13"/>
  <c r="BB107" i="13"/>
  <c r="BC107" i="13"/>
  <c r="V108" i="13"/>
  <c r="W108" i="13"/>
  <c r="X108" i="13"/>
  <c r="Y108" i="13"/>
  <c r="AH108" i="13"/>
  <c r="AI108" i="13"/>
  <c r="AJ108" i="13"/>
  <c r="AK108" i="13"/>
  <c r="AN108" i="13"/>
  <c r="AO108" i="13"/>
  <c r="AU108" i="13" s="1"/>
  <c r="AP108" i="13"/>
  <c r="AV108" i="13" s="1"/>
  <c r="AQ108" i="13"/>
  <c r="AT108" i="13"/>
  <c r="AW108" i="13"/>
  <c r="AZ108" i="13"/>
  <c r="BA108" i="13"/>
  <c r="BB108" i="13"/>
  <c r="BC108" i="13"/>
  <c r="D109" i="13"/>
  <c r="E109" i="13"/>
  <c r="F109" i="13"/>
  <c r="X109" i="13" s="1"/>
  <c r="G109" i="13"/>
  <c r="Y109" i="13" s="1"/>
  <c r="J109" i="13"/>
  <c r="K109" i="13"/>
  <c r="AI109" i="13" s="1"/>
  <c r="L109" i="13"/>
  <c r="M109" i="13"/>
  <c r="AB109" i="13"/>
  <c r="AC109" i="13"/>
  <c r="AD109" i="13"/>
  <c r="AE109" i="13"/>
  <c r="AK109" i="13" s="1"/>
  <c r="AJ109" i="13"/>
  <c r="V110" i="13"/>
  <c r="W110" i="13"/>
  <c r="X110" i="13"/>
  <c r="Y110" i="13"/>
  <c r="AH110" i="13"/>
  <c r="AI110" i="13"/>
  <c r="AJ110" i="13"/>
  <c r="AK110" i="13"/>
  <c r="AN110" i="13"/>
  <c r="AT110" i="13" s="1"/>
  <c r="AO110" i="13"/>
  <c r="AP110" i="13"/>
  <c r="AQ110" i="13"/>
  <c r="AU110" i="13"/>
  <c r="AV110" i="13"/>
  <c r="AZ110" i="13"/>
  <c r="BA110" i="13"/>
  <c r="V111" i="13"/>
  <c r="W111" i="13"/>
  <c r="X111" i="13"/>
  <c r="Y111" i="13"/>
  <c r="AH111" i="13"/>
  <c r="AI111" i="13"/>
  <c r="AJ111" i="13"/>
  <c r="AK111" i="13"/>
  <c r="AN111" i="13"/>
  <c r="AT111" i="13" s="1"/>
  <c r="AO111" i="13"/>
  <c r="AP111" i="13"/>
  <c r="AV111" i="13" s="1"/>
  <c r="AQ111" i="13"/>
  <c r="AU111" i="13"/>
  <c r="AW111" i="13"/>
  <c r="AZ111" i="13"/>
  <c r="BA111" i="13"/>
  <c r="BB111" i="13"/>
  <c r="BC111" i="13"/>
  <c r="V112" i="13"/>
  <c r="W112" i="13"/>
  <c r="X112" i="13"/>
  <c r="Y112" i="13"/>
  <c r="AH112" i="13"/>
  <c r="AI112" i="13"/>
  <c r="AJ112" i="13"/>
  <c r="AK112" i="13"/>
  <c r="AN112" i="13"/>
  <c r="AO112" i="13"/>
  <c r="AU112" i="13" s="1"/>
  <c r="AP112" i="13"/>
  <c r="AQ112" i="13"/>
  <c r="AW112" i="13" s="1"/>
  <c r="AT112" i="13"/>
  <c r="AV112" i="13"/>
  <c r="AZ112" i="13"/>
  <c r="BA112" i="13"/>
  <c r="BB112" i="13"/>
  <c r="V113" i="13"/>
  <c r="W113" i="13"/>
  <c r="X113" i="13"/>
  <c r="Y113" i="13"/>
  <c r="AH113" i="13"/>
  <c r="AI113" i="13"/>
  <c r="AJ113" i="13"/>
  <c r="AK113" i="13"/>
  <c r="AN113" i="13"/>
  <c r="AO113" i="13"/>
  <c r="AU113" i="13" s="1"/>
  <c r="AP113" i="13"/>
  <c r="AQ113" i="13"/>
  <c r="AT113" i="13"/>
  <c r="AV113" i="13"/>
  <c r="AW113" i="13"/>
  <c r="AZ113" i="13"/>
  <c r="BA113" i="13"/>
  <c r="BB113" i="13"/>
  <c r="BC113" i="13"/>
  <c r="V114" i="13"/>
  <c r="W114" i="13"/>
  <c r="X114" i="13"/>
  <c r="Y114" i="13"/>
  <c r="AH114" i="13"/>
  <c r="AI114" i="13"/>
  <c r="AJ114" i="13"/>
  <c r="AK114" i="13"/>
  <c r="AN114" i="13"/>
  <c r="AO114" i="13"/>
  <c r="AP114" i="13"/>
  <c r="AV114" i="13" s="1"/>
  <c r="AQ114" i="13"/>
  <c r="AW114" i="13" s="1"/>
  <c r="AU114" i="13"/>
  <c r="BA114" i="13"/>
  <c r="BB114" i="13"/>
  <c r="BC114" i="13"/>
  <c r="V115" i="13"/>
  <c r="W115" i="13"/>
  <c r="X115" i="13"/>
  <c r="Y115" i="13"/>
  <c r="AH115" i="13"/>
  <c r="AI115" i="13"/>
  <c r="AJ115" i="13"/>
  <c r="AK115" i="13"/>
  <c r="AN115" i="13"/>
  <c r="AT115" i="13" s="1"/>
  <c r="AO115" i="13"/>
  <c r="AP115" i="13"/>
  <c r="AV115" i="13" s="1"/>
  <c r="AQ115" i="13"/>
  <c r="AU115" i="13"/>
  <c r="AW115" i="13"/>
  <c r="AZ115" i="13"/>
  <c r="BA115" i="13"/>
  <c r="BB115" i="13"/>
  <c r="BC115" i="13"/>
  <c r="V116" i="13"/>
  <c r="W116" i="13"/>
  <c r="X116" i="13"/>
  <c r="Y116" i="13"/>
  <c r="AH116" i="13"/>
  <c r="AI116" i="13"/>
  <c r="AJ116" i="13"/>
  <c r="AK116" i="13"/>
  <c r="AN116" i="13"/>
  <c r="AO116" i="13"/>
  <c r="AP116" i="13"/>
  <c r="AQ116" i="13"/>
  <c r="AW116" i="13" s="1"/>
  <c r="AT116" i="13"/>
  <c r="AV116" i="13"/>
  <c r="AZ116" i="13"/>
  <c r="BB116" i="13"/>
  <c r="BC116" i="13"/>
  <c r="V117" i="13"/>
  <c r="W117" i="13"/>
  <c r="X117" i="13"/>
  <c r="Y117" i="13"/>
  <c r="AH117" i="13"/>
  <c r="AI117" i="13"/>
  <c r="AJ117" i="13"/>
  <c r="AK117" i="13"/>
  <c r="AN117" i="13"/>
  <c r="AT117" i="13" s="1"/>
  <c r="AO117" i="13"/>
  <c r="AU117" i="13" s="1"/>
  <c r="AP117" i="13"/>
  <c r="AQ117" i="13"/>
  <c r="AV117" i="13"/>
  <c r="AW117" i="13"/>
  <c r="AZ117" i="13"/>
  <c r="BA117" i="13"/>
  <c r="BB117" i="13"/>
  <c r="BC117" i="13"/>
  <c r="V118" i="13"/>
  <c r="W118" i="13"/>
  <c r="X118" i="13"/>
  <c r="Y118" i="13"/>
  <c r="AH118" i="13"/>
  <c r="AI118" i="13"/>
  <c r="AJ118" i="13"/>
  <c r="AK118" i="13"/>
  <c r="AN118" i="13"/>
  <c r="AO118" i="13"/>
  <c r="AP118" i="13"/>
  <c r="AQ118" i="13"/>
  <c r="AW118" i="13" s="1"/>
  <c r="AT118" i="13"/>
  <c r="AU118" i="13"/>
  <c r="AZ118" i="13"/>
  <c r="BA118" i="13"/>
  <c r="BC118" i="13"/>
  <c r="V119" i="13"/>
  <c r="W119" i="13"/>
  <c r="X119" i="13"/>
  <c r="Y119" i="13"/>
  <c r="AH119" i="13"/>
  <c r="AI119" i="13"/>
  <c r="AJ119" i="13"/>
  <c r="AK119" i="13"/>
  <c r="AN119" i="13"/>
  <c r="AT119" i="13" s="1"/>
  <c r="AO119" i="13"/>
  <c r="AU119" i="13" s="1"/>
  <c r="AP119" i="13"/>
  <c r="AV119" i="13" s="1"/>
  <c r="AQ119" i="13"/>
  <c r="AW119" i="13"/>
  <c r="AZ119" i="13"/>
  <c r="BA119" i="13"/>
  <c r="BB119" i="13"/>
  <c r="BC119" i="13"/>
  <c r="V120" i="13"/>
  <c r="W120" i="13"/>
  <c r="X120" i="13"/>
  <c r="Y120" i="13"/>
  <c r="AH120" i="13"/>
  <c r="AI120" i="13"/>
  <c r="AJ120" i="13"/>
  <c r="AK120" i="13"/>
  <c r="AN120" i="13"/>
  <c r="AZ120" i="13" s="1"/>
  <c r="AO120" i="13"/>
  <c r="AP120" i="13"/>
  <c r="AQ120" i="13"/>
  <c r="AT120" i="13"/>
  <c r="AU120" i="13"/>
  <c r="AV120" i="13"/>
  <c r="BA120" i="13"/>
  <c r="BB120" i="13"/>
  <c r="D121" i="13"/>
  <c r="E121" i="13"/>
  <c r="F121" i="13"/>
  <c r="G121" i="13"/>
  <c r="J121" i="13"/>
  <c r="AH121" i="13" s="1"/>
  <c r="K121" i="13"/>
  <c r="L121" i="13"/>
  <c r="M121" i="13"/>
  <c r="Y121" i="13" s="1"/>
  <c r="V121" i="13"/>
  <c r="W121" i="13"/>
  <c r="X121" i="13"/>
  <c r="AB121" i="13"/>
  <c r="AC121" i="13"/>
  <c r="AD121" i="13"/>
  <c r="AJ121" i="13" s="1"/>
  <c r="AE121" i="13"/>
  <c r="AK121" i="13" s="1"/>
  <c r="AI121" i="13"/>
  <c r="V122" i="13"/>
  <c r="W122" i="13"/>
  <c r="X122" i="13"/>
  <c r="Y122" i="13"/>
  <c r="AH122" i="13"/>
  <c r="AI122" i="13"/>
  <c r="AJ122" i="13"/>
  <c r="AK122" i="13"/>
  <c r="AN122" i="13"/>
  <c r="AT122" i="13" s="1"/>
  <c r="AO122" i="13"/>
  <c r="AP122" i="13"/>
  <c r="AQ122" i="13"/>
  <c r="AU122" i="13"/>
  <c r="AV122" i="13"/>
  <c r="AZ122" i="13"/>
  <c r="BA122" i="13"/>
  <c r="V123" i="13"/>
  <c r="W123" i="13"/>
  <c r="X123" i="13"/>
  <c r="Y123" i="13"/>
  <c r="AH123" i="13"/>
  <c r="AI123" i="13"/>
  <c r="AJ123" i="13"/>
  <c r="AK123" i="13"/>
  <c r="AN123" i="13"/>
  <c r="AT123" i="13" s="1"/>
  <c r="AO123" i="13"/>
  <c r="AP123" i="13"/>
  <c r="AV123" i="13" s="1"/>
  <c r="AQ123" i="13"/>
  <c r="AU123" i="13"/>
  <c r="AW123" i="13"/>
  <c r="AZ123" i="13"/>
  <c r="BA123" i="13"/>
  <c r="BB123" i="13"/>
  <c r="BC123" i="13"/>
  <c r="V124" i="13"/>
  <c r="W124" i="13"/>
  <c r="X124" i="13"/>
  <c r="Y124" i="13"/>
  <c r="AH124" i="13"/>
  <c r="AI124" i="13"/>
  <c r="AJ124" i="13"/>
  <c r="AK124" i="13"/>
  <c r="AN124" i="13"/>
  <c r="AO124" i="13"/>
  <c r="AU124" i="13" s="1"/>
  <c r="AP124" i="13"/>
  <c r="AQ124" i="13"/>
  <c r="AW124" i="13" s="1"/>
  <c r="AT124" i="13"/>
  <c r="AV124" i="13"/>
  <c r="AZ124" i="13"/>
  <c r="BA124" i="13"/>
  <c r="BB124" i="13"/>
  <c r="V125" i="13"/>
  <c r="W125" i="13"/>
  <c r="X125" i="13"/>
  <c r="Y125" i="13"/>
  <c r="AH125" i="13"/>
  <c r="AI125" i="13"/>
  <c r="AJ125" i="13"/>
  <c r="AK125" i="13"/>
  <c r="AN125" i="13"/>
  <c r="AO125" i="13"/>
  <c r="AU125" i="13" s="1"/>
  <c r="AP125" i="13"/>
  <c r="AQ125" i="13"/>
  <c r="AT125" i="13"/>
  <c r="AV125" i="13"/>
  <c r="AW125" i="13"/>
  <c r="AZ125" i="13"/>
  <c r="BA125" i="13"/>
  <c r="BB125" i="13"/>
  <c r="BC125" i="13"/>
  <c r="V126" i="13"/>
  <c r="W126" i="13"/>
  <c r="X126" i="13"/>
  <c r="Y126" i="13"/>
  <c r="AH126" i="13"/>
  <c r="AI126" i="13"/>
  <c r="AJ126" i="13"/>
  <c r="AK126" i="13"/>
  <c r="AN126" i="13"/>
  <c r="AO126" i="13"/>
  <c r="AP126" i="13"/>
  <c r="AV126" i="13" s="1"/>
  <c r="AQ126" i="13"/>
  <c r="AW126" i="13" s="1"/>
  <c r="AU126" i="13"/>
  <c r="BA126" i="13"/>
  <c r="BB126" i="13"/>
  <c r="BC126" i="13"/>
  <c r="V127" i="13"/>
  <c r="W127" i="13"/>
  <c r="X127" i="13"/>
  <c r="Y127" i="13"/>
  <c r="AH127" i="13"/>
  <c r="AI127" i="13"/>
  <c r="AJ127" i="13"/>
  <c r="AK127" i="13"/>
  <c r="AN127" i="13"/>
  <c r="AT127" i="13" s="1"/>
  <c r="AO127" i="13"/>
  <c r="AP127" i="13"/>
  <c r="AV127" i="13" s="1"/>
  <c r="AQ127" i="13"/>
  <c r="AU127" i="13"/>
  <c r="AW127" i="13"/>
  <c r="AZ127" i="13"/>
  <c r="BA127" i="13"/>
  <c r="BB127" i="13"/>
  <c r="BC127" i="13"/>
  <c r="V128" i="13"/>
  <c r="W128" i="13"/>
  <c r="X128" i="13"/>
  <c r="Y128" i="13"/>
  <c r="AH128" i="13"/>
  <c r="AI128" i="13"/>
  <c r="AJ128" i="13"/>
  <c r="AK128" i="13"/>
  <c r="AN128" i="13"/>
  <c r="AO128" i="13"/>
  <c r="AP128" i="13"/>
  <c r="AQ128" i="13"/>
  <c r="AW128" i="13" s="1"/>
  <c r="AT128" i="13"/>
  <c r="AV128" i="13"/>
  <c r="AZ128" i="13"/>
  <c r="BB128" i="13"/>
  <c r="BC128" i="13"/>
  <c r="V129" i="13"/>
  <c r="W129" i="13"/>
  <c r="X129" i="13"/>
  <c r="Y129" i="13"/>
  <c r="AH129" i="13"/>
  <c r="AI129" i="13"/>
  <c r="AJ129" i="13"/>
  <c r="AK129" i="13"/>
  <c r="AN129" i="13"/>
  <c r="AT129" i="13" s="1"/>
  <c r="AO129" i="13"/>
  <c r="AU129" i="13" s="1"/>
  <c r="AP129" i="13"/>
  <c r="AQ129" i="13"/>
  <c r="AV129" i="13"/>
  <c r="AW129" i="13"/>
  <c r="AZ129" i="13"/>
  <c r="BA129" i="13"/>
  <c r="BB129" i="13"/>
  <c r="BC129" i="13"/>
  <c r="V130" i="13"/>
  <c r="W130" i="13"/>
  <c r="X130" i="13"/>
  <c r="Y130" i="13"/>
  <c r="AH130" i="13"/>
  <c r="AI130" i="13"/>
  <c r="AJ130" i="13"/>
  <c r="AK130" i="13"/>
  <c r="AN130" i="13"/>
  <c r="AO130" i="13"/>
  <c r="AP130" i="13"/>
  <c r="AQ130" i="13"/>
  <c r="AW130" i="13" s="1"/>
  <c r="AT130" i="13"/>
  <c r="AU130" i="13"/>
  <c r="AZ130" i="13"/>
  <c r="BA130" i="13"/>
  <c r="BC130" i="13"/>
  <c r="V131" i="13"/>
  <c r="W131" i="13"/>
  <c r="X131" i="13"/>
  <c r="Y131" i="13"/>
  <c r="AH131" i="13"/>
  <c r="AI131" i="13"/>
  <c r="AJ131" i="13"/>
  <c r="AK131" i="13"/>
  <c r="AN131" i="13"/>
  <c r="AT131" i="13" s="1"/>
  <c r="AO131" i="13"/>
  <c r="AU131" i="13" s="1"/>
  <c r="AP131" i="13"/>
  <c r="AV131" i="13" s="1"/>
  <c r="AQ131" i="13"/>
  <c r="AW131" i="13"/>
  <c r="AZ131" i="13"/>
  <c r="BA131" i="13"/>
  <c r="BB131" i="13"/>
  <c r="BC131" i="13"/>
  <c r="V132" i="13"/>
  <c r="W132" i="13"/>
  <c r="X132" i="13"/>
  <c r="Y132" i="13"/>
  <c r="AH132" i="13"/>
  <c r="AI132" i="13"/>
  <c r="AJ132" i="13"/>
  <c r="AK132" i="13"/>
  <c r="AN132" i="13"/>
  <c r="AZ132" i="13" s="1"/>
  <c r="AO132" i="13"/>
  <c r="AP132" i="13"/>
  <c r="AQ132" i="13"/>
  <c r="AT132" i="13"/>
  <c r="AU132" i="13"/>
  <c r="AV132" i="13"/>
  <c r="BA132" i="13"/>
  <c r="BB132" i="13"/>
  <c r="D133" i="13"/>
  <c r="E133" i="13"/>
  <c r="F133" i="13"/>
  <c r="G133" i="13"/>
  <c r="J133" i="13"/>
  <c r="K133" i="13"/>
  <c r="AI133" i="13" s="1"/>
  <c r="L133" i="13"/>
  <c r="M133" i="13"/>
  <c r="X133" i="13"/>
  <c r="Y133" i="13"/>
  <c r="AB133" i="13"/>
  <c r="AC133" i="13"/>
  <c r="AD133" i="13"/>
  <c r="AE133" i="13"/>
  <c r="AK133" i="13" s="1"/>
  <c r="AJ133" i="13"/>
  <c r="V134" i="13"/>
  <c r="W134" i="13"/>
  <c r="X134" i="13"/>
  <c r="Y134" i="13"/>
  <c r="AH134" i="13"/>
  <c r="AI134" i="13"/>
  <c r="AJ134" i="13"/>
  <c r="AK134" i="13"/>
  <c r="AN134" i="13"/>
  <c r="AT134" i="13" s="1"/>
  <c r="AO134" i="13"/>
  <c r="AP134" i="13"/>
  <c r="AV134" i="13" s="1"/>
  <c r="AQ134" i="13"/>
  <c r="AU134" i="13"/>
  <c r="AW134" i="13"/>
  <c r="AZ134" i="13"/>
  <c r="BA134" i="13"/>
  <c r="BB134" i="13"/>
  <c r="BC134" i="13"/>
  <c r="V135" i="13"/>
  <c r="W135" i="13"/>
  <c r="X135" i="13"/>
  <c r="Y135" i="13"/>
  <c r="AH135" i="13"/>
  <c r="AI135" i="13"/>
  <c r="AJ135" i="13"/>
  <c r="AK135" i="13"/>
  <c r="AN135" i="13"/>
  <c r="AZ135" i="13" s="1"/>
  <c r="AO135" i="13"/>
  <c r="AU135" i="13" s="1"/>
  <c r="AP135" i="13"/>
  <c r="AQ135" i="13"/>
  <c r="AW135" i="13" s="1"/>
  <c r="AT135" i="13"/>
  <c r="AV135" i="13"/>
  <c r="BB135" i="13"/>
  <c r="BC135" i="13"/>
  <c r="V136" i="13"/>
  <c r="W136" i="13"/>
  <c r="X136" i="13"/>
  <c r="Y136" i="13"/>
  <c r="AH136" i="13"/>
  <c r="AI136" i="13"/>
  <c r="AJ136" i="13"/>
  <c r="AK136" i="13"/>
  <c r="AN136" i="13"/>
  <c r="AT136" i="13" s="1"/>
  <c r="AO136" i="13"/>
  <c r="AU136" i="13" s="1"/>
  <c r="AP136" i="13"/>
  <c r="AQ136" i="13"/>
  <c r="AV136" i="13"/>
  <c r="AW136" i="13"/>
  <c r="AZ136" i="13"/>
  <c r="BA136" i="13"/>
  <c r="BB136" i="13"/>
  <c r="BC136" i="13"/>
  <c r="V137" i="13"/>
  <c r="W137" i="13"/>
  <c r="X137" i="13"/>
  <c r="Y137" i="13"/>
  <c r="AH137" i="13"/>
  <c r="AI137" i="13"/>
  <c r="AJ137" i="13"/>
  <c r="AK137" i="13"/>
  <c r="AN137" i="13"/>
  <c r="AO137" i="13"/>
  <c r="BA137" i="13" s="1"/>
  <c r="AP137" i="13"/>
  <c r="AV137" i="13" s="1"/>
  <c r="AQ137" i="13"/>
  <c r="AW137" i="13" s="1"/>
  <c r="AT137" i="13"/>
  <c r="AU137" i="13"/>
  <c r="AZ137" i="13"/>
  <c r="BC137" i="13"/>
  <c r="V138" i="13"/>
  <c r="W138" i="13"/>
  <c r="X138" i="13"/>
  <c r="Y138" i="13"/>
  <c r="AH138" i="13"/>
  <c r="AI138" i="13"/>
  <c r="AJ138" i="13"/>
  <c r="AK138" i="13"/>
  <c r="AN138" i="13"/>
  <c r="AO138" i="13"/>
  <c r="AU138" i="13" s="1"/>
  <c r="AP138" i="13"/>
  <c r="AV138" i="13" s="1"/>
  <c r="AQ138" i="13"/>
  <c r="AT138" i="13"/>
  <c r="AW138" i="13"/>
  <c r="AZ138" i="13"/>
  <c r="BA138" i="13"/>
  <c r="BC138" i="13"/>
  <c r="V139" i="13"/>
  <c r="W139" i="13"/>
  <c r="X139" i="13"/>
  <c r="Y139" i="13"/>
  <c r="AH139" i="13"/>
  <c r="AI139" i="13"/>
  <c r="AJ139" i="13"/>
  <c r="AK139" i="13"/>
  <c r="AN139" i="13"/>
  <c r="AT139" i="13" s="1"/>
  <c r="AO139" i="13"/>
  <c r="AP139" i="13"/>
  <c r="BB139" i="13" s="1"/>
  <c r="AQ139" i="13"/>
  <c r="AW139" i="13" s="1"/>
  <c r="AU139" i="13"/>
  <c r="AV139" i="13"/>
  <c r="AZ139" i="13"/>
  <c r="BA139" i="13"/>
  <c r="V140" i="13"/>
  <c r="W140" i="13"/>
  <c r="X140" i="13"/>
  <c r="Y140" i="13"/>
  <c r="AH140" i="13"/>
  <c r="AI140" i="13"/>
  <c r="AJ140" i="13"/>
  <c r="AK140" i="13"/>
  <c r="AN140" i="13"/>
  <c r="AT140" i="13" s="1"/>
  <c r="AO140" i="13"/>
  <c r="AP140" i="13"/>
  <c r="AV140" i="13" s="1"/>
  <c r="AQ140" i="13"/>
  <c r="AU140" i="13"/>
  <c r="AW140" i="13"/>
  <c r="AZ140" i="13"/>
  <c r="BA140" i="13"/>
  <c r="BB140" i="13"/>
  <c r="BC140" i="13"/>
  <c r="V141" i="13"/>
  <c r="W141" i="13"/>
  <c r="X141" i="13"/>
  <c r="Y141" i="13"/>
  <c r="AH141" i="13"/>
  <c r="AI141" i="13"/>
  <c r="AJ141" i="13"/>
  <c r="AK141" i="13"/>
  <c r="AN141" i="13"/>
  <c r="AO141" i="13"/>
  <c r="AU141" i="13" s="1"/>
  <c r="AP141" i="13"/>
  <c r="AQ141" i="13"/>
  <c r="AW141" i="13" s="1"/>
  <c r="AT141" i="13"/>
  <c r="AV141" i="13"/>
  <c r="AZ141" i="13"/>
  <c r="BA141" i="13"/>
  <c r="BB141" i="13"/>
  <c r="V142" i="13"/>
  <c r="W142" i="13"/>
  <c r="X142" i="13"/>
  <c r="Y142" i="13"/>
  <c r="AH142" i="13"/>
  <c r="AI142" i="13"/>
  <c r="AJ142" i="13"/>
  <c r="AK142" i="13"/>
  <c r="AN142" i="13"/>
  <c r="AO142" i="13"/>
  <c r="AU142" i="13" s="1"/>
  <c r="AP142" i="13"/>
  <c r="AQ142" i="13"/>
  <c r="AT142" i="13"/>
  <c r="AV142" i="13"/>
  <c r="AW142" i="13"/>
  <c r="AZ142" i="13"/>
  <c r="BA142" i="13"/>
  <c r="BB142" i="13"/>
  <c r="BC142" i="13"/>
  <c r="V143" i="13"/>
  <c r="W143" i="13"/>
  <c r="X143" i="13"/>
  <c r="Y143" i="13"/>
  <c r="AH143" i="13"/>
  <c r="AI143" i="13"/>
  <c r="AJ143" i="13"/>
  <c r="AK143" i="13"/>
  <c r="AN143" i="13"/>
  <c r="AO143" i="13"/>
  <c r="AP143" i="13"/>
  <c r="AV143" i="13" s="1"/>
  <c r="AQ143" i="13"/>
  <c r="AW143" i="13" s="1"/>
  <c r="AU143" i="13"/>
  <c r="BA143" i="13"/>
  <c r="BB143" i="13"/>
  <c r="BC143" i="13"/>
  <c r="V144" i="13"/>
  <c r="W144" i="13"/>
  <c r="X144" i="13"/>
  <c r="Y144" i="13"/>
  <c r="AH144" i="13"/>
  <c r="AI144" i="13"/>
  <c r="AJ144" i="13"/>
  <c r="AK144" i="13"/>
  <c r="AN144" i="13"/>
  <c r="AT144" i="13" s="1"/>
  <c r="AO144" i="13"/>
  <c r="AP144" i="13"/>
  <c r="AV144" i="13" s="1"/>
  <c r="AQ144" i="13"/>
  <c r="AU144" i="13"/>
  <c r="AW144" i="13"/>
  <c r="AZ144" i="13"/>
  <c r="BA144" i="13"/>
  <c r="BB144" i="13"/>
  <c r="BC144" i="13"/>
  <c r="D145" i="13"/>
  <c r="E145" i="13"/>
  <c r="F145" i="13"/>
  <c r="G145" i="13"/>
  <c r="J145" i="13"/>
  <c r="K145" i="13"/>
  <c r="L145" i="13"/>
  <c r="X145" i="13" s="1"/>
  <c r="M145" i="13"/>
  <c r="V145" i="13"/>
  <c r="W145" i="13"/>
  <c r="Y145" i="13"/>
  <c r="AB145" i="13"/>
  <c r="AC145" i="13"/>
  <c r="AD145" i="13"/>
  <c r="AJ145" i="13" s="1"/>
  <c r="AE145" i="13"/>
  <c r="AH145" i="13"/>
  <c r="AI145" i="13"/>
  <c r="AK145" i="13"/>
  <c r="V146" i="13"/>
  <c r="W146" i="13"/>
  <c r="X146" i="13"/>
  <c r="Y146" i="13"/>
  <c r="AH146" i="13"/>
  <c r="AI146" i="13"/>
  <c r="AJ146" i="13"/>
  <c r="AK146" i="13"/>
  <c r="AN146" i="13"/>
  <c r="AO146" i="13"/>
  <c r="AP146" i="13"/>
  <c r="AQ146" i="13"/>
  <c r="AT146" i="13"/>
  <c r="AU146" i="13"/>
  <c r="AW146" i="13"/>
  <c r="AZ146" i="13"/>
  <c r="BA146" i="13"/>
  <c r="BB146" i="13"/>
  <c r="BC146" i="13"/>
  <c r="V147" i="13"/>
  <c r="W147" i="13"/>
  <c r="X147" i="13"/>
  <c r="Y147" i="13"/>
  <c r="AH147" i="13"/>
  <c r="AI147" i="13"/>
  <c r="AJ147" i="13"/>
  <c r="AK147" i="13"/>
  <c r="AN147" i="13"/>
  <c r="AT147" i="13" s="1"/>
  <c r="AO147" i="13"/>
  <c r="AP147" i="13"/>
  <c r="AQ147" i="13"/>
  <c r="AW147" i="13" s="1"/>
  <c r="AV147" i="13"/>
  <c r="AZ147" i="13"/>
  <c r="BB147" i="13"/>
  <c r="BC147" i="13"/>
  <c r="V148" i="13"/>
  <c r="W148" i="13"/>
  <c r="X148" i="13"/>
  <c r="Y148" i="13"/>
  <c r="AH148" i="13"/>
  <c r="AI148" i="13"/>
  <c r="AJ148" i="13"/>
  <c r="AK148" i="13"/>
  <c r="AN148" i="13"/>
  <c r="AT148" i="13" s="1"/>
  <c r="AO148" i="13"/>
  <c r="AU148" i="13" s="1"/>
  <c r="AP148" i="13"/>
  <c r="AQ148" i="13"/>
  <c r="AV148" i="13"/>
  <c r="AW148" i="13"/>
  <c r="AZ148" i="13"/>
  <c r="BA148" i="13"/>
  <c r="BB148" i="13"/>
  <c r="BC148" i="13"/>
  <c r="V149" i="13"/>
  <c r="W149" i="13"/>
  <c r="X149" i="13"/>
  <c r="Y149" i="13"/>
  <c r="AH149" i="13"/>
  <c r="AI149" i="13"/>
  <c r="AJ149" i="13"/>
  <c r="AK149" i="13"/>
  <c r="AN149" i="13"/>
  <c r="AO149" i="13"/>
  <c r="AU149" i="13" s="1"/>
  <c r="AP149" i="13"/>
  <c r="AQ149" i="13"/>
  <c r="AW149" i="13" s="1"/>
  <c r="AT149" i="13"/>
  <c r="AZ149" i="13"/>
  <c r="BA149" i="13"/>
  <c r="BC149" i="13"/>
  <c r="V150" i="13"/>
  <c r="W150" i="13"/>
  <c r="X150" i="13"/>
  <c r="Y150" i="13"/>
  <c r="AH150" i="13"/>
  <c r="AI150" i="13"/>
  <c r="AJ150" i="13"/>
  <c r="AK150" i="13"/>
  <c r="AN150" i="13"/>
  <c r="AO150" i="13"/>
  <c r="AU150" i="13" s="1"/>
  <c r="AP150" i="13"/>
  <c r="AV150" i="13" s="1"/>
  <c r="AQ150" i="13"/>
  <c r="AT150" i="13"/>
  <c r="AW150" i="13"/>
  <c r="AZ150" i="13"/>
  <c r="BA150" i="13"/>
  <c r="BB150" i="13"/>
  <c r="BC150" i="13"/>
  <c r="V151" i="13"/>
  <c r="W151" i="13"/>
  <c r="X151" i="13"/>
  <c r="Y151" i="13"/>
  <c r="AH151" i="13"/>
  <c r="AI151" i="13"/>
  <c r="AJ151" i="13"/>
  <c r="AK151" i="13"/>
  <c r="AN151" i="13"/>
  <c r="AT151" i="13" s="1"/>
  <c r="AO151" i="13"/>
  <c r="AP151" i="13"/>
  <c r="AV151" i="13" s="1"/>
  <c r="AQ151" i="13"/>
  <c r="AU151" i="13"/>
  <c r="BA151" i="13"/>
  <c r="BB151" i="13"/>
  <c r="V152" i="13"/>
  <c r="W152" i="13"/>
  <c r="X152" i="13"/>
  <c r="Y152" i="13"/>
  <c r="AH152" i="13"/>
  <c r="AI152" i="13"/>
  <c r="AJ152" i="13"/>
  <c r="AK152" i="13"/>
  <c r="AN152" i="13"/>
  <c r="AT152" i="13" s="1"/>
  <c r="AO152" i="13"/>
  <c r="AP152" i="13"/>
  <c r="AV152" i="13" s="1"/>
  <c r="AQ152" i="13"/>
  <c r="AU152" i="13"/>
  <c r="AW152" i="13"/>
  <c r="BA152" i="13"/>
  <c r="BB152" i="13"/>
  <c r="BC152" i="13"/>
  <c r="V153" i="13"/>
  <c r="W153" i="13"/>
  <c r="X153" i="13"/>
  <c r="Y153" i="13"/>
  <c r="AH153" i="13"/>
  <c r="AI153" i="13"/>
  <c r="AJ153" i="13"/>
  <c r="AK153" i="13"/>
  <c r="AN153" i="13"/>
  <c r="AZ153" i="13" s="1"/>
  <c r="AO153" i="13"/>
  <c r="AU153" i="13" s="1"/>
  <c r="AP153" i="13"/>
  <c r="AQ153" i="13"/>
  <c r="AW153" i="13" s="1"/>
  <c r="AT153" i="13"/>
  <c r="AV153" i="13"/>
  <c r="BB153" i="13"/>
  <c r="BC153" i="13"/>
  <c r="V154" i="13"/>
  <c r="W154" i="13"/>
  <c r="X154" i="13"/>
  <c r="Y154" i="13"/>
  <c r="AH154" i="13"/>
  <c r="AI154" i="13"/>
  <c r="AJ154" i="13"/>
  <c r="AK154" i="13"/>
  <c r="AN154" i="13"/>
  <c r="AT154" i="13" s="1"/>
  <c r="AO154" i="13"/>
  <c r="AU154" i="13" s="1"/>
  <c r="AP154" i="13"/>
  <c r="AQ154" i="13"/>
  <c r="AV154" i="13"/>
  <c r="AW154" i="13"/>
  <c r="AZ154" i="13"/>
  <c r="BB154" i="13"/>
  <c r="BC154" i="13"/>
  <c r="V155" i="13"/>
  <c r="W155" i="13"/>
  <c r="X155" i="13"/>
  <c r="Y155" i="13"/>
  <c r="AH155" i="13"/>
  <c r="AI155" i="13"/>
  <c r="AJ155" i="13"/>
  <c r="AK155" i="13"/>
  <c r="AN155" i="13"/>
  <c r="AO155" i="13"/>
  <c r="BA155" i="13" s="1"/>
  <c r="AP155" i="13"/>
  <c r="AV155" i="13" s="1"/>
  <c r="AQ155" i="13"/>
  <c r="AW155" i="13" s="1"/>
  <c r="AT155" i="13"/>
  <c r="AU155" i="13"/>
  <c r="AZ155" i="13"/>
  <c r="BC155" i="13"/>
  <c r="V156" i="13"/>
  <c r="W156" i="13"/>
  <c r="X156" i="13"/>
  <c r="Y156" i="13"/>
  <c r="AH156" i="13"/>
  <c r="AI156" i="13"/>
  <c r="AJ156" i="13"/>
  <c r="AK156" i="13"/>
  <c r="AN156" i="13"/>
  <c r="AO156" i="13"/>
  <c r="AU156" i="13" s="1"/>
  <c r="AP156" i="13"/>
  <c r="AV156" i="13" s="1"/>
  <c r="AQ156" i="13"/>
  <c r="AT156" i="13"/>
  <c r="AW156" i="13"/>
  <c r="AZ156" i="13"/>
  <c r="BA156" i="13"/>
  <c r="BC156" i="13"/>
  <c r="D157" i="13"/>
  <c r="E157" i="13"/>
  <c r="F157" i="13"/>
  <c r="G157" i="13"/>
  <c r="Y157" i="13" s="1"/>
  <c r="J157" i="13"/>
  <c r="AH157" i="13" s="1"/>
  <c r="K157" i="13"/>
  <c r="L157" i="13"/>
  <c r="X157" i="13" s="1"/>
  <c r="M157" i="13"/>
  <c r="AB157" i="13"/>
  <c r="AC157" i="13"/>
  <c r="AD157" i="13"/>
  <c r="AE157" i="13"/>
  <c r="AK157" i="13"/>
  <c r="V158" i="13"/>
  <c r="W158" i="13"/>
  <c r="X158" i="13"/>
  <c r="Y158" i="13"/>
  <c r="AH158" i="13"/>
  <c r="AI158" i="13"/>
  <c r="AJ158" i="13"/>
  <c r="AK158" i="13"/>
  <c r="AN158" i="13"/>
  <c r="AT158" i="13" s="1"/>
  <c r="AO158" i="13"/>
  <c r="AP158" i="13"/>
  <c r="AQ158" i="13"/>
  <c r="AU158" i="13"/>
  <c r="AV158" i="13"/>
  <c r="AZ158" i="13"/>
  <c r="BA158" i="13"/>
  <c r="BB158" i="13"/>
  <c r="BC158" i="13"/>
  <c r="V159" i="13"/>
  <c r="W159" i="13"/>
  <c r="X159" i="13"/>
  <c r="Y159" i="13"/>
  <c r="AH159" i="13"/>
  <c r="AI159" i="13"/>
  <c r="AJ159" i="13"/>
  <c r="AK159" i="13"/>
  <c r="AN159" i="13"/>
  <c r="AO159" i="13"/>
  <c r="AU159" i="13" s="1"/>
  <c r="AP159" i="13"/>
  <c r="AV159" i="13" s="1"/>
  <c r="AQ159" i="13"/>
  <c r="AT159" i="13"/>
  <c r="AW159" i="13"/>
  <c r="AZ159" i="13"/>
  <c r="BA159" i="13"/>
  <c r="BB159" i="13"/>
  <c r="BC159" i="13"/>
  <c r="V160" i="13"/>
  <c r="W160" i="13"/>
  <c r="X160" i="13"/>
  <c r="Y160" i="13"/>
  <c r="AH160" i="13"/>
  <c r="AI160" i="13"/>
  <c r="AJ160" i="13"/>
  <c r="AK160" i="13"/>
  <c r="AN160" i="13"/>
  <c r="AT160" i="13" s="1"/>
  <c r="AO160" i="13"/>
  <c r="AP160" i="13"/>
  <c r="AQ160" i="13"/>
  <c r="AW160" i="13" s="1"/>
  <c r="AU160" i="13"/>
  <c r="AV160" i="13"/>
  <c r="AZ160" i="13"/>
  <c r="BA160" i="13"/>
  <c r="BB160" i="13"/>
  <c r="BC160" i="13"/>
  <c r="V161" i="13"/>
  <c r="W161" i="13"/>
  <c r="X161" i="13"/>
  <c r="Y161" i="13"/>
  <c r="AH161" i="13"/>
  <c r="AI161" i="13"/>
  <c r="AJ161" i="13"/>
  <c r="AK161" i="13"/>
  <c r="AN161" i="13"/>
  <c r="AO161" i="13"/>
  <c r="AU161" i="13" s="1"/>
  <c r="AP161" i="13"/>
  <c r="AV161" i="13" s="1"/>
  <c r="AQ161" i="13"/>
  <c r="AT161" i="13"/>
  <c r="AW161" i="13"/>
  <c r="AZ161" i="13"/>
  <c r="BA161" i="13"/>
  <c r="BC161" i="13"/>
  <c r="V162" i="13"/>
  <c r="W162" i="13"/>
  <c r="X162" i="13"/>
  <c r="Y162" i="13"/>
  <c r="AH162" i="13"/>
  <c r="AI162" i="13"/>
  <c r="AJ162" i="13"/>
  <c r="AK162" i="13"/>
  <c r="AN162" i="13"/>
  <c r="AT162" i="13" s="1"/>
  <c r="AO162" i="13"/>
  <c r="AP162" i="13"/>
  <c r="AQ162" i="13"/>
  <c r="AW162" i="13" s="1"/>
  <c r="AU162" i="13"/>
  <c r="AV162" i="13"/>
  <c r="AZ162" i="13"/>
  <c r="BA162" i="13"/>
  <c r="BB162" i="13"/>
  <c r="BC162" i="13"/>
  <c r="V163" i="13"/>
  <c r="W163" i="13"/>
  <c r="X163" i="13"/>
  <c r="Y163" i="13"/>
  <c r="AH163" i="13"/>
  <c r="AI163" i="13"/>
  <c r="AJ163" i="13"/>
  <c r="AK163" i="13"/>
  <c r="AN163" i="13"/>
  <c r="AO163" i="13"/>
  <c r="AU163" i="13" s="1"/>
  <c r="AP163" i="13"/>
  <c r="AV163" i="13" s="1"/>
  <c r="AQ163" i="13"/>
  <c r="AT163" i="13"/>
  <c r="AW163" i="13"/>
  <c r="AZ163" i="13"/>
  <c r="BA163" i="13"/>
  <c r="BC163" i="13"/>
  <c r="V164" i="13"/>
  <c r="W164" i="13"/>
  <c r="X164" i="13"/>
  <c r="Y164" i="13"/>
  <c r="AH164" i="13"/>
  <c r="AI164" i="13"/>
  <c r="AJ164" i="13"/>
  <c r="AK164" i="13"/>
  <c r="AN164" i="13"/>
  <c r="AT164" i="13" s="1"/>
  <c r="AO164" i="13"/>
  <c r="AP164" i="13"/>
  <c r="AQ164" i="13"/>
  <c r="AW164" i="13" s="1"/>
  <c r="AU164" i="13"/>
  <c r="AV164" i="13"/>
  <c r="AZ164" i="13"/>
  <c r="BA164" i="13"/>
  <c r="BB164" i="13"/>
  <c r="BC164" i="13"/>
  <c r="V165" i="13"/>
  <c r="W165" i="13"/>
  <c r="X165" i="13"/>
  <c r="Y165" i="13"/>
  <c r="AH165" i="13"/>
  <c r="AI165" i="13"/>
  <c r="AJ165" i="13"/>
  <c r="AK165" i="13"/>
  <c r="AN165" i="13"/>
  <c r="AO165" i="13"/>
  <c r="AU165" i="13" s="1"/>
  <c r="AP165" i="13"/>
  <c r="AV165" i="13" s="1"/>
  <c r="AQ165" i="13"/>
  <c r="AT165" i="13"/>
  <c r="AW165" i="13"/>
  <c r="AZ165" i="13"/>
  <c r="BA165" i="13"/>
  <c r="BC165" i="13"/>
  <c r="V166" i="13"/>
  <c r="W166" i="13"/>
  <c r="X166" i="13"/>
  <c r="Y166" i="13"/>
  <c r="AH166" i="13"/>
  <c r="AI166" i="13"/>
  <c r="AJ166" i="13"/>
  <c r="AK166" i="13"/>
  <c r="AN166" i="13"/>
  <c r="AT166" i="13" s="1"/>
  <c r="AO166" i="13"/>
  <c r="AP166" i="13"/>
  <c r="AQ166" i="13"/>
  <c r="AW166" i="13" s="1"/>
  <c r="AU166" i="13"/>
  <c r="AV166" i="13"/>
  <c r="AZ166" i="13"/>
  <c r="BA166" i="13"/>
  <c r="BB166" i="13"/>
  <c r="BC166" i="13"/>
  <c r="V167" i="13"/>
  <c r="W167" i="13"/>
  <c r="X167" i="13"/>
  <c r="Y167" i="13"/>
  <c r="AH167" i="13"/>
  <c r="AI167" i="13"/>
  <c r="AJ167" i="13"/>
  <c r="AK167" i="13"/>
  <c r="AN167" i="13"/>
  <c r="AO167" i="13"/>
  <c r="AU167" i="13" s="1"/>
  <c r="AP167" i="13"/>
  <c r="AV167" i="13" s="1"/>
  <c r="AQ167" i="13"/>
  <c r="AT167" i="13"/>
  <c r="AW167" i="13"/>
  <c r="AZ167" i="13"/>
  <c r="BA167" i="13"/>
  <c r="BC167" i="13"/>
  <c r="V168" i="13"/>
  <c r="W168" i="13"/>
  <c r="X168" i="13"/>
  <c r="Y168" i="13"/>
  <c r="AH168" i="13"/>
  <c r="AI168" i="13"/>
  <c r="AJ168" i="13"/>
  <c r="AK168" i="13"/>
  <c r="AN168" i="13"/>
  <c r="AT168" i="13" s="1"/>
  <c r="AO168" i="13"/>
  <c r="AP168" i="13"/>
  <c r="AQ168" i="13"/>
  <c r="AW168" i="13" s="1"/>
  <c r="AU168" i="13"/>
  <c r="AV168" i="13"/>
  <c r="AZ168" i="13"/>
  <c r="BA168" i="13"/>
  <c r="BB168" i="13"/>
  <c r="BC168" i="13"/>
  <c r="J169" i="13"/>
  <c r="K169" i="13"/>
  <c r="AI169" i="13" s="1"/>
  <c r="L169" i="13"/>
  <c r="AJ169" i="13" s="1"/>
  <c r="M169" i="13"/>
  <c r="AH169" i="13"/>
  <c r="AK169" i="13"/>
  <c r="AN169" i="13"/>
  <c r="AO169" i="13"/>
  <c r="AU169" i="13" s="1"/>
  <c r="AP169" i="13"/>
  <c r="AQ169" i="13"/>
  <c r="AT169" i="13"/>
  <c r="AW169" i="13"/>
  <c r="AZ169" i="13"/>
  <c r="BA169" i="13"/>
  <c r="BB169" i="13"/>
  <c r="BC169" i="13"/>
  <c r="D171" i="13"/>
  <c r="E171" i="13"/>
  <c r="F171" i="13"/>
  <c r="G171" i="13"/>
  <c r="J171" i="13"/>
  <c r="K171" i="13"/>
  <c r="W171" i="13" s="1"/>
  <c r="L171" i="13"/>
  <c r="M171" i="13"/>
  <c r="V171" i="13"/>
  <c r="AB171" i="13"/>
  <c r="AC171" i="13"/>
  <c r="AD171" i="13"/>
  <c r="AE171" i="13"/>
  <c r="V172" i="13"/>
  <c r="W172" i="13"/>
  <c r="X172" i="13"/>
  <c r="Y172" i="13"/>
  <c r="AH172" i="13"/>
  <c r="AI172" i="13"/>
  <c r="AJ172" i="13"/>
  <c r="AK172" i="13"/>
  <c r="AN172" i="13"/>
  <c r="AO172" i="13"/>
  <c r="AP172" i="13"/>
  <c r="AV172" i="13" s="1"/>
  <c r="AQ172" i="13"/>
  <c r="AW172" i="13" s="1"/>
  <c r="AU172" i="13"/>
  <c r="AZ172" i="13"/>
  <c r="BA172" i="13"/>
  <c r="BB172" i="13"/>
  <c r="BC172" i="13"/>
  <c r="V173" i="13"/>
  <c r="W173" i="13"/>
  <c r="X173" i="13"/>
  <c r="Y173" i="13"/>
  <c r="AH173" i="13"/>
  <c r="AI173" i="13"/>
  <c r="AJ173" i="13"/>
  <c r="AK173" i="13"/>
  <c r="AN173" i="13"/>
  <c r="AO173" i="13"/>
  <c r="AU173" i="13" s="1"/>
  <c r="AP173" i="13"/>
  <c r="AQ173" i="13"/>
  <c r="AT173" i="13"/>
  <c r="AV173" i="13"/>
  <c r="AW173" i="13"/>
  <c r="AZ173" i="13"/>
  <c r="BA173" i="13"/>
  <c r="BB173" i="13"/>
  <c r="BC173" i="13"/>
  <c r="V174" i="13"/>
  <c r="W174" i="13"/>
  <c r="X174" i="13"/>
  <c r="Y174" i="13"/>
  <c r="AH174" i="13"/>
  <c r="AI174" i="13"/>
  <c r="AJ174" i="13"/>
  <c r="AK174" i="13"/>
  <c r="AN174" i="13"/>
  <c r="AT174" i="13" s="1"/>
  <c r="AO174" i="13"/>
  <c r="AP174" i="13"/>
  <c r="AV174" i="13" s="1"/>
  <c r="AQ174" i="13"/>
  <c r="AW174" i="13" s="1"/>
  <c r="AU174" i="13"/>
  <c r="AZ174" i="13"/>
  <c r="BA174" i="13"/>
  <c r="BB174" i="13"/>
  <c r="V175" i="13"/>
  <c r="W175" i="13"/>
  <c r="X175" i="13"/>
  <c r="Y175" i="13"/>
  <c r="AH175" i="13"/>
  <c r="AI175" i="13"/>
  <c r="AJ175" i="13"/>
  <c r="AK175" i="13"/>
  <c r="AN175" i="13"/>
  <c r="AO175" i="13"/>
  <c r="AU175" i="13" s="1"/>
  <c r="AP175" i="13"/>
  <c r="AQ175" i="13"/>
  <c r="AT175" i="13"/>
  <c r="AV175" i="13"/>
  <c r="AW175" i="13"/>
  <c r="AZ175" i="13"/>
  <c r="BA175" i="13"/>
  <c r="BB175" i="13"/>
  <c r="BC175" i="13"/>
  <c r="V176" i="13"/>
  <c r="W176" i="13"/>
  <c r="X176" i="13"/>
  <c r="Y176" i="13"/>
  <c r="AH176" i="13"/>
  <c r="AI176" i="13"/>
  <c r="AJ176" i="13"/>
  <c r="AK176" i="13"/>
  <c r="AN176" i="13"/>
  <c r="AT176" i="13" s="1"/>
  <c r="AO176" i="13"/>
  <c r="AP176" i="13"/>
  <c r="AV176" i="13" s="1"/>
  <c r="AQ176" i="13"/>
  <c r="AW176" i="13" s="1"/>
  <c r="AU176" i="13"/>
  <c r="AZ176" i="13"/>
  <c r="BA176" i="13"/>
  <c r="BB176" i="13"/>
  <c r="BC176" i="13"/>
  <c r="V177" i="13"/>
  <c r="W177" i="13"/>
  <c r="X177" i="13"/>
  <c r="Y177" i="13"/>
  <c r="AH177" i="13"/>
  <c r="AI177" i="13"/>
  <c r="AJ177" i="13"/>
  <c r="AK177" i="13"/>
  <c r="AN177" i="13"/>
  <c r="AO177" i="13"/>
  <c r="AU177" i="13" s="1"/>
  <c r="AP177" i="13"/>
  <c r="AQ177" i="13"/>
  <c r="AT177" i="13"/>
  <c r="AV177" i="13"/>
  <c r="AW177" i="13"/>
  <c r="AZ177" i="13"/>
  <c r="BA177" i="13"/>
  <c r="BB177" i="13"/>
  <c r="BC177" i="13"/>
  <c r="V178" i="13"/>
  <c r="W178" i="13"/>
  <c r="X178" i="13"/>
  <c r="Y178" i="13"/>
  <c r="AH178" i="13"/>
  <c r="AI178" i="13"/>
  <c r="AJ178" i="13"/>
  <c r="AK178" i="13"/>
  <c r="AN178" i="13"/>
  <c r="AT178" i="13" s="1"/>
  <c r="AO178" i="13"/>
  <c r="AP178" i="13"/>
  <c r="AV178" i="13" s="1"/>
  <c r="AQ178" i="13"/>
  <c r="AW178" i="13" s="1"/>
  <c r="AU178" i="13"/>
  <c r="AZ178" i="13"/>
  <c r="BA178" i="13"/>
  <c r="BB178" i="13"/>
  <c r="V179" i="13"/>
  <c r="W179" i="13"/>
  <c r="X179" i="13"/>
  <c r="Y179" i="13"/>
  <c r="AH179" i="13"/>
  <c r="AI179" i="13"/>
  <c r="AJ179" i="13"/>
  <c r="AK179" i="13"/>
  <c r="AN179" i="13"/>
  <c r="AO179" i="13"/>
  <c r="AU179" i="13" s="1"/>
  <c r="AP179" i="13"/>
  <c r="AQ179" i="13"/>
  <c r="AT179" i="13"/>
  <c r="AV179" i="13"/>
  <c r="AW179" i="13"/>
  <c r="AZ179" i="13"/>
  <c r="BA179" i="13"/>
  <c r="BB179" i="13"/>
  <c r="BC179" i="13"/>
  <c r="V180" i="13"/>
  <c r="W180" i="13"/>
  <c r="X180" i="13"/>
  <c r="Y180" i="13"/>
  <c r="AH180" i="13"/>
  <c r="AI180" i="13"/>
  <c r="AJ180" i="13"/>
  <c r="AK180" i="13"/>
  <c r="AN180" i="13"/>
  <c r="AT180" i="13" s="1"/>
  <c r="AO180" i="13"/>
  <c r="AP180" i="13"/>
  <c r="AV180" i="13" s="1"/>
  <c r="AQ180" i="13"/>
  <c r="AW180" i="13" s="1"/>
  <c r="AU180" i="13"/>
  <c r="AZ180" i="13"/>
  <c r="BA180" i="13"/>
  <c r="BB180" i="13"/>
  <c r="BC180" i="13"/>
  <c r="V181" i="13"/>
  <c r="W181" i="13"/>
  <c r="X181" i="13"/>
  <c r="Y181" i="13"/>
  <c r="AH181" i="13"/>
  <c r="AI181" i="13"/>
  <c r="AJ181" i="13"/>
  <c r="AK181" i="13"/>
  <c r="AN181" i="13"/>
  <c r="AO181" i="13"/>
  <c r="AU181" i="13" s="1"/>
  <c r="AP181" i="13"/>
  <c r="AQ181" i="13"/>
  <c r="AT181" i="13"/>
  <c r="AV181" i="13"/>
  <c r="AW181" i="13"/>
  <c r="AZ181" i="13"/>
  <c r="BA181" i="13"/>
  <c r="BB181" i="13"/>
  <c r="BC181" i="13"/>
  <c r="V182" i="13"/>
  <c r="W182" i="13"/>
  <c r="X182" i="13"/>
  <c r="Y182" i="13"/>
  <c r="AH182" i="13"/>
  <c r="AI182" i="13"/>
  <c r="AJ182" i="13"/>
  <c r="AK182" i="13"/>
  <c r="AN182" i="13"/>
  <c r="AT182" i="13" s="1"/>
  <c r="AO182" i="13"/>
  <c r="AP182" i="13"/>
  <c r="AV182" i="13" s="1"/>
  <c r="AQ182" i="13"/>
  <c r="AW182" i="13" s="1"/>
  <c r="AU182" i="13"/>
  <c r="AZ182" i="13"/>
  <c r="BA182" i="13"/>
  <c r="BB182" i="13"/>
  <c r="D183" i="13"/>
  <c r="E183" i="13"/>
  <c r="F183" i="13"/>
  <c r="G183" i="13"/>
  <c r="J183" i="13"/>
  <c r="V183" i="13" s="1"/>
  <c r="K183" i="13"/>
  <c r="L183" i="13"/>
  <c r="X183" i="13" s="1"/>
  <c r="M183" i="13"/>
  <c r="Y183" i="13" s="1"/>
  <c r="W183" i="13"/>
  <c r="AB183" i="13"/>
  <c r="AH183" i="13" s="1"/>
  <c r="AC183" i="13"/>
  <c r="AD183" i="13"/>
  <c r="AJ183" i="13" s="1"/>
  <c r="AE183" i="13"/>
  <c r="AI183" i="13"/>
  <c r="V184" i="13"/>
  <c r="W184" i="13"/>
  <c r="X184" i="13"/>
  <c r="Y184" i="13"/>
  <c r="AH184" i="13"/>
  <c r="AI184" i="13"/>
  <c r="AJ184" i="13"/>
  <c r="AK184" i="13"/>
  <c r="AN184" i="13"/>
  <c r="AO184" i="13"/>
  <c r="AP184" i="13"/>
  <c r="AQ184" i="13"/>
  <c r="AW184" i="13" s="1"/>
  <c r="AU184" i="13"/>
  <c r="AZ184" i="13"/>
  <c r="BA184" i="13"/>
  <c r="BB184" i="13"/>
  <c r="V185" i="13"/>
  <c r="W185" i="13"/>
  <c r="X185" i="13"/>
  <c r="Y185" i="13"/>
  <c r="AH185" i="13"/>
  <c r="AI185" i="13"/>
  <c r="AJ185" i="13"/>
  <c r="AK185" i="13"/>
  <c r="AN185" i="13"/>
  <c r="AO185" i="13"/>
  <c r="AU185" i="13" s="1"/>
  <c r="AP185" i="13"/>
  <c r="AQ185" i="13"/>
  <c r="AT185" i="13"/>
  <c r="AV185" i="13"/>
  <c r="AW185" i="13"/>
  <c r="AZ185" i="13"/>
  <c r="BA185" i="13"/>
  <c r="BB185" i="13"/>
  <c r="BC185" i="13"/>
  <c r="V186" i="13"/>
  <c r="W186" i="13"/>
  <c r="X186" i="13"/>
  <c r="Y186" i="13"/>
  <c r="AH186" i="13"/>
  <c r="AI186" i="13"/>
  <c r="AJ186" i="13"/>
  <c r="AK186" i="13"/>
  <c r="AN186" i="13"/>
  <c r="AT186" i="13" s="1"/>
  <c r="AO186" i="13"/>
  <c r="AP186" i="13"/>
  <c r="AV186" i="13" s="1"/>
  <c r="AQ186" i="13"/>
  <c r="AW186" i="13" s="1"/>
  <c r="AU186" i="13"/>
  <c r="AZ186" i="13"/>
  <c r="BA186" i="13"/>
  <c r="BB186" i="13"/>
  <c r="BC186" i="13"/>
  <c r="V187" i="13"/>
  <c r="W187" i="13"/>
  <c r="X187" i="13"/>
  <c r="Y187" i="13"/>
  <c r="AH187" i="13"/>
  <c r="AI187" i="13"/>
  <c r="AJ187" i="13"/>
  <c r="AK187" i="13"/>
  <c r="AN187" i="13"/>
  <c r="AO187" i="13"/>
  <c r="AU187" i="13" s="1"/>
  <c r="AP187" i="13"/>
  <c r="AQ187" i="13"/>
  <c r="AT187" i="13"/>
  <c r="AV187" i="13"/>
  <c r="AW187" i="13"/>
  <c r="AZ187" i="13"/>
  <c r="BA187" i="13"/>
  <c r="BB187" i="13"/>
  <c r="BC187" i="13"/>
  <c r="V188" i="13"/>
  <c r="W188" i="13"/>
  <c r="X188" i="13"/>
  <c r="Y188" i="13"/>
  <c r="AH188" i="13"/>
  <c r="AI188" i="13"/>
  <c r="AJ188" i="13"/>
  <c r="AK188" i="13"/>
  <c r="AN188" i="13"/>
  <c r="AT188" i="13" s="1"/>
  <c r="AO188" i="13"/>
  <c r="AP188" i="13"/>
  <c r="AV188" i="13" s="1"/>
  <c r="AQ188" i="13"/>
  <c r="AW188" i="13" s="1"/>
  <c r="AU188" i="13"/>
  <c r="AZ188" i="13"/>
  <c r="BA188" i="13"/>
  <c r="BB188" i="13"/>
  <c r="V189" i="13"/>
  <c r="W189" i="13"/>
  <c r="X189" i="13"/>
  <c r="Y189" i="13"/>
  <c r="AH189" i="13"/>
  <c r="AI189" i="13"/>
  <c r="AJ189" i="13"/>
  <c r="AK189" i="13"/>
  <c r="AN189" i="13"/>
  <c r="AO189" i="13"/>
  <c r="AU189" i="13" s="1"/>
  <c r="AP189" i="13"/>
  <c r="AQ189" i="13"/>
  <c r="AT189" i="13"/>
  <c r="AV189" i="13"/>
  <c r="AW189" i="13"/>
  <c r="AZ189" i="13"/>
  <c r="BB189" i="13"/>
  <c r="BC189" i="13"/>
  <c r="V190" i="13"/>
  <c r="W190" i="13"/>
  <c r="X190" i="13"/>
  <c r="Y190" i="13"/>
  <c r="AH190" i="13"/>
  <c r="AI190" i="13"/>
  <c r="AJ190" i="13"/>
  <c r="AK190" i="13"/>
  <c r="AN190" i="13"/>
  <c r="AT190" i="13" s="1"/>
  <c r="AO190" i="13"/>
  <c r="AP190" i="13"/>
  <c r="AV190" i="13" s="1"/>
  <c r="AQ190" i="13"/>
  <c r="AW190" i="13" s="1"/>
  <c r="AU190" i="13"/>
  <c r="AZ190" i="13"/>
  <c r="BA190" i="13"/>
  <c r="BB190" i="13"/>
  <c r="BC190" i="13"/>
  <c r="V191" i="13"/>
  <c r="W191" i="13"/>
  <c r="X191" i="13"/>
  <c r="Y191" i="13"/>
  <c r="AH191" i="13"/>
  <c r="AI191" i="13"/>
  <c r="AJ191" i="13"/>
  <c r="AK191" i="13"/>
  <c r="AN191" i="13"/>
  <c r="AO191" i="13"/>
  <c r="AU191" i="13" s="1"/>
  <c r="AP191" i="13"/>
  <c r="AQ191" i="13"/>
  <c r="AT191" i="13"/>
  <c r="AV191" i="13"/>
  <c r="AW191" i="13"/>
  <c r="AZ191" i="13"/>
  <c r="BA191" i="13"/>
  <c r="BB191" i="13"/>
  <c r="BC191" i="13"/>
  <c r="V192" i="13"/>
  <c r="W192" i="13"/>
  <c r="X192" i="13"/>
  <c r="Y192" i="13"/>
  <c r="AH192" i="13"/>
  <c r="AI192" i="13"/>
  <c r="AJ192" i="13"/>
  <c r="AK192" i="13"/>
  <c r="AN192" i="13"/>
  <c r="AT192" i="13" s="1"/>
  <c r="AO192" i="13"/>
  <c r="AP192" i="13"/>
  <c r="AV192" i="13" s="1"/>
  <c r="AQ192" i="13"/>
  <c r="AW192" i="13" s="1"/>
  <c r="AU192" i="13"/>
  <c r="AZ192" i="13"/>
  <c r="BA192" i="13"/>
  <c r="BB192" i="13"/>
  <c r="V193" i="13"/>
  <c r="W193" i="13"/>
  <c r="X193" i="13"/>
  <c r="Y193" i="13"/>
  <c r="AH193" i="13"/>
  <c r="AI193" i="13"/>
  <c r="AJ193" i="13"/>
  <c r="AK193" i="13"/>
  <c r="AN193" i="13"/>
  <c r="AO193" i="13"/>
  <c r="AU193" i="13" s="1"/>
  <c r="AP193" i="13"/>
  <c r="AQ193" i="13"/>
  <c r="AT193" i="13"/>
  <c r="AV193" i="13"/>
  <c r="AW193" i="13"/>
  <c r="AZ193" i="13"/>
  <c r="BB193" i="13"/>
  <c r="BC193" i="13"/>
  <c r="V194" i="13"/>
  <c r="W194" i="13"/>
  <c r="X194" i="13"/>
  <c r="Y194" i="13"/>
  <c r="AH194" i="13"/>
  <c r="AI194" i="13"/>
  <c r="AJ194" i="13"/>
  <c r="AK194" i="13"/>
  <c r="AN194" i="13"/>
  <c r="AT194" i="13" s="1"/>
  <c r="AO194" i="13"/>
  <c r="AP194" i="13"/>
  <c r="AV194" i="13" s="1"/>
  <c r="AQ194" i="13"/>
  <c r="AW194" i="13" s="1"/>
  <c r="AU194" i="13"/>
  <c r="AZ194" i="13"/>
  <c r="BA194" i="13"/>
  <c r="BB194" i="13"/>
  <c r="BC194" i="13"/>
  <c r="D195" i="13"/>
  <c r="E195" i="13"/>
  <c r="F195" i="13"/>
  <c r="G195" i="13"/>
  <c r="J195" i="13"/>
  <c r="K195" i="13"/>
  <c r="L195" i="13"/>
  <c r="M195" i="13"/>
  <c r="W195" i="13"/>
  <c r="AB195" i="13"/>
  <c r="AC195" i="13"/>
  <c r="AD195" i="13"/>
  <c r="AE195" i="13"/>
  <c r="AI195" i="13"/>
  <c r="V196" i="13"/>
  <c r="W196" i="13"/>
  <c r="X196" i="13"/>
  <c r="Y196" i="13"/>
  <c r="AH196" i="13"/>
  <c r="AI196" i="13"/>
  <c r="AJ196" i="13"/>
  <c r="AK196" i="13"/>
  <c r="AN196" i="13"/>
  <c r="AO196" i="13"/>
  <c r="AP196" i="13"/>
  <c r="AQ196" i="13"/>
  <c r="AT196" i="13"/>
  <c r="AV196" i="13"/>
  <c r="AW196" i="13"/>
  <c r="AZ196" i="13"/>
  <c r="BB196" i="13"/>
  <c r="BC196" i="13"/>
  <c r="V197" i="13"/>
  <c r="W197" i="13"/>
  <c r="X197" i="13"/>
  <c r="Y197" i="13"/>
  <c r="AH197" i="13"/>
  <c r="AI197" i="13"/>
  <c r="AJ197" i="13"/>
  <c r="AK197" i="13"/>
  <c r="AN197" i="13"/>
  <c r="AT197" i="13" s="1"/>
  <c r="AO197" i="13"/>
  <c r="AP197" i="13"/>
  <c r="AQ197" i="13"/>
  <c r="BC197" i="13" s="1"/>
  <c r="AU197" i="13"/>
  <c r="BA197" i="13"/>
  <c r="BB197" i="13"/>
  <c r="V198" i="13"/>
  <c r="W198" i="13"/>
  <c r="X198" i="13"/>
  <c r="Y198" i="13"/>
  <c r="AH198" i="13"/>
  <c r="AI198" i="13"/>
  <c r="AJ198" i="13"/>
  <c r="AK198" i="13"/>
  <c r="AN198" i="13"/>
  <c r="AO198" i="13"/>
  <c r="AU198" i="13" s="1"/>
  <c r="AP198" i="13"/>
  <c r="AQ198" i="13"/>
  <c r="AT198" i="13"/>
  <c r="AV198" i="13"/>
  <c r="AW198" i="13"/>
  <c r="AZ198" i="13"/>
  <c r="BB198" i="13"/>
  <c r="BC198" i="13"/>
  <c r="V199" i="13"/>
  <c r="W199" i="13"/>
  <c r="X199" i="13"/>
  <c r="Y199" i="13"/>
  <c r="AH199" i="13"/>
  <c r="AI199" i="13"/>
  <c r="AJ199" i="13"/>
  <c r="AK199" i="13"/>
  <c r="AN199" i="13"/>
  <c r="AT199" i="13" s="1"/>
  <c r="AO199" i="13"/>
  <c r="AP199" i="13"/>
  <c r="AV199" i="13" s="1"/>
  <c r="AQ199" i="13"/>
  <c r="AW199" i="13" s="1"/>
  <c r="AU199" i="13"/>
  <c r="BA199" i="13"/>
  <c r="BB199" i="13"/>
  <c r="V200" i="13"/>
  <c r="W200" i="13"/>
  <c r="X200" i="13"/>
  <c r="Y200" i="13"/>
  <c r="AH200" i="13"/>
  <c r="AI200" i="13"/>
  <c r="AJ200" i="13"/>
  <c r="AK200" i="13"/>
  <c r="AN200" i="13"/>
  <c r="AO200" i="13"/>
  <c r="AU200" i="13" s="1"/>
  <c r="AP200" i="13"/>
  <c r="AQ200" i="13"/>
  <c r="AT200" i="13"/>
  <c r="AV200" i="13"/>
  <c r="AW200" i="13"/>
  <c r="AZ200" i="13"/>
  <c r="BA200" i="13"/>
  <c r="BB200" i="13"/>
  <c r="BC200" i="13"/>
  <c r="V201" i="13"/>
  <c r="W201" i="13"/>
  <c r="X201" i="13"/>
  <c r="Y201" i="13"/>
  <c r="AH201" i="13"/>
  <c r="AI201" i="13"/>
  <c r="AJ201" i="13"/>
  <c r="AK201" i="13"/>
  <c r="AN201" i="13"/>
  <c r="AT201" i="13" s="1"/>
  <c r="AO201" i="13"/>
  <c r="BA201" i="13" s="1"/>
  <c r="AP201" i="13"/>
  <c r="AV201" i="13" s="1"/>
  <c r="AQ201" i="13"/>
  <c r="AU201" i="13"/>
  <c r="AW201" i="13"/>
  <c r="AZ201" i="13"/>
  <c r="BB201" i="13"/>
  <c r="BC201" i="13"/>
  <c r="V202" i="13"/>
  <c r="W202" i="13"/>
  <c r="X202" i="13"/>
  <c r="Y202" i="13"/>
  <c r="AH202" i="13"/>
  <c r="AI202" i="13"/>
  <c r="AJ202" i="13"/>
  <c r="AK202" i="13"/>
  <c r="AN202" i="13"/>
  <c r="AT202" i="13" s="1"/>
  <c r="AO202" i="13"/>
  <c r="AU202" i="13" s="1"/>
  <c r="AP202" i="13"/>
  <c r="AQ202" i="13"/>
  <c r="AW202" i="13" s="1"/>
  <c r="AV202" i="13"/>
  <c r="AZ202" i="13"/>
  <c r="BA202" i="13"/>
  <c r="BB202" i="13"/>
  <c r="V203" i="13"/>
  <c r="W203" i="13"/>
  <c r="X203" i="13"/>
  <c r="Y203" i="13"/>
  <c r="AH203" i="13"/>
  <c r="AI203" i="13"/>
  <c r="AJ203" i="13"/>
  <c r="AK203" i="13"/>
  <c r="AN203" i="13"/>
  <c r="AO203" i="13"/>
  <c r="AP203" i="13"/>
  <c r="AV203" i="13" s="1"/>
  <c r="AQ203" i="13"/>
  <c r="BC203" i="13" s="1"/>
  <c r="AT203" i="13"/>
  <c r="AU203" i="13"/>
  <c r="AZ203" i="13"/>
  <c r="BA203" i="13"/>
  <c r="BB203" i="13"/>
  <c r="V204" i="13"/>
  <c r="W204" i="13"/>
  <c r="X204" i="13"/>
  <c r="Y204" i="13"/>
  <c r="AH204" i="13"/>
  <c r="AI204" i="13"/>
  <c r="AJ204" i="13"/>
  <c r="AK204" i="13"/>
  <c r="AN204" i="13"/>
  <c r="AO204" i="13"/>
  <c r="AU204" i="13" s="1"/>
  <c r="AP204" i="13"/>
  <c r="AQ204" i="13"/>
  <c r="AW204" i="13" s="1"/>
  <c r="AT204" i="13"/>
  <c r="AV204" i="13"/>
  <c r="AZ204" i="13"/>
  <c r="BA204" i="13"/>
  <c r="BB204" i="13"/>
  <c r="BC204" i="13"/>
  <c r="V205" i="13"/>
  <c r="W205" i="13"/>
  <c r="X205" i="13"/>
  <c r="Y205" i="13"/>
  <c r="AH205" i="13"/>
  <c r="AI205" i="13"/>
  <c r="AJ205" i="13"/>
  <c r="AK205" i="13"/>
  <c r="AN205" i="13"/>
  <c r="AO205" i="13"/>
  <c r="AP205" i="13"/>
  <c r="AV205" i="13" s="1"/>
  <c r="AQ205" i="13"/>
  <c r="BC205" i="13" s="1"/>
  <c r="AU205" i="13"/>
  <c r="AW205" i="13"/>
  <c r="BA205" i="13"/>
  <c r="BB205" i="13"/>
  <c r="V206" i="13"/>
  <c r="W206" i="13"/>
  <c r="X206" i="13"/>
  <c r="Y206" i="13"/>
  <c r="AH206" i="13"/>
  <c r="AI206" i="13"/>
  <c r="AJ206" i="13"/>
  <c r="AK206" i="13"/>
  <c r="AN206" i="13"/>
  <c r="AO206" i="13"/>
  <c r="AP206" i="13"/>
  <c r="AQ206" i="13"/>
  <c r="AW206" i="13" s="1"/>
  <c r="AT206" i="13"/>
  <c r="AU206" i="13"/>
  <c r="AV206" i="13"/>
  <c r="AZ206" i="13"/>
  <c r="BA206" i="13"/>
  <c r="BB206" i="13"/>
  <c r="BC206" i="13"/>
  <c r="D207" i="13"/>
  <c r="E207" i="13"/>
  <c r="F207" i="13"/>
  <c r="G207" i="13"/>
  <c r="J207" i="13"/>
  <c r="K207" i="13"/>
  <c r="L207" i="13"/>
  <c r="M207" i="13"/>
  <c r="Y207" i="13" s="1"/>
  <c r="V207" i="13"/>
  <c r="W207" i="13"/>
  <c r="X207" i="13"/>
  <c r="AB207" i="13"/>
  <c r="AC207" i="13"/>
  <c r="AD207" i="13"/>
  <c r="AE207" i="13"/>
  <c r="AK207" i="13" s="1"/>
  <c r="AH207" i="13"/>
  <c r="AI207" i="13"/>
  <c r="AJ207" i="13"/>
  <c r="V208" i="13"/>
  <c r="W208" i="13"/>
  <c r="X208" i="13"/>
  <c r="Y208" i="13"/>
  <c r="AH208" i="13"/>
  <c r="AI208" i="13"/>
  <c r="AJ208" i="13"/>
  <c r="AK208" i="13"/>
  <c r="AN208" i="13"/>
  <c r="AO208" i="13"/>
  <c r="AP208" i="13"/>
  <c r="AQ208" i="13"/>
  <c r="AW208" i="13" s="1"/>
  <c r="AT208" i="13"/>
  <c r="AU208" i="13"/>
  <c r="AV208" i="13"/>
  <c r="AZ208" i="13"/>
  <c r="BA208" i="13"/>
  <c r="BB208" i="13"/>
  <c r="BC208" i="13"/>
  <c r="V209" i="13"/>
  <c r="W209" i="13"/>
  <c r="X209" i="13"/>
  <c r="Y209" i="13"/>
  <c r="AH209" i="13"/>
  <c r="AI209" i="13"/>
  <c r="AJ209" i="13"/>
  <c r="AK209" i="13"/>
  <c r="AN209" i="13"/>
  <c r="AT209" i="13" s="1"/>
  <c r="AO209" i="13"/>
  <c r="AP209" i="13"/>
  <c r="AV209" i="13" s="1"/>
  <c r="AQ209" i="13"/>
  <c r="AW209" i="13"/>
  <c r="BB209" i="13"/>
  <c r="BC209" i="13"/>
  <c r="V210" i="13"/>
  <c r="W210" i="13"/>
  <c r="X210" i="13"/>
  <c r="Y210" i="13"/>
  <c r="AH210" i="13"/>
  <c r="AI210" i="13"/>
  <c r="AJ210" i="13"/>
  <c r="AK210" i="13"/>
  <c r="AN210" i="13"/>
  <c r="AO210" i="13"/>
  <c r="AP210" i="13"/>
  <c r="AQ210" i="13"/>
  <c r="AW210" i="13" s="1"/>
  <c r="AT210" i="13"/>
  <c r="AU210" i="13"/>
  <c r="AV210" i="13"/>
  <c r="AZ210" i="13"/>
  <c r="BA210" i="13"/>
  <c r="BB210" i="13"/>
  <c r="BC210" i="13"/>
  <c r="V211" i="13"/>
  <c r="W211" i="13"/>
  <c r="X211" i="13"/>
  <c r="Y211" i="13"/>
  <c r="AH211" i="13"/>
  <c r="AI211" i="13"/>
  <c r="AJ211" i="13"/>
  <c r="AK211" i="13"/>
  <c r="AN211" i="13"/>
  <c r="AT211" i="13" s="1"/>
  <c r="AO211" i="13"/>
  <c r="AU211" i="13" s="1"/>
  <c r="AP211" i="13"/>
  <c r="AV211" i="13" s="1"/>
  <c r="AQ211" i="13"/>
  <c r="AW211" i="13"/>
  <c r="AZ211" i="13"/>
  <c r="BB211" i="13"/>
  <c r="BC211" i="13"/>
  <c r="V212" i="13"/>
  <c r="W212" i="13"/>
  <c r="X212" i="13"/>
  <c r="Y212" i="13"/>
  <c r="AH212" i="13"/>
  <c r="AI212" i="13"/>
  <c r="AJ212" i="13"/>
  <c r="AK212" i="13"/>
  <c r="AN212" i="13"/>
  <c r="AO212" i="13"/>
  <c r="AP212" i="13"/>
  <c r="AQ212" i="13"/>
  <c r="AT212" i="13"/>
  <c r="AU212" i="13"/>
  <c r="AV212" i="13"/>
  <c r="AW212" i="13"/>
  <c r="AZ212" i="13"/>
  <c r="BA212" i="13"/>
  <c r="BB212" i="13"/>
  <c r="BC212" i="13"/>
  <c r="V213" i="13"/>
  <c r="W213" i="13"/>
  <c r="X213" i="13"/>
  <c r="Y213" i="13"/>
  <c r="AH213" i="13"/>
  <c r="AI213" i="13"/>
  <c r="AJ213" i="13"/>
  <c r="AK213" i="13"/>
  <c r="AN213" i="13"/>
  <c r="AZ213" i="13" s="1"/>
  <c r="AO213" i="13"/>
  <c r="AU213" i="13" s="1"/>
  <c r="AP213" i="13"/>
  <c r="AV213" i="13" s="1"/>
  <c r="AQ213" i="13"/>
  <c r="BA213" i="13"/>
  <c r="BB213" i="13"/>
  <c r="V214" i="13"/>
  <c r="W214" i="13"/>
  <c r="X214" i="13"/>
  <c r="Y214" i="13"/>
  <c r="AH214" i="13"/>
  <c r="AI214" i="13"/>
  <c r="AJ214" i="13"/>
  <c r="AK214" i="13"/>
  <c r="AN214" i="13"/>
  <c r="AT214" i="13" s="1"/>
  <c r="AO214" i="13"/>
  <c r="AP214" i="13"/>
  <c r="AQ214" i="13"/>
  <c r="AU214" i="13"/>
  <c r="AV214" i="13"/>
  <c r="AW214" i="13"/>
  <c r="AZ214" i="13"/>
  <c r="BA214" i="13"/>
  <c r="BB214" i="13"/>
  <c r="BC214" i="13"/>
  <c r="V215" i="13"/>
  <c r="W215" i="13"/>
  <c r="X215" i="13"/>
  <c r="Y215" i="13"/>
  <c r="AH215" i="13"/>
  <c r="AI215" i="13"/>
  <c r="AJ215" i="13"/>
  <c r="AK215" i="13"/>
  <c r="AN215" i="13"/>
  <c r="AZ215" i="13" s="1"/>
  <c r="AO215" i="13"/>
  <c r="BA215" i="13" s="1"/>
  <c r="AP215" i="13"/>
  <c r="AV215" i="13" s="1"/>
  <c r="AQ215" i="13"/>
  <c r="AW215" i="13" s="1"/>
  <c r="AT215" i="13"/>
  <c r="BB215" i="13"/>
  <c r="V216" i="13"/>
  <c r="W216" i="13"/>
  <c r="X216" i="13"/>
  <c r="Y216" i="13"/>
  <c r="AH216" i="13"/>
  <c r="AI216" i="13"/>
  <c r="AJ216" i="13"/>
  <c r="AK216" i="13"/>
  <c r="AN216" i="13"/>
  <c r="AT216" i="13" s="1"/>
  <c r="AO216" i="13"/>
  <c r="AU216" i="13" s="1"/>
  <c r="AP216" i="13"/>
  <c r="AQ216" i="13"/>
  <c r="AV216" i="13"/>
  <c r="AW216" i="13"/>
  <c r="AZ216" i="13"/>
  <c r="BB216" i="13"/>
  <c r="BC216" i="13"/>
  <c r="V217" i="13"/>
  <c r="W217" i="13"/>
  <c r="X217" i="13"/>
  <c r="Y217" i="13"/>
  <c r="AH217" i="13"/>
  <c r="AI217" i="13"/>
  <c r="AJ217" i="13"/>
  <c r="AK217" i="13"/>
  <c r="AN217" i="13"/>
  <c r="AZ217" i="13" s="1"/>
  <c r="AO217" i="13"/>
  <c r="BA217" i="13" s="1"/>
  <c r="AP217" i="13"/>
  <c r="AV217" i="13" s="1"/>
  <c r="AQ217" i="13"/>
  <c r="AT217" i="13"/>
  <c r="AU217" i="13"/>
  <c r="AW217" i="13"/>
  <c r="BB217" i="13"/>
  <c r="BC217" i="13"/>
  <c r="V218" i="13"/>
  <c r="W218" i="13"/>
  <c r="X218" i="13"/>
  <c r="Y218" i="13"/>
  <c r="AH218" i="13"/>
  <c r="AI218" i="13"/>
  <c r="AJ218" i="13"/>
  <c r="AK218" i="13"/>
  <c r="AN218" i="13"/>
  <c r="AT218" i="13" s="1"/>
  <c r="AO218" i="13"/>
  <c r="AU218" i="13" s="1"/>
  <c r="AP218" i="13"/>
  <c r="AQ218" i="13"/>
  <c r="AV218" i="13"/>
  <c r="AW218" i="13"/>
  <c r="AZ218" i="13"/>
  <c r="BA218" i="13"/>
  <c r="BB218" i="13"/>
  <c r="BC218" i="13"/>
  <c r="D219" i="13"/>
  <c r="E219" i="13"/>
  <c r="F219" i="13"/>
  <c r="X219" i="13" s="1"/>
  <c r="G219" i="13"/>
  <c r="J219" i="13"/>
  <c r="V219" i="13" s="1"/>
  <c r="K219" i="13"/>
  <c r="W219" i="13" s="1"/>
  <c r="L219" i="13"/>
  <c r="M219" i="13"/>
  <c r="AB219" i="13"/>
  <c r="AH219" i="13" s="1"/>
  <c r="AC219" i="13"/>
  <c r="AD219" i="13"/>
  <c r="AE219" i="13"/>
  <c r="AI219" i="13"/>
  <c r="V220" i="13"/>
  <c r="W220" i="13"/>
  <c r="X220" i="13"/>
  <c r="Y220" i="13"/>
  <c r="AH220" i="13"/>
  <c r="AI220" i="13"/>
  <c r="AJ220" i="13"/>
  <c r="AK220" i="13"/>
  <c r="AN220" i="13"/>
  <c r="AO220" i="13"/>
  <c r="AP220" i="13"/>
  <c r="AV220" i="13" s="1"/>
  <c r="AQ220" i="13"/>
  <c r="BC220" i="13" s="1"/>
  <c r="AT220" i="13"/>
  <c r="AU220" i="13"/>
  <c r="AW220" i="13"/>
  <c r="AZ220" i="13"/>
  <c r="BA220" i="13"/>
  <c r="BB220" i="13"/>
  <c r="V221" i="13"/>
  <c r="W221" i="13"/>
  <c r="X221" i="13"/>
  <c r="Y221" i="13"/>
  <c r="AH221" i="13"/>
  <c r="AI221" i="13"/>
  <c r="AJ221" i="13"/>
  <c r="AK221" i="13"/>
  <c r="AN221" i="13"/>
  <c r="AO221" i="13"/>
  <c r="AU221" i="13" s="1"/>
  <c r="AP221" i="13"/>
  <c r="AQ221" i="13"/>
  <c r="AT221" i="13"/>
  <c r="AV221" i="13"/>
  <c r="AZ221" i="13"/>
  <c r="BA221" i="13"/>
  <c r="BB221" i="13"/>
  <c r="BC221" i="13"/>
  <c r="V222" i="13"/>
  <c r="W222" i="13"/>
  <c r="X222" i="13"/>
  <c r="Y222" i="13"/>
  <c r="AH222" i="13"/>
  <c r="AI222" i="13"/>
  <c r="AJ222" i="13"/>
  <c r="AK222" i="13"/>
  <c r="AN222" i="13"/>
  <c r="AO222" i="13"/>
  <c r="AP222" i="13"/>
  <c r="AV222" i="13" s="1"/>
  <c r="AQ222" i="13"/>
  <c r="BC222" i="13" s="1"/>
  <c r="AU222" i="13"/>
  <c r="BA222" i="13"/>
  <c r="BB222" i="13"/>
  <c r="V223" i="13"/>
  <c r="W223" i="13"/>
  <c r="X223" i="13"/>
  <c r="Y223" i="13"/>
  <c r="AH223" i="13"/>
  <c r="AI223" i="13"/>
  <c r="AJ223" i="13"/>
  <c r="AK223" i="13"/>
  <c r="AN223" i="13"/>
  <c r="AO223" i="13"/>
  <c r="AP223" i="13"/>
  <c r="AQ223" i="13"/>
  <c r="AW223" i="13" s="1"/>
  <c r="AT223" i="13"/>
  <c r="AU223" i="13"/>
  <c r="AV223" i="13"/>
  <c r="AZ223" i="13"/>
  <c r="BA223" i="13"/>
  <c r="BB223" i="13"/>
  <c r="BC223" i="13"/>
  <c r="V224" i="13"/>
  <c r="W224" i="13"/>
  <c r="X224" i="13"/>
  <c r="Y224" i="13"/>
  <c r="AH224" i="13"/>
  <c r="AI224" i="13"/>
  <c r="AJ224" i="13"/>
  <c r="AK224" i="13"/>
  <c r="AN224" i="13"/>
  <c r="AT224" i="13" s="1"/>
  <c r="AO224" i="13"/>
  <c r="AP224" i="13"/>
  <c r="AV224" i="13" s="1"/>
  <c r="AQ224" i="13"/>
  <c r="AW224" i="13"/>
  <c r="BB224" i="13"/>
  <c r="BC224" i="13"/>
  <c r="V225" i="13"/>
  <c r="W225" i="13"/>
  <c r="X225" i="13"/>
  <c r="Y225" i="13"/>
  <c r="AH225" i="13"/>
  <c r="AI225" i="13"/>
  <c r="AJ225" i="13"/>
  <c r="AK225" i="13"/>
  <c r="AN225" i="13"/>
  <c r="AO225" i="13"/>
  <c r="AP225" i="13"/>
  <c r="AQ225" i="13"/>
  <c r="AW225" i="13" s="1"/>
  <c r="AT225" i="13"/>
  <c r="AU225" i="13"/>
  <c r="AV225" i="13"/>
  <c r="AZ225" i="13"/>
  <c r="BA225" i="13"/>
  <c r="BB225" i="13"/>
  <c r="BC225" i="13"/>
  <c r="V226" i="13"/>
  <c r="W226" i="13"/>
  <c r="X226" i="13"/>
  <c r="Y226" i="13"/>
  <c r="AH226" i="13"/>
  <c r="AI226" i="13"/>
  <c r="AJ226" i="13"/>
  <c r="AK226" i="13"/>
  <c r="AN226" i="13"/>
  <c r="AT226" i="13" s="1"/>
  <c r="AO226" i="13"/>
  <c r="AU226" i="13" s="1"/>
  <c r="AP226" i="13"/>
  <c r="AV226" i="13" s="1"/>
  <c r="AQ226" i="13"/>
  <c r="AW226" i="13"/>
  <c r="AZ226" i="13"/>
  <c r="BB226" i="13"/>
  <c r="BC226" i="13"/>
  <c r="V227" i="13"/>
  <c r="W227" i="13"/>
  <c r="X227" i="13"/>
  <c r="Y227" i="13"/>
  <c r="AH227" i="13"/>
  <c r="AI227" i="13"/>
  <c r="AJ227" i="13"/>
  <c r="AK227" i="13"/>
  <c r="AN227" i="13"/>
  <c r="AO227" i="13"/>
  <c r="AP227" i="13"/>
  <c r="AQ227" i="13"/>
  <c r="AT227" i="13"/>
  <c r="AU227" i="13"/>
  <c r="AV227" i="13"/>
  <c r="AW227" i="13"/>
  <c r="AZ227" i="13"/>
  <c r="BA227" i="13"/>
  <c r="BB227" i="13"/>
  <c r="BC227" i="13"/>
  <c r="V228" i="13"/>
  <c r="W228" i="13"/>
  <c r="X228" i="13"/>
  <c r="Y228" i="13"/>
  <c r="AH228" i="13"/>
  <c r="AI228" i="13"/>
  <c r="AJ228" i="13"/>
  <c r="AK228" i="13"/>
  <c r="AN228" i="13"/>
  <c r="AZ228" i="13" s="1"/>
  <c r="AO228" i="13"/>
  <c r="AU228" i="13" s="1"/>
  <c r="AP228" i="13"/>
  <c r="AV228" i="13" s="1"/>
  <c r="AQ228" i="13"/>
  <c r="BA228" i="13"/>
  <c r="BB228" i="13"/>
  <c r="V229" i="13"/>
  <c r="W229" i="13"/>
  <c r="X229" i="13"/>
  <c r="Y229" i="13"/>
  <c r="AH229" i="13"/>
  <c r="AI229" i="13"/>
  <c r="AJ229" i="13"/>
  <c r="AK229" i="13"/>
  <c r="AN229" i="13"/>
  <c r="AT229" i="13" s="1"/>
  <c r="AO229" i="13"/>
  <c r="AP229" i="13"/>
  <c r="AQ229" i="13"/>
  <c r="AU229" i="13"/>
  <c r="AV229" i="13"/>
  <c r="AW229" i="13"/>
  <c r="AZ229" i="13"/>
  <c r="BA229" i="13"/>
  <c r="BB229" i="13"/>
  <c r="BC229" i="13"/>
  <c r="V230" i="13"/>
  <c r="W230" i="13"/>
  <c r="X230" i="13"/>
  <c r="Y230" i="13"/>
  <c r="AH230" i="13"/>
  <c r="AI230" i="13"/>
  <c r="AJ230" i="13"/>
  <c r="AK230" i="13"/>
  <c r="AN230" i="13"/>
  <c r="AZ230" i="13" s="1"/>
  <c r="AO230" i="13"/>
  <c r="BA230" i="13" s="1"/>
  <c r="AP230" i="13"/>
  <c r="AV230" i="13" s="1"/>
  <c r="AQ230" i="13"/>
  <c r="AW230" i="13" s="1"/>
  <c r="AT230" i="13"/>
  <c r="BB230" i="13"/>
  <c r="J231" i="13"/>
  <c r="AH231" i="13" s="1"/>
  <c r="K231" i="13"/>
  <c r="AI231" i="13" s="1"/>
  <c r="L231" i="13"/>
  <c r="M231" i="13"/>
  <c r="AK231" i="13" s="1"/>
  <c r="AJ231" i="13"/>
  <c r="AN231" i="13"/>
  <c r="AZ231" i="13" s="1"/>
  <c r="AO231" i="13"/>
  <c r="AP231" i="13"/>
  <c r="AV231" i="13" s="1"/>
  <c r="AQ231" i="13"/>
  <c r="AW231" i="13"/>
  <c r="BA231" i="13"/>
  <c r="BB231" i="13"/>
  <c r="BC231" i="13"/>
  <c r="D233" i="13"/>
  <c r="E233" i="13"/>
  <c r="F233" i="13"/>
  <c r="G233" i="13"/>
  <c r="J233" i="13"/>
  <c r="K233" i="13"/>
  <c r="L233" i="13"/>
  <c r="M233" i="13"/>
  <c r="Y233" i="13"/>
  <c r="AB233" i="13"/>
  <c r="AB232" i="13" s="1"/>
  <c r="AC233" i="13"/>
  <c r="AD233" i="13"/>
  <c r="AE233" i="13"/>
  <c r="AK233" i="13"/>
  <c r="V234" i="13"/>
  <c r="W234" i="13"/>
  <c r="X234" i="13"/>
  <c r="Y234" i="13"/>
  <c r="AH234" i="13"/>
  <c r="AI234" i="13"/>
  <c r="AJ234" i="13"/>
  <c r="AK234" i="13"/>
  <c r="AN234" i="13"/>
  <c r="AO234" i="13"/>
  <c r="AP234" i="13"/>
  <c r="BB234" i="13" s="1"/>
  <c r="AQ234" i="13"/>
  <c r="AW234" i="13"/>
  <c r="AZ234" i="13"/>
  <c r="BA234" i="13"/>
  <c r="BC234" i="13"/>
  <c r="V235" i="13"/>
  <c r="W235" i="13"/>
  <c r="X235" i="13"/>
  <c r="Y235" i="13"/>
  <c r="AH235" i="13"/>
  <c r="AI235" i="13"/>
  <c r="AJ235" i="13"/>
  <c r="AK235" i="13"/>
  <c r="AN235" i="13"/>
  <c r="AO235" i="13"/>
  <c r="AP235" i="13"/>
  <c r="AQ235" i="13"/>
  <c r="AW235" i="13" s="1"/>
  <c r="AT235" i="13"/>
  <c r="AU235" i="13"/>
  <c r="AV235" i="13"/>
  <c r="AZ235" i="13"/>
  <c r="BA235" i="13"/>
  <c r="BB235" i="13"/>
  <c r="BC235" i="13"/>
  <c r="V236" i="13"/>
  <c r="W236" i="13"/>
  <c r="X236" i="13"/>
  <c r="Y236" i="13"/>
  <c r="AH236" i="13"/>
  <c r="AI236" i="13"/>
  <c r="AJ236" i="13"/>
  <c r="AK236" i="13"/>
  <c r="AN236" i="13"/>
  <c r="AT236" i="13" s="1"/>
  <c r="AO236" i="13"/>
  <c r="AU236" i="13" s="1"/>
  <c r="AP236" i="13"/>
  <c r="AV236" i="13" s="1"/>
  <c r="AQ236" i="13"/>
  <c r="AW236" i="13"/>
  <c r="AZ236" i="13"/>
  <c r="BA236" i="13"/>
  <c r="BC236" i="13"/>
  <c r="V237" i="13"/>
  <c r="W237" i="13"/>
  <c r="X237" i="13"/>
  <c r="Y237" i="13"/>
  <c r="AH237" i="13"/>
  <c r="AI237" i="13"/>
  <c r="AJ237" i="13"/>
  <c r="AK237" i="13"/>
  <c r="AN237" i="13"/>
  <c r="AO237" i="13"/>
  <c r="AP237" i="13"/>
  <c r="AQ237" i="13"/>
  <c r="AW237" i="13" s="1"/>
  <c r="AT237" i="13"/>
  <c r="AU237" i="13"/>
  <c r="AV237" i="13"/>
  <c r="AZ237" i="13"/>
  <c r="BA237" i="13"/>
  <c r="BB237" i="13"/>
  <c r="BC237" i="13"/>
  <c r="V238" i="13"/>
  <c r="W238" i="13"/>
  <c r="X238" i="13"/>
  <c r="Y238" i="13"/>
  <c r="AH238" i="13"/>
  <c r="AI238" i="13"/>
  <c r="AJ238" i="13"/>
  <c r="AK238" i="13"/>
  <c r="AN238" i="13"/>
  <c r="AT238" i="13" s="1"/>
  <c r="AO238" i="13"/>
  <c r="AU238" i="13" s="1"/>
  <c r="AP238" i="13"/>
  <c r="AV238" i="13" s="1"/>
  <c r="AQ238" i="13"/>
  <c r="AW238" i="13"/>
  <c r="AZ238" i="13"/>
  <c r="BA238" i="13"/>
  <c r="BC238" i="13"/>
  <c r="V239" i="13"/>
  <c r="W239" i="13"/>
  <c r="X239" i="13"/>
  <c r="Y239" i="13"/>
  <c r="AH239" i="13"/>
  <c r="AI239" i="13"/>
  <c r="AJ239" i="13"/>
  <c r="AK239" i="13"/>
  <c r="AN239" i="13"/>
  <c r="AO239" i="13"/>
  <c r="AP239" i="13"/>
  <c r="AQ239" i="13"/>
  <c r="AW239" i="13" s="1"/>
  <c r="AT239" i="13"/>
  <c r="AU239" i="13"/>
  <c r="AV239" i="13"/>
  <c r="AZ239" i="13"/>
  <c r="BA239" i="13"/>
  <c r="BB239" i="13"/>
  <c r="BC239" i="13"/>
  <c r="V240" i="13"/>
  <c r="W240" i="13"/>
  <c r="X240" i="13"/>
  <c r="Y240" i="13"/>
  <c r="AH240" i="13"/>
  <c r="AI240" i="13"/>
  <c r="AJ240" i="13"/>
  <c r="AK240" i="13"/>
  <c r="AN240" i="13"/>
  <c r="AT240" i="13" s="1"/>
  <c r="AO240" i="13"/>
  <c r="AU240" i="13" s="1"/>
  <c r="AP240" i="13"/>
  <c r="AV240" i="13" s="1"/>
  <c r="AQ240" i="13"/>
  <c r="AW240" i="13"/>
  <c r="AZ240" i="13"/>
  <c r="BA240" i="13"/>
  <c r="BC240" i="13"/>
  <c r="V241" i="13"/>
  <c r="W241" i="13"/>
  <c r="X241" i="13"/>
  <c r="Y241" i="13"/>
  <c r="AH241" i="13"/>
  <c r="AI241" i="13"/>
  <c r="AJ241" i="13"/>
  <c r="AK241" i="13"/>
  <c r="AN241" i="13"/>
  <c r="AO241" i="13"/>
  <c r="AP241" i="13"/>
  <c r="AQ241" i="13"/>
  <c r="AW241" i="13" s="1"/>
  <c r="AT241" i="13"/>
  <c r="AU241" i="13"/>
  <c r="AV241" i="13"/>
  <c r="AZ241" i="13"/>
  <c r="BA241" i="13"/>
  <c r="BB241" i="13"/>
  <c r="BC241" i="13"/>
  <c r="V242" i="13"/>
  <c r="W242" i="13"/>
  <c r="X242" i="13"/>
  <c r="Y242" i="13"/>
  <c r="AH242" i="13"/>
  <c r="AI242" i="13"/>
  <c r="AJ242" i="13"/>
  <c r="AK242" i="13"/>
  <c r="AN242" i="13"/>
  <c r="AT242" i="13" s="1"/>
  <c r="AO242" i="13"/>
  <c r="AU242" i="13" s="1"/>
  <c r="AP242" i="13"/>
  <c r="AV242" i="13" s="1"/>
  <c r="AQ242" i="13"/>
  <c r="AW242" i="13"/>
  <c r="AZ242" i="13"/>
  <c r="BA242" i="13"/>
  <c r="BC242" i="13"/>
  <c r="V243" i="13"/>
  <c r="W243" i="13"/>
  <c r="X243" i="13"/>
  <c r="Y243" i="13"/>
  <c r="AH243" i="13"/>
  <c r="AI243" i="13"/>
  <c r="AJ243" i="13"/>
  <c r="AK243" i="13"/>
  <c r="AN243" i="13"/>
  <c r="AO243" i="13"/>
  <c r="AP243" i="13"/>
  <c r="AQ243" i="13"/>
  <c r="AW243" i="13" s="1"/>
  <c r="AT243" i="13"/>
  <c r="AU243" i="13"/>
  <c r="AV243" i="13"/>
  <c r="AZ243" i="13"/>
  <c r="BA243" i="13"/>
  <c r="BB243" i="13"/>
  <c r="BC243" i="13"/>
  <c r="V244" i="13"/>
  <c r="W244" i="13"/>
  <c r="X244" i="13"/>
  <c r="Y244" i="13"/>
  <c r="AH244" i="13"/>
  <c r="AI244" i="13"/>
  <c r="AJ244" i="13"/>
  <c r="AK244" i="13"/>
  <c r="AN244" i="13"/>
  <c r="AT244" i="13" s="1"/>
  <c r="AO244" i="13"/>
  <c r="AU244" i="13" s="1"/>
  <c r="AP244" i="13"/>
  <c r="AV244" i="13" s="1"/>
  <c r="AQ244" i="13"/>
  <c r="AW244" i="13"/>
  <c r="AZ244" i="13"/>
  <c r="BA244" i="13"/>
  <c r="BC244" i="13"/>
  <c r="V245" i="13"/>
  <c r="W245" i="13"/>
  <c r="X245" i="13"/>
  <c r="Y245" i="13"/>
  <c r="AH245" i="13"/>
  <c r="AI245" i="13"/>
  <c r="AJ245" i="13"/>
  <c r="AK245" i="13"/>
  <c r="AN245" i="13"/>
  <c r="AO245" i="13"/>
  <c r="AP245" i="13"/>
  <c r="AQ245" i="13"/>
  <c r="AW245" i="13" s="1"/>
  <c r="AT245" i="13"/>
  <c r="AU245" i="13"/>
  <c r="AV245" i="13"/>
  <c r="AZ245" i="13"/>
  <c r="BA245" i="13"/>
  <c r="BB245" i="13"/>
  <c r="BC245" i="13"/>
  <c r="D246" i="13"/>
  <c r="V246" i="13" s="1"/>
  <c r="E246" i="13"/>
  <c r="W246" i="13" s="1"/>
  <c r="F246" i="13"/>
  <c r="X246" i="13" s="1"/>
  <c r="G246" i="13"/>
  <c r="J246" i="13"/>
  <c r="K246" i="13"/>
  <c r="AI246" i="13" s="1"/>
  <c r="L246" i="13"/>
  <c r="M246" i="13"/>
  <c r="Y246" i="13" s="1"/>
  <c r="AB246" i="13"/>
  <c r="AC246" i="13"/>
  <c r="AD246" i="13"/>
  <c r="AE246" i="13"/>
  <c r="AJ246" i="13"/>
  <c r="AK246" i="13"/>
  <c r="V247" i="13"/>
  <c r="W247" i="13"/>
  <c r="X247" i="13"/>
  <c r="Y247" i="13"/>
  <c r="AH247" i="13"/>
  <c r="AI247" i="13"/>
  <c r="AJ247" i="13"/>
  <c r="AK247" i="13"/>
  <c r="AN247" i="13"/>
  <c r="AO247" i="13"/>
  <c r="AP247" i="13"/>
  <c r="AQ247" i="13"/>
  <c r="AT247" i="13"/>
  <c r="AW247" i="13"/>
  <c r="AZ247" i="13"/>
  <c r="BA247" i="13"/>
  <c r="BB247" i="13"/>
  <c r="BC247" i="13"/>
  <c r="V248" i="13"/>
  <c r="W248" i="13"/>
  <c r="X248" i="13"/>
  <c r="Y248" i="13"/>
  <c r="AH248" i="13"/>
  <c r="AI248" i="13"/>
  <c r="AJ248" i="13"/>
  <c r="AK248" i="13"/>
  <c r="AN248" i="13"/>
  <c r="AT248" i="13" s="1"/>
  <c r="AO248" i="13"/>
  <c r="AP248" i="13"/>
  <c r="AQ248" i="13"/>
  <c r="AW248" i="13" s="1"/>
  <c r="AU248" i="13"/>
  <c r="AV248" i="13"/>
  <c r="AZ248" i="13"/>
  <c r="BA248" i="13"/>
  <c r="BB248" i="13"/>
  <c r="BC248" i="13"/>
  <c r="V249" i="13"/>
  <c r="W249" i="13"/>
  <c r="X249" i="13"/>
  <c r="Y249" i="13"/>
  <c r="AH249" i="13"/>
  <c r="AI249" i="13"/>
  <c r="AJ249" i="13"/>
  <c r="AK249" i="13"/>
  <c r="AN249" i="13"/>
  <c r="AO249" i="13"/>
  <c r="AU249" i="13" s="1"/>
  <c r="AP249" i="13"/>
  <c r="AV249" i="13" s="1"/>
  <c r="AQ249" i="13"/>
  <c r="AT249" i="13"/>
  <c r="AW249" i="13"/>
  <c r="AZ249" i="13"/>
  <c r="BA249" i="13"/>
  <c r="BB249" i="13"/>
  <c r="BC249" i="13"/>
  <c r="V250" i="13"/>
  <c r="W250" i="13"/>
  <c r="X250" i="13"/>
  <c r="Y250" i="13"/>
  <c r="AH250" i="13"/>
  <c r="AI250" i="13"/>
  <c r="AJ250" i="13"/>
  <c r="AK250" i="13"/>
  <c r="AN250" i="13"/>
  <c r="AT250" i="13" s="1"/>
  <c r="AO250" i="13"/>
  <c r="AP250" i="13"/>
  <c r="AQ250" i="13"/>
  <c r="AW250" i="13" s="1"/>
  <c r="AU250" i="13"/>
  <c r="AV250" i="13"/>
  <c r="AZ250" i="13"/>
  <c r="BA250" i="13"/>
  <c r="BB250" i="13"/>
  <c r="BC250" i="13"/>
  <c r="V251" i="13"/>
  <c r="W251" i="13"/>
  <c r="X251" i="13"/>
  <c r="Y251" i="13"/>
  <c r="AH251" i="13"/>
  <c r="AI251" i="13"/>
  <c r="AJ251" i="13"/>
  <c r="AK251" i="13"/>
  <c r="AN251" i="13"/>
  <c r="AO251" i="13"/>
  <c r="AU251" i="13" s="1"/>
  <c r="AP251" i="13"/>
  <c r="AV251" i="13" s="1"/>
  <c r="AQ251" i="13"/>
  <c r="AT251" i="13"/>
  <c r="AW251" i="13"/>
  <c r="AZ251" i="13"/>
  <c r="BA251" i="13"/>
  <c r="BB251" i="13"/>
  <c r="BC251" i="13"/>
  <c r="V252" i="13"/>
  <c r="W252" i="13"/>
  <c r="X252" i="13"/>
  <c r="Y252" i="13"/>
  <c r="AH252" i="13"/>
  <c r="AI252" i="13"/>
  <c r="AJ252" i="13"/>
  <c r="AK252" i="13"/>
  <c r="AN252" i="13"/>
  <c r="AT252" i="13" s="1"/>
  <c r="AO252" i="13"/>
  <c r="AP252" i="13"/>
  <c r="AQ252" i="13"/>
  <c r="AW252" i="13" s="1"/>
  <c r="AU252" i="13"/>
  <c r="AV252" i="13"/>
  <c r="AZ252" i="13"/>
  <c r="BA252" i="13"/>
  <c r="BB252" i="13"/>
  <c r="BC252" i="13"/>
  <c r="V253" i="13"/>
  <c r="W253" i="13"/>
  <c r="X253" i="13"/>
  <c r="Y253" i="13"/>
  <c r="AH253" i="13"/>
  <c r="AI253" i="13"/>
  <c r="AJ253" i="13"/>
  <c r="AK253" i="13"/>
  <c r="AN253" i="13"/>
  <c r="AO253" i="13"/>
  <c r="AU253" i="13" s="1"/>
  <c r="AP253" i="13"/>
  <c r="AV253" i="13" s="1"/>
  <c r="AQ253" i="13"/>
  <c r="AT253" i="13"/>
  <c r="AW253" i="13"/>
  <c r="AZ253" i="13"/>
  <c r="BA253" i="13"/>
  <c r="BB253" i="13"/>
  <c r="BC253" i="13"/>
  <c r="V254" i="13"/>
  <c r="W254" i="13"/>
  <c r="X254" i="13"/>
  <c r="Y254" i="13"/>
  <c r="AH254" i="13"/>
  <c r="AI254" i="13"/>
  <c r="AJ254" i="13"/>
  <c r="AK254" i="13"/>
  <c r="AN254" i="13"/>
  <c r="AT254" i="13" s="1"/>
  <c r="AO254" i="13"/>
  <c r="AP254" i="13"/>
  <c r="AQ254" i="13"/>
  <c r="AW254" i="13" s="1"/>
  <c r="AU254" i="13"/>
  <c r="AV254" i="13"/>
  <c r="AZ254" i="13"/>
  <c r="BA254" i="13"/>
  <c r="BB254" i="13"/>
  <c r="BC254" i="13"/>
  <c r="V255" i="13"/>
  <c r="W255" i="13"/>
  <c r="X255" i="13"/>
  <c r="Y255" i="13"/>
  <c r="AH255" i="13"/>
  <c r="AI255" i="13"/>
  <c r="AJ255" i="13"/>
  <c r="AK255" i="13"/>
  <c r="AN255" i="13"/>
  <c r="AO255" i="13"/>
  <c r="AU255" i="13" s="1"/>
  <c r="AP255" i="13"/>
  <c r="AV255" i="13" s="1"/>
  <c r="AQ255" i="13"/>
  <c r="AT255" i="13"/>
  <c r="AW255" i="13"/>
  <c r="AZ255" i="13"/>
  <c r="BA255" i="13"/>
  <c r="BB255" i="13"/>
  <c r="BC255" i="13"/>
  <c r="V256" i="13"/>
  <c r="W256" i="13"/>
  <c r="X256" i="13"/>
  <c r="Y256" i="13"/>
  <c r="AH256" i="13"/>
  <c r="AI256" i="13"/>
  <c r="AJ256" i="13"/>
  <c r="AK256" i="13"/>
  <c r="AN256" i="13"/>
  <c r="AT256" i="13" s="1"/>
  <c r="AO256" i="13"/>
  <c r="AP256" i="13"/>
  <c r="AQ256" i="13"/>
  <c r="AW256" i="13" s="1"/>
  <c r="AU256" i="13"/>
  <c r="AV256" i="13"/>
  <c r="AZ256" i="13"/>
  <c r="BA256" i="13"/>
  <c r="BB256" i="13"/>
  <c r="BC256" i="13"/>
  <c r="V257" i="13"/>
  <c r="W257" i="13"/>
  <c r="X257" i="13"/>
  <c r="Y257" i="13"/>
  <c r="AH257" i="13"/>
  <c r="AI257" i="13"/>
  <c r="AJ257" i="13"/>
  <c r="AK257" i="13"/>
  <c r="AN257" i="13"/>
  <c r="AO257" i="13"/>
  <c r="AU257" i="13" s="1"/>
  <c r="AP257" i="13"/>
  <c r="AV257" i="13" s="1"/>
  <c r="AQ257" i="13"/>
  <c r="AT257" i="13"/>
  <c r="AW257" i="13"/>
  <c r="AZ257" i="13"/>
  <c r="BA257" i="13"/>
  <c r="BB257" i="13"/>
  <c r="BC257" i="13"/>
  <c r="L258" i="13"/>
  <c r="X258" i="13" s="1"/>
  <c r="M258" i="13"/>
  <c r="AK258" i="13" s="1"/>
  <c r="Y258" i="13"/>
  <c r="AN258" i="13"/>
  <c r="AZ258" i="13" s="1"/>
  <c r="AO258" i="13"/>
  <c r="BA258" i="13" s="1"/>
  <c r="AP258" i="13"/>
  <c r="BB258" i="13" s="1"/>
  <c r="AQ258" i="13"/>
  <c r="AW258" i="13" s="1"/>
  <c r="AV258" i="13"/>
  <c r="BC258" i="13"/>
  <c r="Z3" i="12"/>
  <c r="AA4" i="12"/>
  <c r="AG4" i="12" s="1"/>
  <c r="AL4" i="12" s="1"/>
  <c r="AQ4" i="12" s="1"/>
  <c r="AB4" i="12"/>
  <c r="AH4" i="12" s="1"/>
  <c r="AM4" i="12" s="1"/>
  <c r="AR4" i="12" s="1"/>
  <c r="AC4" i="12"/>
  <c r="AD4" i="12"/>
  <c r="AI4" i="12"/>
  <c r="AN4" i="12" s="1"/>
  <c r="AS4" i="12" s="1"/>
  <c r="P5" i="12"/>
  <c r="AF5" i="12" s="1"/>
  <c r="Q5" i="12"/>
  <c r="R5" i="12"/>
  <c r="S5" i="12"/>
  <c r="T5" i="12" s="1"/>
  <c r="AA5" i="12"/>
  <c r="AB5" i="12"/>
  <c r="AC5" i="12"/>
  <c r="AI5" i="12" s="1"/>
  <c r="AN5" i="12" s="1"/>
  <c r="AS5" i="12" s="1"/>
  <c r="AD5" i="12"/>
  <c r="AG5" i="12"/>
  <c r="AL5" i="12" s="1"/>
  <c r="AQ5" i="12" s="1"/>
  <c r="AH5" i="12"/>
  <c r="AM5" i="12" s="1"/>
  <c r="AR5" i="12" s="1"/>
  <c r="BB5" i="12"/>
  <c r="BC5" i="12"/>
  <c r="BD5" i="12"/>
  <c r="BE5" i="12"/>
  <c r="AA6" i="12"/>
  <c r="AB6" i="12"/>
  <c r="AH6" i="12" s="1"/>
  <c r="AM6" i="12" s="1"/>
  <c r="AR6" i="12" s="1"/>
  <c r="AC6" i="12"/>
  <c r="AI6" i="12" s="1"/>
  <c r="AN6" i="12" s="1"/>
  <c r="AS6" i="12" s="1"/>
  <c r="AD6" i="12"/>
  <c r="AF6" i="12"/>
  <c r="AG6" i="12"/>
  <c r="AL6" i="12" s="1"/>
  <c r="AQ6" i="12" s="1"/>
  <c r="AK6" i="12"/>
  <c r="AP6" i="12"/>
  <c r="AA7" i="12"/>
  <c r="AG7" i="12" s="1"/>
  <c r="AL7" i="12" s="1"/>
  <c r="AQ7" i="12" s="1"/>
  <c r="AB7" i="12"/>
  <c r="AH7" i="12" s="1"/>
  <c r="AM7" i="12" s="1"/>
  <c r="AR7" i="12" s="1"/>
  <c r="AC7" i="12"/>
  <c r="AI7" i="12" s="1"/>
  <c r="AN7" i="12" s="1"/>
  <c r="AS7" i="12" s="1"/>
  <c r="AD7" i="12"/>
  <c r="AF7" i="12"/>
  <c r="AK7" i="12"/>
  <c r="AP7" i="12"/>
  <c r="AA8" i="12"/>
  <c r="AG8" i="12" s="1"/>
  <c r="AL8" i="12" s="1"/>
  <c r="AQ8" i="12" s="1"/>
  <c r="AB8" i="12"/>
  <c r="AH8" i="12" s="1"/>
  <c r="AM8" i="12" s="1"/>
  <c r="AR8" i="12" s="1"/>
  <c r="AC8" i="12"/>
  <c r="AI8" i="12" s="1"/>
  <c r="AN8" i="12" s="1"/>
  <c r="AS8" i="12" s="1"/>
  <c r="AD8" i="12"/>
  <c r="AF8" i="12"/>
  <c r="AK8" i="12"/>
  <c r="AP8" i="12"/>
  <c r="AA9" i="12"/>
  <c r="AG9" i="12" s="1"/>
  <c r="AL9" i="12" s="1"/>
  <c r="AQ9" i="12" s="1"/>
  <c r="AB9" i="12"/>
  <c r="AH9" i="12" s="1"/>
  <c r="AM9" i="12" s="1"/>
  <c r="AR9" i="12" s="1"/>
  <c r="AC9" i="12"/>
  <c r="AI9" i="12" s="1"/>
  <c r="AN9" i="12" s="1"/>
  <c r="AS9" i="12" s="1"/>
  <c r="AD9" i="12"/>
  <c r="AF9" i="12"/>
  <c r="AK9" i="12"/>
  <c r="AP9" i="12"/>
  <c r="AA10" i="12"/>
  <c r="AG10" i="12" s="1"/>
  <c r="AB10" i="12"/>
  <c r="AC10" i="12"/>
  <c r="AI10" i="12" s="1"/>
  <c r="AN10" i="12" s="1"/>
  <c r="AS10" i="12" s="1"/>
  <c r="AD10" i="12"/>
  <c r="AF10" i="12"/>
  <c r="AH10" i="12"/>
  <c r="AM10" i="12" s="1"/>
  <c r="AR10" i="12" s="1"/>
  <c r="AK10" i="12"/>
  <c r="AP10" i="12" s="1"/>
  <c r="AL10" i="12"/>
  <c r="AQ10" i="12" s="1"/>
  <c r="AA11" i="12"/>
  <c r="AB11" i="12"/>
  <c r="AH11" i="12" s="1"/>
  <c r="AM11" i="12" s="1"/>
  <c r="AR11" i="12" s="1"/>
  <c r="AC11" i="12"/>
  <c r="AI11" i="12" s="1"/>
  <c r="AN11" i="12" s="1"/>
  <c r="AS11" i="12" s="1"/>
  <c r="AD11" i="12"/>
  <c r="AF11" i="12"/>
  <c r="AG11" i="12"/>
  <c r="AL11" i="12" s="1"/>
  <c r="AQ11" i="12" s="1"/>
  <c r="AK11" i="12"/>
  <c r="AP11" i="12" s="1"/>
  <c r="AA12" i="12"/>
  <c r="AB12" i="12"/>
  <c r="AH12" i="12" s="1"/>
  <c r="AM12" i="12" s="1"/>
  <c r="AR12" i="12" s="1"/>
  <c r="AC12" i="12"/>
  <c r="AI12" i="12" s="1"/>
  <c r="AN12" i="12" s="1"/>
  <c r="AS12" i="12" s="1"/>
  <c r="AD12" i="12"/>
  <c r="AF12" i="12"/>
  <c r="AG12" i="12"/>
  <c r="AL12" i="12" s="1"/>
  <c r="AQ12" i="12" s="1"/>
  <c r="AK12" i="12"/>
  <c r="AP12" i="12" s="1"/>
  <c r="AA13" i="12"/>
  <c r="AB13" i="12"/>
  <c r="AH13" i="12" s="1"/>
  <c r="AM13" i="12" s="1"/>
  <c r="AR13" i="12" s="1"/>
  <c r="AC13" i="12"/>
  <c r="AI13" i="12" s="1"/>
  <c r="AN13" i="12" s="1"/>
  <c r="AS13" i="12" s="1"/>
  <c r="AD13" i="12"/>
  <c r="AF13" i="12"/>
  <c r="AG13" i="12"/>
  <c r="AL13" i="12" s="1"/>
  <c r="AQ13" i="12" s="1"/>
  <c r="AK13" i="12"/>
  <c r="AP13" i="12"/>
  <c r="AA14" i="12"/>
  <c r="AG14" i="12" s="1"/>
  <c r="AL14" i="12" s="1"/>
  <c r="AQ14" i="12" s="1"/>
  <c r="AB14" i="12"/>
  <c r="AH14" i="12" s="1"/>
  <c r="AM14" i="12" s="1"/>
  <c r="AR14" i="12" s="1"/>
  <c r="AC14" i="12"/>
  <c r="AI14" i="12" s="1"/>
  <c r="AN14" i="12" s="1"/>
  <c r="AS14" i="12" s="1"/>
  <c r="AD14" i="12"/>
  <c r="AF14" i="12"/>
  <c r="AK14" i="12"/>
  <c r="AP14" i="12"/>
  <c r="AA15" i="12"/>
  <c r="AG15" i="12" s="1"/>
  <c r="AL15" i="12" s="1"/>
  <c r="AQ15" i="12" s="1"/>
  <c r="AB15" i="12"/>
  <c r="AH15" i="12" s="1"/>
  <c r="AM15" i="12" s="1"/>
  <c r="AR15" i="12" s="1"/>
  <c r="AC15" i="12"/>
  <c r="AI15" i="12" s="1"/>
  <c r="AN15" i="12" s="1"/>
  <c r="AS15" i="12" s="1"/>
  <c r="AD15" i="12"/>
  <c r="AF15" i="12"/>
  <c r="AK15" i="12"/>
  <c r="AP15" i="12" s="1"/>
  <c r="AA16" i="12"/>
  <c r="AG16" i="12" s="1"/>
  <c r="AL16" i="12" s="1"/>
  <c r="AQ16" i="12" s="1"/>
  <c r="AB16" i="12"/>
  <c r="AH16" i="12" s="1"/>
  <c r="AM16" i="12" s="1"/>
  <c r="AR16" i="12" s="1"/>
  <c r="AC16" i="12"/>
  <c r="AI16" i="12" s="1"/>
  <c r="AN16" i="12" s="1"/>
  <c r="AS16" i="12" s="1"/>
  <c r="AD16" i="12"/>
  <c r="AF16" i="12"/>
  <c r="AK16" i="12"/>
  <c r="AP16" i="12" s="1"/>
  <c r="AA17" i="12"/>
  <c r="AG17" i="12" s="1"/>
  <c r="AL17" i="12" s="1"/>
  <c r="AQ17" i="12" s="1"/>
  <c r="AB17" i="12"/>
  <c r="AH17" i="12" s="1"/>
  <c r="AM17" i="12" s="1"/>
  <c r="AR17" i="12" s="1"/>
  <c r="AC17" i="12"/>
  <c r="AI17" i="12" s="1"/>
  <c r="AN17" i="12" s="1"/>
  <c r="AS17" i="12" s="1"/>
  <c r="AD17" i="12"/>
  <c r="AF17" i="12"/>
  <c r="AK17" i="12"/>
  <c r="AP17" i="12"/>
  <c r="BB17" i="12"/>
  <c r="BC17" i="12"/>
  <c r="BD17" i="12"/>
  <c r="BE17" i="12"/>
  <c r="P18" i="12"/>
  <c r="AK18" i="12" s="1"/>
  <c r="AP18" i="12" s="1"/>
  <c r="Q18" i="12"/>
  <c r="R18" i="12"/>
  <c r="S18" i="12"/>
  <c r="T18" i="12" s="1"/>
  <c r="AA18" i="12"/>
  <c r="AB18" i="12"/>
  <c r="AH18" i="12" s="1"/>
  <c r="AM18" i="12" s="1"/>
  <c r="AR18" i="12" s="1"/>
  <c r="AC18" i="12"/>
  <c r="AI18" i="12" s="1"/>
  <c r="AN18" i="12" s="1"/>
  <c r="AS18" i="12" s="1"/>
  <c r="AD18" i="12"/>
  <c r="AF18" i="12"/>
  <c r="AG18" i="12"/>
  <c r="AL18" i="12" s="1"/>
  <c r="AQ18" i="12" s="1"/>
  <c r="AA19" i="12"/>
  <c r="AG19" i="12" s="1"/>
  <c r="AL19" i="12" s="1"/>
  <c r="AQ19" i="12" s="1"/>
  <c r="AB19" i="12"/>
  <c r="AH19" i="12" s="1"/>
  <c r="AM19" i="12" s="1"/>
  <c r="AR19" i="12" s="1"/>
  <c r="AC19" i="12"/>
  <c r="AI19" i="12" s="1"/>
  <c r="AN19" i="12" s="1"/>
  <c r="AS19" i="12" s="1"/>
  <c r="AD19" i="12"/>
  <c r="AF19" i="12"/>
  <c r="AK19" i="12"/>
  <c r="AP19" i="12" s="1"/>
  <c r="AA20" i="12"/>
  <c r="AG20" i="12" s="1"/>
  <c r="AL20" i="12" s="1"/>
  <c r="AQ20" i="12" s="1"/>
  <c r="AB20" i="12"/>
  <c r="AH20" i="12" s="1"/>
  <c r="AM20" i="12" s="1"/>
  <c r="AR20" i="12" s="1"/>
  <c r="AC20" i="12"/>
  <c r="AD20" i="12"/>
  <c r="AF20" i="12"/>
  <c r="AI20" i="12"/>
  <c r="AK20" i="12"/>
  <c r="AP20" i="12" s="1"/>
  <c r="AN20" i="12"/>
  <c r="AS20" i="12"/>
  <c r="AA21" i="12"/>
  <c r="AG21" i="12" s="1"/>
  <c r="AL21" i="12" s="1"/>
  <c r="AQ21" i="12" s="1"/>
  <c r="AB21" i="12"/>
  <c r="AH21" i="12" s="1"/>
  <c r="AM21" i="12" s="1"/>
  <c r="AR21" i="12" s="1"/>
  <c r="AC21" i="12"/>
  <c r="AD21" i="12"/>
  <c r="AF21" i="12"/>
  <c r="AI21" i="12"/>
  <c r="AK21" i="12"/>
  <c r="AP21" i="12" s="1"/>
  <c r="AN21" i="12"/>
  <c r="AS21" i="12" s="1"/>
  <c r="AA22" i="12"/>
  <c r="AB22" i="12"/>
  <c r="AH22" i="12" s="1"/>
  <c r="AM22" i="12" s="1"/>
  <c r="AR22" i="12" s="1"/>
  <c r="AC22" i="12"/>
  <c r="AI22" i="12" s="1"/>
  <c r="AN22" i="12" s="1"/>
  <c r="AS22" i="12" s="1"/>
  <c r="AD22" i="12"/>
  <c r="AF22" i="12"/>
  <c r="AG22" i="12"/>
  <c r="AL22" i="12" s="1"/>
  <c r="AQ22" i="12" s="1"/>
  <c r="AK22" i="12"/>
  <c r="AP22" i="12"/>
  <c r="AA23" i="12"/>
  <c r="AG23" i="12" s="1"/>
  <c r="AL23" i="12" s="1"/>
  <c r="AQ23" i="12" s="1"/>
  <c r="AB23" i="12"/>
  <c r="AH23" i="12" s="1"/>
  <c r="AM23" i="12" s="1"/>
  <c r="AR23" i="12" s="1"/>
  <c r="AC23" i="12"/>
  <c r="AI23" i="12" s="1"/>
  <c r="AN23" i="12" s="1"/>
  <c r="AS23" i="12" s="1"/>
  <c r="AD23" i="12"/>
  <c r="AF23" i="12"/>
  <c r="AK23" i="12"/>
  <c r="AP23" i="12" s="1"/>
  <c r="AA24" i="12"/>
  <c r="AG24" i="12" s="1"/>
  <c r="AL24" i="12" s="1"/>
  <c r="AQ24" i="12" s="1"/>
  <c r="AB24" i="12"/>
  <c r="AH24" i="12" s="1"/>
  <c r="AM24" i="12" s="1"/>
  <c r="AR24" i="12" s="1"/>
  <c r="AC24" i="12"/>
  <c r="AD24" i="12"/>
  <c r="AF24" i="12"/>
  <c r="AI24" i="12"/>
  <c r="AN24" i="12" s="1"/>
  <c r="AS24" i="12" s="1"/>
  <c r="AK24" i="12"/>
  <c r="AP24" i="12" s="1"/>
  <c r="AA25" i="12"/>
  <c r="AG25" i="12" s="1"/>
  <c r="AL25" i="12" s="1"/>
  <c r="AQ25" i="12" s="1"/>
  <c r="AB25" i="12"/>
  <c r="AH25" i="12" s="1"/>
  <c r="AM25" i="12" s="1"/>
  <c r="AR25" i="12" s="1"/>
  <c r="AC25" i="12"/>
  <c r="AD25" i="12"/>
  <c r="AF25" i="12"/>
  <c r="AI25" i="12"/>
  <c r="AK25" i="12"/>
  <c r="AP25" i="12" s="1"/>
  <c r="AN25" i="12"/>
  <c r="AS25" i="12" s="1"/>
  <c r="AA26" i="12"/>
  <c r="AB26" i="12"/>
  <c r="AH26" i="12" s="1"/>
  <c r="AM26" i="12" s="1"/>
  <c r="AR26" i="12" s="1"/>
  <c r="AC26" i="12"/>
  <c r="AI26" i="12" s="1"/>
  <c r="AN26" i="12" s="1"/>
  <c r="AS26" i="12" s="1"/>
  <c r="AD26" i="12"/>
  <c r="AF26" i="12"/>
  <c r="AG26" i="12"/>
  <c r="AL26" i="12" s="1"/>
  <c r="AQ26" i="12" s="1"/>
  <c r="AK26" i="12"/>
  <c r="AP26" i="12"/>
  <c r="AA27" i="12"/>
  <c r="AG27" i="12" s="1"/>
  <c r="AL27" i="12" s="1"/>
  <c r="AQ27" i="12" s="1"/>
  <c r="AB27" i="12"/>
  <c r="AH27" i="12" s="1"/>
  <c r="AM27" i="12" s="1"/>
  <c r="AR27" i="12" s="1"/>
  <c r="AC27" i="12"/>
  <c r="AI27" i="12" s="1"/>
  <c r="AN27" i="12" s="1"/>
  <c r="AS27" i="12" s="1"/>
  <c r="AD27" i="12"/>
  <c r="AF27" i="12"/>
  <c r="AK27" i="12"/>
  <c r="AP27" i="12" s="1"/>
  <c r="AA28" i="12"/>
  <c r="AG28" i="12" s="1"/>
  <c r="AL28" i="12" s="1"/>
  <c r="AB28" i="12"/>
  <c r="AH28" i="12" s="1"/>
  <c r="AM28" i="12" s="1"/>
  <c r="AR28" i="12" s="1"/>
  <c r="AC28" i="12"/>
  <c r="AD28" i="12"/>
  <c r="AF28" i="12"/>
  <c r="AI28" i="12"/>
  <c r="AN28" i="12" s="1"/>
  <c r="AK28" i="12"/>
  <c r="AP28" i="12" s="1"/>
  <c r="AQ28" i="12"/>
  <c r="AS28" i="12"/>
  <c r="AA29" i="12"/>
  <c r="AB29" i="12"/>
  <c r="AH29" i="12" s="1"/>
  <c r="AM29" i="12" s="1"/>
  <c r="AR29" i="12" s="1"/>
  <c r="AC29" i="12"/>
  <c r="AD29" i="12"/>
  <c r="AF29" i="12"/>
  <c r="AG29" i="12"/>
  <c r="AL29" i="12" s="1"/>
  <c r="AQ29" i="12" s="1"/>
  <c r="AI29" i="12"/>
  <c r="AN29" i="12" s="1"/>
  <c r="AS29" i="12" s="1"/>
  <c r="AK29" i="12"/>
  <c r="AP29" i="12" s="1"/>
  <c r="BB29" i="12"/>
  <c r="BC29" i="12"/>
  <c r="BD29" i="12"/>
  <c r="BE29" i="12"/>
  <c r="AA30" i="12"/>
  <c r="AG30" i="12" s="1"/>
  <c r="AL30" i="12" s="1"/>
  <c r="AQ30" i="12" s="1"/>
  <c r="AB30" i="12"/>
  <c r="AH30" i="12" s="1"/>
  <c r="AM30" i="12" s="1"/>
  <c r="AR30" i="12" s="1"/>
  <c r="AC30" i="12"/>
  <c r="AD30" i="12"/>
  <c r="AF30" i="12"/>
  <c r="AI30" i="12"/>
  <c r="AK30" i="12"/>
  <c r="AP30" i="12" s="1"/>
  <c r="AN30" i="12"/>
  <c r="AS30" i="12" s="1"/>
  <c r="P31" i="12"/>
  <c r="Q31" i="12"/>
  <c r="R31" i="12"/>
  <c r="S31" i="12"/>
  <c r="T31" i="12"/>
  <c r="AA31" i="12"/>
  <c r="AG31" i="12" s="1"/>
  <c r="AL31" i="12" s="1"/>
  <c r="AQ31" i="12" s="1"/>
  <c r="AB31" i="12"/>
  <c r="AC31" i="12"/>
  <c r="AD31" i="12"/>
  <c r="AH31" i="12"/>
  <c r="AI31" i="12"/>
  <c r="AN31" i="12" s="1"/>
  <c r="AS31" i="12" s="1"/>
  <c r="AK31" i="12"/>
  <c r="AP31" i="12" s="1"/>
  <c r="AM31" i="12"/>
  <c r="AR31" i="12"/>
  <c r="AA32" i="12"/>
  <c r="AG32" i="12" s="1"/>
  <c r="AL32" i="12" s="1"/>
  <c r="AQ32" i="12" s="1"/>
  <c r="AB32" i="12"/>
  <c r="AC32" i="12"/>
  <c r="AD32" i="12"/>
  <c r="AF32" i="12"/>
  <c r="AH32" i="12"/>
  <c r="AM32" i="12" s="1"/>
  <c r="AR32" i="12" s="1"/>
  <c r="AI32" i="12"/>
  <c r="AN32" i="12" s="1"/>
  <c r="AS32" i="12" s="1"/>
  <c r="AK32" i="12"/>
  <c r="AP32" i="12" s="1"/>
  <c r="AA33" i="12"/>
  <c r="AG33" i="12" s="1"/>
  <c r="AL33" i="12" s="1"/>
  <c r="AQ33" i="12" s="1"/>
  <c r="AB33" i="12"/>
  <c r="AH33" i="12" s="1"/>
  <c r="AM33" i="12" s="1"/>
  <c r="AR33" i="12" s="1"/>
  <c r="AC33" i="12"/>
  <c r="AI33" i="12" s="1"/>
  <c r="AN33" i="12" s="1"/>
  <c r="AS33" i="12" s="1"/>
  <c r="AD33" i="12"/>
  <c r="AF33" i="12"/>
  <c r="AK33" i="12"/>
  <c r="AP33" i="12"/>
  <c r="AA34" i="12"/>
  <c r="AG34" i="12" s="1"/>
  <c r="AL34" i="12" s="1"/>
  <c r="AQ34" i="12" s="1"/>
  <c r="AB34" i="12"/>
  <c r="AC34" i="12"/>
  <c r="AD34" i="12"/>
  <c r="AF34" i="12"/>
  <c r="AH34" i="12"/>
  <c r="AI34" i="12"/>
  <c r="AN34" i="12" s="1"/>
  <c r="AS34" i="12" s="1"/>
  <c r="AK34" i="12"/>
  <c r="AP34" i="12" s="1"/>
  <c r="AM34" i="12"/>
  <c r="AR34" i="12" s="1"/>
  <c r="AA35" i="12"/>
  <c r="AG35" i="12" s="1"/>
  <c r="AL35" i="12" s="1"/>
  <c r="AQ35" i="12" s="1"/>
  <c r="AB35" i="12"/>
  <c r="AH35" i="12" s="1"/>
  <c r="AM35" i="12" s="1"/>
  <c r="AR35" i="12" s="1"/>
  <c r="AC35" i="12"/>
  <c r="AI35" i="12" s="1"/>
  <c r="AN35" i="12" s="1"/>
  <c r="AS35" i="12" s="1"/>
  <c r="AD35" i="12"/>
  <c r="AF35" i="12"/>
  <c r="AK35" i="12"/>
  <c r="AP35" i="12" s="1"/>
  <c r="AA36" i="12"/>
  <c r="AG36" i="12" s="1"/>
  <c r="AL36" i="12" s="1"/>
  <c r="AQ36" i="12" s="1"/>
  <c r="AB36" i="12"/>
  <c r="AH36" i="12" s="1"/>
  <c r="AM36" i="12" s="1"/>
  <c r="AR36" i="12" s="1"/>
  <c r="AC36" i="12"/>
  <c r="AI36" i="12" s="1"/>
  <c r="AN36" i="12" s="1"/>
  <c r="AS36" i="12" s="1"/>
  <c r="AD36" i="12"/>
  <c r="AF36" i="12"/>
  <c r="AK36" i="12"/>
  <c r="AP36" i="12" s="1"/>
  <c r="AA37" i="12"/>
  <c r="AG37" i="12" s="1"/>
  <c r="AL37" i="12" s="1"/>
  <c r="AQ37" i="12" s="1"/>
  <c r="AB37" i="12"/>
  <c r="AC37" i="12"/>
  <c r="AD37" i="12"/>
  <c r="AF37" i="12"/>
  <c r="AH37" i="12"/>
  <c r="AM37" i="12" s="1"/>
  <c r="AR37" i="12" s="1"/>
  <c r="AI37" i="12"/>
  <c r="AN37" i="12" s="1"/>
  <c r="AS37" i="12" s="1"/>
  <c r="AK37" i="12"/>
  <c r="AP37" i="12"/>
  <c r="AA38" i="12"/>
  <c r="AG38" i="12" s="1"/>
  <c r="AL38" i="12" s="1"/>
  <c r="AQ38" i="12" s="1"/>
  <c r="AB38" i="12"/>
  <c r="AC38" i="12"/>
  <c r="AD38" i="12"/>
  <c r="AF38" i="12"/>
  <c r="AH38" i="12"/>
  <c r="AM38" i="12" s="1"/>
  <c r="AR38" i="12" s="1"/>
  <c r="AI38" i="12"/>
  <c r="AN38" i="12" s="1"/>
  <c r="AS38" i="12" s="1"/>
  <c r="AK38" i="12"/>
  <c r="AP38" i="12" s="1"/>
  <c r="AA39" i="12"/>
  <c r="AG39" i="12" s="1"/>
  <c r="AL39" i="12" s="1"/>
  <c r="AQ39" i="12" s="1"/>
  <c r="AB39" i="12"/>
  <c r="AC39" i="12"/>
  <c r="AI39" i="12" s="1"/>
  <c r="AN39" i="12" s="1"/>
  <c r="AS39" i="12" s="1"/>
  <c r="AD39" i="12"/>
  <c r="AF39" i="12"/>
  <c r="AH39" i="12"/>
  <c r="AM39" i="12" s="1"/>
  <c r="AR39" i="12" s="1"/>
  <c r="AK39" i="12"/>
  <c r="AP39" i="12" s="1"/>
  <c r="AA40" i="12"/>
  <c r="AG40" i="12" s="1"/>
  <c r="AL40" i="12" s="1"/>
  <c r="AQ40" i="12" s="1"/>
  <c r="AB40" i="12"/>
  <c r="AH40" i="12" s="1"/>
  <c r="AM40" i="12" s="1"/>
  <c r="AR40" i="12" s="1"/>
  <c r="AC40" i="12"/>
  <c r="AI40" i="12" s="1"/>
  <c r="AN40" i="12" s="1"/>
  <c r="AS40" i="12" s="1"/>
  <c r="AD40" i="12"/>
  <c r="AF40" i="12"/>
  <c r="AK40" i="12"/>
  <c r="AP40" i="12"/>
  <c r="AA41" i="12"/>
  <c r="AG41" i="12" s="1"/>
  <c r="AL41" i="12" s="1"/>
  <c r="AQ41" i="12" s="1"/>
  <c r="AB41" i="12"/>
  <c r="AC41" i="12"/>
  <c r="AD41" i="12"/>
  <c r="AF41" i="12"/>
  <c r="AH41" i="12"/>
  <c r="AM41" i="12" s="1"/>
  <c r="AR41" i="12" s="1"/>
  <c r="AI41" i="12"/>
  <c r="AN41" i="12" s="1"/>
  <c r="AS41" i="12" s="1"/>
  <c r="AK41" i="12"/>
  <c r="AP41" i="12"/>
  <c r="BB41" i="12"/>
  <c r="BC41" i="12"/>
  <c r="BD41" i="12"/>
  <c r="BE41" i="12"/>
  <c r="AA42" i="12"/>
  <c r="AG42" i="12" s="1"/>
  <c r="AL42" i="12" s="1"/>
  <c r="AQ42" i="12" s="1"/>
  <c r="AB42" i="12"/>
  <c r="AC42" i="12"/>
  <c r="AD42" i="12"/>
  <c r="AF42" i="12"/>
  <c r="AH42" i="12"/>
  <c r="AI42" i="12"/>
  <c r="AN42" i="12" s="1"/>
  <c r="AS42" i="12" s="1"/>
  <c r="AK42" i="12"/>
  <c r="AP42" i="12" s="1"/>
  <c r="AM42" i="12"/>
  <c r="AR42" i="12" s="1"/>
  <c r="AA43" i="12"/>
  <c r="AG43" i="12" s="1"/>
  <c r="AL43" i="12" s="1"/>
  <c r="AQ43" i="12" s="1"/>
  <c r="AB43" i="12"/>
  <c r="AC43" i="12"/>
  <c r="AD43" i="12"/>
  <c r="AF43" i="12"/>
  <c r="AH43" i="12"/>
  <c r="AM43" i="12" s="1"/>
  <c r="AR43" i="12" s="1"/>
  <c r="AI43" i="12"/>
  <c r="AN43" i="12" s="1"/>
  <c r="AS43" i="12" s="1"/>
  <c r="AK43" i="12"/>
  <c r="AP43" i="12" s="1"/>
  <c r="P44" i="12"/>
  <c r="Q44" i="12"/>
  <c r="R44" i="12"/>
  <c r="S44" i="12"/>
  <c r="T44" i="12" s="1"/>
  <c r="AA44" i="12"/>
  <c r="AB44" i="12"/>
  <c r="AC44" i="12"/>
  <c r="AD44" i="12"/>
  <c r="AG44" i="12"/>
  <c r="AL44" i="12" s="1"/>
  <c r="AQ44" i="12" s="1"/>
  <c r="AH44" i="12"/>
  <c r="AM44" i="12" s="1"/>
  <c r="AR44" i="12" s="1"/>
  <c r="AI44" i="12"/>
  <c r="AN44" i="12" s="1"/>
  <c r="AS44" i="12" s="1"/>
  <c r="AA45" i="12"/>
  <c r="AG45" i="12" s="1"/>
  <c r="AL45" i="12" s="1"/>
  <c r="AQ45" i="12" s="1"/>
  <c r="AB45" i="12"/>
  <c r="AH45" i="12" s="1"/>
  <c r="AM45" i="12" s="1"/>
  <c r="AR45" i="12" s="1"/>
  <c r="AC45" i="12"/>
  <c r="AD45" i="12"/>
  <c r="AF45" i="12"/>
  <c r="AI45" i="12"/>
  <c r="AN45" i="12" s="1"/>
  <c r="AS45" i="12" s="1"/>
  <c r="AK45" i="12"/>
  <c r="AP45" i="12" s="1"/>
  <c r="AA46" i="12"/>
  <c r="AG46" i="12" s="1"/>
  <c r="AL46" i="12" s="1"/>
  <c r="AQ46" i="12" s="1"/>
  <c r="AB46" i="12"/>
  <c r="AH46" i="12" s="1"/>
  <c r="AM46" i="12" s="1"/>
  <c r="AR46" i="12" s="1"/>
  <c r="AC46" i="12"/>
  <c r="AD46" i="12"/>
  <c r="AF46" i="12"/>
  <c r="AI46" i="12"/>
  <c r="AN46" i="12" s="1"/>
  <c r="AS46" i="12" s="1"/>
  <c r="AK46" i="12"/>
  <c r="AP46" i="12" s="1"/>
  <c r="AA47" i="12"/>
  <c r="AB47" i="12"/>
  <c r="AH47" i="12" s="1"/>
  <c r="AM47" i="12" s="1"/>
  <c r="AR47" i="12" s="1"/>
  <c r="AC47" i="12"/>
  <c r="AI47" i="12" s="1"/>
  <c r="AN47" i="12" s="1"/>
  <c r="AS47" i="12" s="1"/>
  <c r="AD47" i="12"/>
  <c r="AF47" i="12"/>
  <c r="AG47" i="12"/>
  <c r="AL47" i="12" s="1"/>
  <c r="AQ47" i="12" s="1"/>
  <c r="AK47" i="12"/>
  <c r="AP47" i="12"/>
  <c r="AA48" i="12"/>
  <c r="AG48" i="12" s="1"/>
  <c r="AL48" i="12" s="1"/>
  <c r="AQ48" i="12" s="1"/>
  <c r="AB48" i="12"/>
  <c r="AH48" i="12" s="1"/>
  <c r="AM48" i="12" s="1"/>
  <c r="AR48" i="12" s="1"/>
  <c r="AC48" i="12"/>
  <c r="AI48" i="12" s="1"/>
  <c r="AN48" i="12" s="1"/>
  <c r="AS48" i="12" s="1"/>
  <c r="AD48" i="12"/>
  <c r="AF48" i="12"/>
  <c r="AK48" i="12"/>
  <c r="AP48" i="12"/>
  <c r="AA49" i="12"/>
  <c r="AG49" i="12" s="1"/>
  <c r="AL49" i="12" s="1"/>
  <c r="AB49" i="12"/>
  <c r="AH49" i="12" s="1"/>
  <c r="AM49" i="12" s="1"/>
  <c r="AR49" i="12" s="1"/>
  <c r="AC49" i="12"/>
  <c r="AI49" i="12" s="1"/>
  <c r="AN49" i="12" s="1"/>
  <c r="AS49" i="12" s="1"/>
  <c r="AD49" i="12"/>
  <c r="AF49" i="12"/>
  <c r="AK49" i="12"/>
  <c r="AP49" i="12" s="1"/>
  <c r="AQ49" i="12"/>
  <c r="AA50" i="12"/>
  <c r="AB50" i="12"/>
  <c r="AH50" i="12" s="1"/>
  <c r="AM50" i="12" s="1"/>
  <c r="AR50" i="12" s="1"/>
  <c r="AC50" i="12"/>
  <c r="AI50" i="12" s="1"/>
  <c r="AN50" i="12" s="1"/>
  <c r="AS50" i="12" s="1"/>
  <c r="AD50" i="12"/>
  <c r="AF50" i="12"/>
  <c r="AG50" i="12"/>
  <c r="AK50" i="12"/>
  <c r="AP50" i="12" s="1"/>
  <c r="AL50" i="12"/>
  <c r="AQ50" i="12" s="1"/>
  <c r="AA51" i="12"/>
  <c r="AB51" i="12"/>
  <c r="AH51" i="12" s="1"/>
  <c r="AM51" i="12" s="1"/>
  <c r="AR51" i="12" s="1"/>
  <c r="AC51" i="12"/>
  <c r="AI51" i="12" s="1"/>
  <c r="AN51" i="12" s="1"/>
  <c r="AS51" i="12" s="1"/>
  <c r="AD51" i="12"/>
  <c r="AF51" i="12"/>
  <c r="AG51" i="12"/>
  <c r="AL51" i="12" s="1"/>
  <c r="AQ51" i="12" s="1"/>
  <c r="AK51" i="12"/>
  <c r="AP51" i="12" s="1"/>
  <c r="AA52" i="12"/>
  <c r="AG52" i="12" s="1"/>
  <c r="AL52" i="12" s="1"/>
  <c r="AQ52" i="12" s="1"/>
  <c r="AB52" i="12"/>
  <c r="AH52" i="12" s="1"/>
  <c r="AM52" i="12" s="1"/>
  <c r="AR52" i="12" s="1"/>
  <c r="AC52" i="12"/>
  <c r="AI52" i="12" s="1"/>
  <c r="AN52" i="12" s="1"/>
  <c r="AS52" i="12" s="1"/>
  <c r="AD52" i="12"/>
  <c r="AF52" i="12"/>
  <c r="AK52" i="12"/>
  <c r="AP52" i="12"/>
  <c r="AA53" i="12"/>
  <c r="AG53" i="12" s="1"/>
  <c r="AL53" i="12" s="1"/>
  <c r="AB53" i="12"/>
  <c r="AH53" i="12" s="1"/>
  <c r="AM53" i="12" s="1"/>
  <c r="AR53" i="12" s="1"/>
  <c r="AC53" i="12"/>
  <c r="AI53" i="12" s="1"/>
  <c r="AN53" i="12" s="1"/>
  <c r="AS53" i="12" s="1"/>
  <c r="AD53" i="12"/>
  <c r="AF53" i="12"/>
  <c r="AK53" i="12"/>
  <c r="AP53" i="12" s="1"/>
  <c r="AQ53" i="12"/>
  <c r="BB53" i="12"/>
  <c r="BC53" i="12"/>
  <c r="BD53" i="12"/>
  <c r="BE53" i="12"/>
  <c r="AA54" i="12"/>
  <c r="AG54" i="12" s="1"/>
  <c r="AL54" i="12" s="1"/>
  <c r="AQ54" i="12" s="1"/>
  <c r="AB54" i="12"/>
  <c r="AH54" i="12" s="1"/>
  <c r="AM54" i="12" s="1"/>
  <c r="AR54" i="12" s="1"/>
  <c r="AC54" i="12"/>
  <c r="AI54" i="12" s="1"/>
  <c r="AN54" i="12" s="1"/>
  <c r="AS54" i="12" s="1"/>
  <c r="AD54" i="12"/>
  <c r="AF54" i="12"/>
  <c r="AK54" i="12"/>
  <c r="AP54" i="12"/>
  <c r="AA55" i="12"/>
  <c r="AG55" i="12" s="1"/>
  <c r="AL55" i="12" s="1"/>
  <c r="AQ55" i="12" s="1"/>
  <c r="AB55" i="12"/>
  <c r="AH55" i="12" s="1"/>
  <c r="AM55" i="12" s="1"/>
  <c r="AR55" i="12" s="1"/>
  <c r="AC55" i="12"/>
  <c r="AI55" i="12" s="1"/>
  <c r="AN55" i="12" s="1"/>
  <c r="AS55" i="12" s="1"/>
  <c r="AD55" i="12"/>
  <c r="AF55" i="12"/>
  <c r="AK55" i="12"/>
  <c r="AP55" i="12" s="1"/>
  <c r="AA56" i="12"/>
  <c r="AB56" i="12"/>
  <c r="AH56" i="12" s="1"/>
  <c r="AM56" i="12" s="1"/>
  <c r="AR56" i="12" s="1"/>
  <c r="AC56" i="12"/>
  <c r="AI56" i="12" s="1"/>
  <c r="AN56" i="12" s="1"/>
  <c r="AS56" i="12" s="1"/>
  <c r="AD56" i="12"/>
  <c r="AF56" i="12"/>
  <c r="AG56" i="12"/>
  <c r="AK56" i="12"/>
  <c r="AP56" i="12" s="1"/>
  <c r="AL56" i="12"/>
  <c r="AQ56" i="12" s="1"/>
  <c r="P57" i="12"/>
  <c r="Q57" i="12"/>
  <c r="R57" i="12"/>
  <c r="S57" i="12"/>
  <c r="T57" i="12"/>
  <c r="AA57" i="12"/>
  <c r="AG57" i="12" s="1"/>
  <c r="AL57" i="12" s="1"/>
  <c r="AQ57" i="12" s="1"/>
  <c r="AB57" i="12"/>
  <c r="AH57" i="12" s="1"/>
  <c r="AM57" i="12" s="1"/>
  <c r="AR57" i="12" s="1"/>
  <c r="AC57" i="12"/>
  <c r="AD57" i="12"/>
  <c r="AF57" i="12"/>
  <c r="AI57" i="12"/>
  <c r="AN57" i="12" s="1"/>
  <c r="AS57" i="12" s="1"/>
  <c r="AK57" i="12"/>
  <c r="AP57" i="12"/>
  <c r="AA58" i="12"/>
  <c r="AG58" i="12" s="1"/>
  <c r="AL58" i="12" s="1"/>
  <c r="AQ58" i="12" s="1"/>
  <c r="AB58" i="12"/>
  <c r="AH58" i="12" s="1"/>
  <c r="AM58" i="12" s="1"/>
  <c r="AR58" i="12" s="1"/>
  <c r="AC58" i="12"/>
  <c r="AD58" i="12"/>
  <c r="AF58" i="12"/>
  <c r="AI58" i="12"/>
  <c r="AN58" i="12" s="1"/>
  <c r="AS58" i="12" s="1"/>
  <c r="AK58" i="12"/>
  <c r="AP58" i="12" s="1"/>
  <c r="AA59" i="12"/>
  <c r="AG59" i="12" s="1"/>
  <c r="AL59" i="12" s="1"/>
  <c r="AQ59" i="12" s="1"/>
  <c r="AB59" i="12"/>
  <c r="AH59" i="12" s="1"/>
  <c r="AM59" i="12" s="1"/>
  <c r="AR59" i="12" s="1"/>
  <c r="AC59" i="12"/>
  <c r="AI59" i="12" s="1"/>
  <c r="AN59" i="12" s="1"/>
  <c r="AS59" i="12" s="1"/>
  <c r="AD59" i="12"/>
  <c r="AF59" i="12"/>
  <c r="AK59" i="12"/>
  <c r="AP59" i="12"/>
  <c r="AA60" i="12"/>
  <c r="AG60" i="12" s="1"/>
  <c r="AL60" i="12" s="1"/>
  <c r="AQ60" i="12" s="1"/>
  <c r="AB60" i="12"/>
  <c r="AH60" i="12" s="1"/>
  <c r="AM60" i="12" s="1"/>
  <c r="AR60" i="12" s="1"/>
  <c r="AC60" i="12"/>
  <c r="AI60" i="12" s="1"/>
  <c r="AN60" i="12" s="1"/>
  <c r="AS60" i="12" s="1"/>
  <c r="AD60" i="12"/>
  <c r="AF60" i="12"/>
  <c r="AK60" i="12"/>
  <c r="AP60" i="12" s="1"/>
  <c r="AA61" i="12"/>
  <c r="AG61" i="12" s="1"/>
  <c r="AL61" i="12" s="1"/>
  <c r="AQ61" i="12" s="1"/>
  <c r="AB61" i="12"/>
  <c r="AH61" i="12" s="1"/>
  <c r="AM61" i="12" s="1"/>
  <c r="AR61" i="12" s="1"/>
  <c r="AC61" i="12"/>
  <c r="AD61" i="12"/>
  <c r="AF61" i="12"/>
  <c r="AI61" i="12"/>
  <c r="AN61" i="12" s="1"/>
  <c r="AS61" i="12" s="1"/>
  <c r="AK61" i="12"/>
  <c r="AP61" i="12"/>
  <c r="AA62" i="12"/>
  <c r="AG62" i="12" s="1"/>
  <c r="AL62" i="12" s="1"/>
  <c r="AQ62" i="12" s="1"/>
  <c r="AB62" i="12"/>
  <c r="AH62" i="12" s="1"/>
  <c r="AM62" i="12" s="1"/>
  <c r="AR62" i="12" s="1"/>
  <c r="AC62" i="12"/>
  <c r="AD62" i="12"/>
  <c r="AF62" i="12"/>
  <c r="AI62" i="12"/>
  <c r="AN62" i="12" s="1"/>
  <c r="AS62" i="12" s="1"/>
  <c r="AK62" i="12"/>
  <c r="AP62" i="12" s="1"/>
  <c r="AA63" i="12"/>
  <c r="AG63" i="12" s="1"/>
  <c r="AL63" i="12" s="1"/>
  <c r="AQ63" i="12" s="1"/>
  <c r="AB63" i="12"/>
  <c r="AH63" i="12" s="1"/>
  <c r="AM63" i="12" s="1"/>
  <c r="AR63" i="12" s="1"/>
  <c r="AC63" i="12"/>
  <c r="AI63" i="12" s="1"/>
  <c r="AN63" i="12" s="1"/>
  <c r="AS63" i="12" s="1"/>
  <c r="AD63" i="12"/>
  <c r="AF63" i="12"/>
  <c r="AK63" i="12"/>
  <c r="AP63" i="12"/>
  <c r="AA64" i="12"/>
  <c r="AG64" i="12" s="1"/>
  <c r="AL64" i="12" s="1"/>
  <c r="AQ64" i="12" s="1"/>
  <c r="AB64" i="12"/>
  <c r="AH64" i="12" s="1"/>
  <c r="AM64" i="12" s="1"/>
  <c r="AR64" i="12" s="1"/>
  <c r="AC64" i="12"/>
  <c r="AI64" i="12" s="1"/>
  <c r="AN64" i="12" s="1"/>
  <c r="AS64" i="12" s="1"/>
  <c r="AD64" i="12"/>
  <c r="AF64" i="12"/>
  <c r="AK64" i="12"/>
  <c r="AP64" i="12" s="1"/>
  <c r="AA65" i="12"/>
  <c r="AG65" i="12" s="1"/>
  <c r="AL65" i="12" s="1"/>
  <c r="AQ65" i="12" s="1"/>
  <c r="AB65" i="12"/>
  <c r="AH65" i="12" s="1"/>
  <c r="AM65" i="12" s="1"/>
  <c r="AR65" i="12" s="1"/>
  <c r="AC65" i="12"/>
  <c r="AD65" i="12"/>
  <c r="AF65" i="12"/>
  <c r="AI65" i="12"/>
  <c r="AN65" i="12" s="1"/>
  <c r="AS65" i="12" s="1"/>
  <c r="AK65" i="12"/>
  <c r="AP65" i="12"/>
  <c r="BB65" i="12"/>
  <c r="BC65" i="12"/>
  <c r="BD65" i="12"/>
  <c r="BE65" i="12"/>
  <c r="AA66" i="12"/>
  <c r="AG66" i="12" s="1"/>
  <c r="AL66" i="12" s="1"/>
  <c r="AQ66" i="12" s="1"/>
  <c r="AB66" i="12"/>
  <c r="AH66" i="12" s="1"/>
  <c r="AM66" i="12" s="1"/>
  <c r="AR66" i="12" s="1"/>
  <c r="AC66" i="12"/>
  <c r="AI66" i="12" s="1"/>
  <c r="AN66" i="12" s="1"/>
  <c r="AS66" i="12" s="1"/>
  <c r="AD66" i="12"/>
  <c r="AF66" i="12"/>
  <c r="AK66" i="12"/>
  <c r="AP66" i="12" s="1"/>
  <c r="AA67" i="12"/>
  <c r="AG67" i="12" s="1"/>
  <c r="AL67" i="12" s="1"/>
  <c r="AQ67" i="12" s="1"/>
  <c r="AB67" i="12"/>
  <c r="AH67" i="12" s="1"/>
  <c r="AM67" i="12" s="1"/>
  <c r="AR67" i="12" s="1"/>
  <c r="AC67" i="12"/>
  <c r="AD67" i="12"/>
  <c r="AF67" i="12"/>
  <c r="AI67" i="12"/>
  <c r="AN67" i="12" s="1"/>
  <c r="AS67" i="12" s="1"/>
  <c r="AK67" i="12"/>
  <c r="AP67" i="12"/>
  <c r="AA68" i="12"/>
  <c r="AG68" i="12" s="1"/>
  <c r="AL68" i="12" s="1"/>
  <c r="AQ68" i="12" s="1"/>
  <c r="AB68" i="12"/>
  <c r="AH68" i="12" s="1"/>
  <c r="AM68" i="12" s="1"/>
  <c r="AR68" i="12" s="1"/>
  <c r="AC68" i="12"/>
  <c r="AD68" i="12"/>
  <c r="AF68" i="12"/>
  <c r="AI68" i="12"/>
  <c r="AN68" i="12" s="1"/>
  <c r="AS68" i="12" s="1"/>
  <c r="AK68" i="12"/>
  <c r="AP68" i="12" s="1"/>
  <c r="AA69" i="12"/>
  <c r="AG69" i="12" s="1"/>
  <c r="AL69" i="12" s="1"/>
  <c r="AQ69" i="12" s="1"/>
  <c r="AB69" i="12"/>
  <c r="AH69" i="12" s="1"/>
  <c r="AM69" i="12" s="1"/>
  <c r="AR69" i="12" s="1"/>
  <c r="AC69" i="12"/>
  <c r="AI69" i="12" s="1"/>
  <c r="AN69" i="12" s="1"/>
  <c r="AS69" i="12" s="1"/>
  <c r="AD69" i="12"/>
  <c r="AF69" i="12"/>
  <c r="AK69" i="12"/>
  <c r="AP69" i="12"/>
  <c r="P70" i="12"/>
  <c r="AF70" i="12" s="1"/>
  <c r="Q70" i="12"/>
  <c r="R70" i="12"/>
  <c r="S70" i="12"/>
  <c r="T70" i="12" s="1"/>
  <c r="AA70" i="12"/>
  <c r="AG70" i="12" s="1"/>
  <c r="AL70" i="12" s="1"/>
  <c r="AQ70" i="12" s="1"/>
  <c r="AB70" i="12"/>
  <c r="AC70" i="12"/>
  <c r="AD70" i="12"/>
  <c r="AH70" i="12"/>
  <c r="AM70" i="12" s="1"/>
  <c r="AR70" i="12" s="1"/>
  <c r="AI70" i="12"/>
  <c r="AN70" i="12" s="1"/>
  <c r="AS70" i="12" s="1"/>
  <c r="AA71" i="12"/>
  <c r="AG71" i="12" s="1"/>
  <c r="AL71" i="12" s="1"/>
  <c r="AQ71" i="12" s="1"/>
  <c r="AB71" i="12"/>
  <c r="AH71" i="12" s="1"/>
  <c r="AM71" i="12" s="1"/>
  <c r="AR71" i="12" s="1"/>
  <c r="AC71" i="12"/>
  <c r="AI71" i="12" s="1"/>
  <c r="AN71" i="12" s="1"/>
  <c r="AS71" i="12" s="1"/>
  <c r="AD71" i="12"/>
  <c r="AF71" i="12"/>
  <c r="AK71" i="12"/>
  <c r="AP71" i="12"/>
  <c r="AA72" i="12"/>
  <c r="AG72" i="12" s="1"/>
  <c r="AL72" i="12" s="1"/>
  <c r="AQ72" i="12" s="1"/>
  <c r="AB72" i="12"/>
  <c r="AC72" i="12"/>
  <c r="AD72" i="12"/>
  <c r="AF72" i="12"/>
  <c r="AH72" i="12"/>
  <c r="AM72" i="12" s="1"/>
  <c r="AR72" i="12" s="1"/>
  <c r="AI72" i="12"/>
  <c r="AN72" i="12" s="1"/>
  <c r="AS72" i="12" s="1"/>
  <c r="AK72" i="12"/>
  <c r="AP72" i="12"/>
  <c r="AA73" i="12"/>
  <c r="AG73" i="12" s="1"/>
  <c r="AL73" i="12" s="1"/>
  <c r="AQ73" i="12" s="1"/>
  <c r="AB73" i="12"/>
  <c r="AH73" i="12" s="1"/>
  <c r="AM73" i="12" s="1"/>
  <c r="AR73" i="12" s="1"/>
  <c r="AC73" i="12"/>
  <c r="AD73" i="12"/>
  <c r="AF73" i="12"/>
  <c r="AI73" i="12"/>
  <c r="AN73" i="12" s="1"/>
  <c r="AS73" i="12" s="1"/>
  <c r="AK73" i="12"/>
  <c r="AP73" i="12"/>
  <c r="AA74" i="12"/>
  <c r="AG74" i="12" s="1"/>
  <c r="AL74" i="12" s="1"/>
  <c r="AQ74" i="12" s="1"/>
  <c r="AB74" i="12"/>
  <c r="AC74" i="12"/>
  <c r="AD74" i="12"/>
  <c r="AF74" i="12"/>
  <c r="AH74" i="12"/>
  <c r="AM74" i="12" s="1"/>
  <c r="AR74" i="12" s="1"/>
  <c r="AI74" i="12"/>
  <c r="AN74" i="12" s="1"/>
  <c r="AS74" i="12" s="1"/>
  <c r="AK74" i="12"/>
  <c r="AP74" i="12" s="1"/>
  <c r="AA75" i="12"/>
  <c r="AG75" i="12" s="1"/>
  <c r="AL75" i="12" s="1"/>
  <c r="AQ75" i="12" s="1"/>
  <c r="AB75" i="12"/>
  <c r="AH75" i="12" s="1"/>
  <c r="AM75" i="12" s="1"/>
  <c r="AR75" i="12" s="1"/>
  <c r="AC75" i="12"/>
  <c r="AI75" i="12" s="1"/>
  <c r="AN75" i="12" s="1"/>
  <c r="AS75" i="12" s="1"/>
  <c r="AD75" i="12"/>
  <c r="AF75" i="12"/>
  <c r="AK75" i="12"/>
  <c r="AP75" i="12"/>
  <c r="AA76" i="12"/>
  <c r="AG76" i="12" s="1"/>
  <c r="AL76" i="12" s="1"/>
  <c r="AQ76" i="12" s="1"/>
  <c r="AB76" i="12"/>
  <c r="AH76" i="12" s="1"/>
  <c r="AM76" i="12" s="1"/>
  <c r="AR76" i="12" s="1"/>
  <c r="AC76" i="12"/>
  <c r="AD76" i="12"/>
  <c r="AF76" i="12"/>
  <c r="AI76" i="12"/>
  <c r="AN76" i="12" s="1"/>
  <c r="AS76" i="12" s="1"/>
  <c r="AK76" i="12"/>
  <c r="AP76" i="12" s="1"/>
  <c r="AA77" i="12"/>
  <c r="AG77" i="12" s="1"/>
  <c r="AL77" i="12" s="1"/>
  <c r="AQ77" i="12" s="1"/>
  <c r="AB77" i="12"/>
  <c r="AH77" i="12" s="1"/>
  <c r="AM77" i="12" s="1"/>
  <c r="AR77" i="12" s="1"/>
  <c r="AC77" i="12"/>
  <c r="AD77" i="12"/>
  <c r="AF77" i="12"/>
  <c r="AI77" i="12"/>
  <c r="AN77" i="12" s="1"/>
  <c r="AS77" i="12" s="1"/>
  <c r="AK77" i="12"/>
  <c r="AP77" i="12"/>
  <c r="BB77" i="12"/>
  <c r="BC77" i="12"/>
  <c r="BD77" i="12"/>
  <c r="BE77" i="12"/>
  <c r="AA78" i="12"/>
  <c r="AG78" i="12" s="1"/>
  <c r="AL78" i="12" s="1"/>
  <c r="AQ78" i="12" s="1"/>
  <c r="AB78" i="12"/>
  <c r="AC78" i="12"/>
  <c r="AI78" i="12" s="1"/>
  <c r="AN78" i="12" s="1"/>
  <c r="AS78" i="12" s="1"/>
  <c r="AD78" i="12"/>
  <c r="AF78" i="12"/>
  <c r="AH78" i="12"/>
  <c r="AM78" i="12" s="1"/>
  <c r="AR78" i="12" s="1"/>
  <c r="AK78" i="12"/>
  <c r="AP78" i="12" s="1"/>
  <c r="AA79" i="12"/>
  <c r="AG79" i="12" s="1"/>
  <c r="AL79" i="12" s="1"/>
  <c r="AQ79" i="12" s="1"/>
  <c r="AB79" i="12"/>
  <c r="AH79" i="12" s="1"/>
  <c r="AM79" i="12" s="1"/>
  <c r="AC79" i="12"/>
  <c r="AD79" i="12"/>
  <c r="AF79" i="12"/>
  <c r="AI79" i="12"/>
  <c r="AN79" i="12" s="1"/>
  <c r="AS79" i="12" s="1"/>
  <c r="AK79" i="12"/>
  <c r="AP79" i="12" s="1"/>
  <c r="AR79" i="12"/>
  <c r="AA80" i="12"/>
  <c r="AG80" i="12" s="1"/>
  <c r="AL80" i="12" s="1"/>
  <c r="AQ80" i="12" s="1"/>
  <c r="AB80" i="12"/>
  <c r="AC80" i="12"/>
  <c r="AD80" i="12"/>
  <c r="AF80" i="12"/>
  <c r="AH80" i="12"/>
  <c r="AM80" i="12" s="1"/>
  <c r="AR80" i="12" s="1"/>
  <c r="AI80" i="12"/>
  <c r="AN80" i="12" s="1"/>
  <c r="AS80" i="12" s="1"/>
  <c r="AK80" i="12"/>
  <c r="AP80" i="12" s="1"/>
  <c r="AA81" i="12"/>
  <c r="AG81" i="12" s="1"/>
  <c r="AL81" i="12" s="1"/>
  <c r="AQ81" i="12" s="1"/>
  <c r="AB81" i="12"/>
  <c r="AH81" i="12" s="1"/>
  <c r="AM81" i="12" s="1"/>
  <c r="AR81" i="12" s="1"/>
  <c r="AC81" i="12"/>
  <c r="AD81" i="12"/>
  <c r="AF81" i="12"/>
  <c r="AI81" i="12"/>
  <c r="AN81" i="12" s="1"/>
  <c r="AS81" i="12" s="1"/>
  <c r="AK81" i="12"/>
  <c r="AP81" i="12"/>
  <c r="AA82" i="12"/>
  <c r="AG82" i="12" s="1"/>
  <c r="AL82" i="12" s="1"/>
  <c r="AQ82" i="12" s="1"/>
  <c r="AB82" i="12"/>
  <c r="AC82" i="12"/>
  <c r="AI82" i="12" s="1"/>
  <c r="AN82" i="12" s="1"/>
  <c r="AS82" i="12" s="1"/>
  <c r="AD82" i="12"/>
  <c r="AF82" i="12"/>
  <c r="AH82" i="12"/>
  <c r="AM82" i="12" s="1"/>
  <c r="AK82" i="12"/>
  <c r="AP82" i="12" s="1"/>
  <c r="AR82" i="12"/>
  <c r="P83" i="12"/>
  <c r="Q83" i="12"/>
  <c r="R83" i="12"/>
  <c r="S83" i="12"/>
  <c r="T83" i="12" s="1"/>
  <c r="AA83" i="12"/>
  <c r="AB83" i="12"/>
  <c r="AH83" i="12" s="1"/>
  <c r="AM83" i="12" s="1"/>
  <c r="AR83" i="12" s="1"/>
  <c r="AC83" i="12"/>
  <c r="AI83" i="12" s="1"/>
  <c r="AN83" i="12" s="1"/>
  <c r="AS83" i="12" s="1"/>
  <c r="AD83" i="12"/>
  <c r="AG83" i="12"/>
  <c r="AL83" i="12" s="1"/>
  <c r="AQ83" i="12" s="1"/>
  <c r="AA84" i="12"/>
  <c r="AB84" i="12"/>
  <c r="AH84" i="12" s="1"/>
  <c r="AM84" i="12" s="1"/>
  <c r="AR84" i="12" s="1"/>
  <c r="AX78" i="12" s="1"/>
  <c r="AC84" i="12"/>
  <c r="AI84" i="12" s="1"/>
  <c r="AN84" i="12" s="1"/>
  <c r="AS84" i="12" s="1"/>
  <c r="AY78" i="12" s="1"/>
  <c r="AD84" i="12"/>
  <c r="AF84" i="12"/>
  <c r="AG84" i="12"/>
  <c r="AL84" i="12" s="1"/>
  <c r="AQ84" i="12" s="1"/>
  <c r="AW78" i="12" s="1"/>
  <c r="AK84" i="12"/>
  <c r="AP84" i="12"/>
  <c r="AV78" i="12" s="1"/>
  <c r="BH78" i="12" s="1"/>
  <c r="AA85" i="12"/>
  <c r="AG85" i="12" s="1"/>
  <c r="AB85" i="12"/>
  <c r="AC85" i="12"/>
  <c r="AI85" i="12" s="1"/>
  <c r="AN85" i="12" s="1"/>
  <c r="AS85" i="12" s="1"/>
  <c r="AY79" i="12" s="1"/>
  <c r="BK79" i="12" s="1"/>
  <c r="AD85" i="12"/>
  <c r="AF85" i="12"/>
  <c r="AH85" i="12"/>
  <c r="AM85" i="12" s="1"/>
  <c r="AK85" i="12"/>
  <c r="AL85" i="12"/>
  <c r="AP85" i="12"/>
  <c r="AV79" i="12" s="1"/>
  <c r="BH79" i="12" s="1"/>
  <c r="AQ85" i="12"/>
  <c r="AW79" i="12" s="1"/>
  <c r="BI79" i="12" s="1"/>
  <c r="AR85" i="12"/>
  <c r="AX79" i="12" s="1"/>
  <c r="BJ79" i="12" s="1"/>
  <c r="AA86" i="12"/>
  <c r="AG86" i="12" s="1"/>
  <c r="AL86" i="12" s="1"/>
  <c r="AQ86" i="12" s="1"/>
  <c r="AW80" i="12" s="1"/>
  <c r="BI80" i="12" s="1"/>
  <c r="AB86" i="12"/>
  <c r="AC86" i="12"/>
  <c r="AI86" i="12" s="1"/>
  <c r="AN86" i="12" s="1"/>
  <c r="AS86" i="12" s="1"/>
  <c r="AY80" i="12" s="1"/>
  <c r="BK80" i="12" s="1"/>
  <c r="AD86" i="12"/>
  <c r="AF86" i="12"/>
  <c r="AH86" i="12"/>
  <c r="AK86" i="12"/>
  <c r="AP86" i="12" s="1"/>
  <c r="AV80" i="12" s="1"/>
  <c r="BH80" i="12" s="1"/>
  <c r="AM86" i="12"/>
  <c r="AR86" i="12" s="1"/>
  <c r="AX80" i="12" s="1"/>
  <c r="BJ80" i="12" s="1"/>
  <c r="AA87" i="12"/>
  <c r="AB87" i="12"/>
  <c r="AH87" i="12" s="1"/>
  <c r="AM87" i="12" s="1"/>
  <c r="AR87" i="12" s="1"/>
  <c r="AX81" i="12" s="1"/>
  <c r="BJ81" i="12" s="1"/>
  <c r="AC87" i="12"/>
  <c r="AI87" i="12" s="1"/>
  <c r="AN87" i="12" s="1"/>
  <c r="AS87" i="12" s="1"/>
  <c r="AY81" i="12" s="1"/>
  <c r="BK81" i="12" s="1"/>
  <c r="AD87" i="12"/>
  <c r="AF87" i="12"/>
  <c r="AG87" i="12"/>
  <c r="AL87" i="12" s="1"/>
  <c r="AQ87" i="12" s="1"/>
  <c r="AW81" i="12" s="1"/>
  <c r="BI81" i="12" s="1"/>
  <c r="AK87" i="12"/>
  <c r="AP87" i="12"/>
  <c r="AV81" i="12" s="1"/>
  <c r="BH81" i="12" s="1"/>
  <c r="AA88" i="12"/>
  <c r="AG88" i="12" s="1"/>
  <c r="AL88" i="12" s="1"/>
  <c r="AQ88" i="12" s="1"/>
  <c r="AW82" i="12" s="1"/>
  <c r="BI82" i="12" s="1"/>
  <c r="AB88" i="12"/>
  <c r="AH88" i="12" s="1"/>
  <c r="AM88" i="12" s="1"/>
  <c r="AC88" i="12"/>
  <c r="AI88" i="12" s="1"/>
  <c r="AN88" i="12" s="1"/>
  <c r="AS88" i="12" s="1"/>
  <c r="AY82" i="12" s="1"/>
  <c r="BK82" i="12" s="1"/>
  <c r="AD88" i="12"/>
  <c r="AF88" i="12"/>
  <c r="AK88" i="12"/>
  <c r="AP88" i="12" s="1"/>
  <c r="AV82" i="12" s="1"/>
  <c r="BH82" i="12" s="1"/>
  <c r="AR88" i="12"/>
  <c r="AX82" i="12" s="1"/>
  <c r="BJ82" i="12" s="1"/>
  <c r="AA89" i="12"/>
  <c r="AG89" i="12" s="1"/>
  <c r="AL89" i="12" s="1"/>
  <c r="AQ89" i="12" s="1"/>
  <c r="AW83" i="12" s="1"/>
  <c r="BI83" i="12" s="1"/>
  <c r="AB89" i="12"/>
  <c r="AH89" i="12" s="1"/>
  <c r="AC89" i="12"/>
  <c r="AI89" i="12" s="1"/>
  <c r="AN89" i="12" s="1"/>
  <c r="AS89" i="12" s="1"/>
  <c r="AY83" i="12" s="1"/>
  <c r="BK83" i="12" s="1"/>
  <c r="AD89" i="12"/>
  <c r="AF89" i="12"/>
  <c r="AK89" i="12"/>
  <c r="AP89" i="12" s="1"/>
  <c r="AV83" i="12" s="1"/>
  <c r="BH83" i="12" s="1"/>
  <c r="AM89" i="12"/>
  <c r="AR89" i="12" s="1"/>
  <c r="AX83" i="12" s="1"/>
  <c r="BJ83" i="12" s="1"/>
  <c r="BB89" i="12"/>
  <c r="BC89" i="12"/>
  <c r="BD89" i="12"/>
  <c r="BE89" i="12"/>
  <c r="AA90" i="12"/>
  <c r="AG90" i="12" s="1"/>
  <c r="AL90" i="12" s="1"/>
  <c r="AQ90" i="12" s="1"/>
  <c r="AW84" i="12" s="1"/>
  <c r="BI84" i="12" s="1"/>
  <c r="AB90" i="12"/>
  <c r="AC90" i="12"/>
  <c r="AI90" i="12" s="1"/>
  <c r="AN90" i="12" s="1"/>
  <c r="AS90" i="12" s="1"/>
  <c r="AY84" i="12" s="1"/>
  <c r="BK84" i="12" s="1"/>
  <c r="AD90" i="12"/>
  <c r="AF90" i="12"/>
  <c r="AH90" i="12"/>
  <c r="AM90" i="12" s="1"/>
  <c r="AR90" i="12" s="1"/>
  <c r="AX84" i="12" s="1"/>
  <c r="BJ84" i="12" s="1"/>
  <c r="AK90" i="12"/>
  <c r="AP90" i="12" s="1"/>
  <c r="AV84" i="12" s="1"/>
  <c r="BH84" i="12" s="1"/>
  <c r="AA91" i="12"/>
  <c r="AB91" i="12"/>
  <c r="AH91" i="12" s="1"/>
  <c r="AM91" i="12" s="1"/>
  <c r="AR91" i="12" s="1"/>
  <c r="AX85" i="12" s="1"/>
  <c r="BJ85" i="12" s="1"/>
  <c r="AC91" i="12"/>
  <c r="AI91" i="12" s="1"/>
  <c r="AN91" i="12" s="1"/>
  <c r="AS91" i="12" s="1"/>
  <c r="AY85" i="12" s="1"/>
  <c r="BK85" i="12" s="1"/>
  <c r="AD91" i="12"/>
  <c r="AF91" i="12"/>
  <c r="AG91" i="12"/>
  <c r="AL91" i="12" s="1"/>
  <c r="AQ91" i="12" s="1"/>
  <c r="AW85" i="12" s="1"/>
  <c r="BI85" i="12" s="1"/>
  <c r="AK91" i="12"/>
  <c r="AP91" i="12"/>
  <c r="AV85" i="12" s="1"/>
  <c r="BH85" i="12" s="1"/>
  <c r="AA92" i="12"/>
  <c r="AB92" i="12"/>
  <c r="AC92" i="12"/>
  <c r="AI92" i="12" s="1"/>
  <c r="AN92" i="12" s="1"/>
  <c r="AS92" i="12" s="1"/>
  <c r="AY86" i="12" s="1"/>
  <c r="BK86" i="12" s="1"/>
  <c r="AD92" i="12"/>
  <c r="AF92" i="12"/>
  <c r="AG92" i="12"/>
  <c r="AL92" i="12" s="1"/>
  <c r="AQ92" i="12" s="1"/>
  <c r="AW86" i="12" s="1"/>
  <c r="BI86" i="12" s="1"/>
  <c r="AH92" i="12"/>
  <c r="AM92" i="12" s="1"/>
  <c r="AR92" i="12" s="1"/>
  <c r="AX86" i="12" s="1"/>
  <c r="BJ86" i="12" s="1"/>
  <c r="AK92" i="12"/>
  <c r="AP92" i="12"/>
  <c r="AV86" i="12" s="1"/>
  <c r="BH86" i="12" s="1"/>
  <c r="AA93" i="12"/>
  <c r="AG93" i="12" s="1"/>
  <c r="AB93" i="12"/>
  <c r="AH93" i="12" s="1"/>
  <c r="AM93" i="12" s="1"/>
  <c r="AR93" i="12" s="1"/>
  <c r="AX87" i="12" s="1"/>
  <c r="BJ87" i="12" s="1"/>
  <c r="AC93" i="12"/>
  <c r="AI93" i="12" s="1"/>
  <c r="AN93" i="12" s="1"/>
  <c r="AS93" i="12" s="1"/>
  <c r="AD93" i="12"/>
  <c r="AF93" i="12"/>
  <c r="AK93" i="12"/>
  <c r="AP93" i="12" s="1"/>
  <c r="AV87" i="12" s="1"/>
  <c r="BH87" i="12" s="1"/>
  <c r="AL93" i="12"/>
  <c r="AQ93" i="12" s="1"/>
  <c r="AW87" i="12" s="1"/>
  <c r="BI87" i="12" s="1"/>
  <c r="AA94" i="12"/>
  <c r="AB94" i="12"/>
  <c r="AH94" i="12" s="1"/>
  <c r="AM94" i="12" s="1"/>
  <c r="AR94" i="12" s="1"/>
  <c r="AC94" i="12"/>
  <c r="AI94" i="12" s="1"/>
  <c r="AN94" i="12" s="1"/>
  <c r="AS94" i="12" s="1"/>
  <c r="AD94" i="12"/>
  <c r="AF94" i="12"/>
  <c r="AG94" i="12"/>
  <c r="AL94" i="12" s="1"/>
  <c r="AQ94" i="12" s="1"/>
  <c r="AK94" i="12"/>
  <c r="AP94" i="12"/>
  <c r="AA95" i="12"/>
  <c r="AB95" i="12"/>
  <c r="AH95" i="12" s="1"/>
  <c r="AM95" i="12" s="1"/>
  <c r="AC95" i="12"/>
  <c r="AI95" i="12" s="1"/>
  <c r="AN95" i="12" s="1"/>
  <c r="AS95" i="12" s="1"/>
  <c r="AY88" i="12" s="1"/>
  <c r="BK88" i="12" s="1"/>
  <c r="AD95" i="12"/>
  <c r="AF95" i="12"/>
  <c r="AG95" i="12"/>
  <c r="AL95" i="12" s="1"/>
  <c r="AQ95" i="12" s="1"/>
  <c r="AW88" i="12" s="1"/>
  <c r="BI88" i="12" s="1"/>
  <c r="AK95" i="12"/>
  <c r="AP95" i="12" s="1"/>
  <c r="AV88" i="12" s="1"/>
  <c r="BH88" i="12" s="1"/>
  <c r="AR95" i="12"/>
  <c r="AX88" i="12" s="1"/>
  <c r="BJ88" i="12" s="1"/>
  <c r="AA96" i="12"/>
  <c r="AB96" i="12"/>
  <c r="AC96" i="12"/>
  <c r="AD96" i="12"/>
  <c r="AA97" i="12"/>
  <c r="AB97" i="12"/>
  <c r="AC97" i="12"/>
  <c r="AD97" i="12"/>
  <c r="Q97" i="12"/>
  <c r="AA98" i="12"/>
  <c r="AB98" i="12"/>
  <c r="AC98" i="12"/>
  <c r="AD98" i="12"/>
  <c r="AF98" i="12"/>
  <c r="AG98" i="12"/>
  <c r="AH98" i="12"/>
  <c r="AS98" i="12" s="1"/>
  <c r="AI98" i="12"/>
  <c r="AP98" i="12"/>
  <c r="AQ98" i="12"/>
  <c r="AR98" i="12"/>
  <c r="AX98" i="12"/>
  <c r="BJ98" i="12" s="1"/>
  <c r="AA99" i="12"/>
  <c r="AB99" i="12"/>
  <c r="AC99" i="12"/>
  <c r="AD99" i="12"/>
  <c r="AF99" i="12"/>
  <c r="AG99" i="12"/>
  <c r="AH99" i="12"/>
  <c r="AS99" i="12" s="1"/>
  <c r="AI99" i="12"/>
  <c r="AP99" i="12"/>
  <c r="AQ99" i="12"/>
  <c r="AR99" i="12"/>
  <c r="AA100" i="12"/>
  <c r="AB100" i="12"/>
  <c r="AC100" i="12"/>
  <c r="AD100" i="12"/>
  <c r="AF100" i="12"/>
  <c r="AQ100" i="12" s="1"/>
  <c r="AG100" i="12"/>
  <c r="AH100" i="12"/>
  <c r="AI100" i="12"/>
  <c r="AR100" i="12"/>
  <c r="AP100" i="12"/>
  <c r="AS100" i="12"/>
  <c r="S97" i="12"/>
  <c r="AA101" i="12"/>
  <c r="AB101" i="12"/>
  <c r="AC101" i="12"/>
  <c r="AD101" i="12"/>
  <c r="AF101" i="12"/>
  <c r="AQ101" i="12" s="1"/>
  <c r="AG101" i="12"/>
  <c r="AH101" i="12"/>
  <c r="AI101" i="12"/>
  <c r="AS101" i="12"/>
  <c r="AP101" i="12"/>
  <c r="AR101" i="12"/>
  <c r="BB101" i="12"/>
  <c r="BC101" i="12"/>
  <c r="BD101" i="12"/>
  <c r="BE101" i="12"/>
  <c r="AA102" i="12"/>
  <c r="AB102" i="12"/>
  <c r="AC102" i="12"/>
  <c r="AD102" i="12"/>
  <c r="AF102" i="12"/>
  <c r="AQ102" i="12" s="1"/>
  <c r="AG102" i="12"/>
  <c r="AH102" i="12"/>
  <c r="AI102" i="12"/>
  <c r="AP102" i="12"/>
  <c r="AR102" i="12"/>
  <c r="AS102" i="12"/>
  <c r="AA103" i="12"/>
  <c r="AB103" i="12"/>
  <c r="AC103" i="12"/>
  <c r="AD103" i="12"/>
  <c r="AF103" i="12"/>
  <c r="AQ103" i="12" s="1"/>
  <c r="AG103" i="12"/>
  <c r="AH103" i="12"/>
  <c r="AI103" i="12"/>
  <c r="AS103" i="12"/>
  <c r="AP103" i="12"/>
  <c r="AR103" i="12"/>
  <c r="AX103" i="12"/>
  <c r="BJ103" i="12" s="1"/>
  <c r="AA104" i="12"/>
  <c r="AB104" i="12"/>
  <c r="AC104" i="12"/>
  <c r="AD104" i="12"/>
  <c r="AF104" i="12"/>
  <c r="AQ104" i="12" s="1"/>
  <c r="AG104" i="12"/>
  <c r="AH104" i="12"/>
  <c r="AI104" i="12"/>
  <c r="AP104" i="12"/>
  <c r="AR104" i="12"/>
  <c r="AS104" i="12"/>
  <c r="AA105" i="12"/>
  <c r="AB105" i="12"/>
  <c r="AC105" i="12"/>
  <c r="AD105" i="12"/>
  <c r="AF105" i="12"/>
  <c r="AQ105" i="12" s="1"/>
  <c r="AG105" i="12"/>
  <c r="AH105" i="12"/>
  <c r="AI105" i="12"/>
  <c r="AS105" i="12"/>
  <c r="AP105" i="12"/>
  <c r="AR105" i="12"/>
  <c r="AA106" i="12"/>
  <c r="AB106" i="12"/>
  <c r="AC106" i="12"/>
  <c r="AD106" i="12"/>
  <c r="AF106" i="12"/>
  <c r="AQ106" i="12" s="1"/>
  <c r="AG106" i="12"/>
  <c r="AH106" i="12"/>
  <c r="AI106" i="12"/>
  <c r="AP106" i="12"/>
  <c r="AR106" i="12"/>
  <c r="AS106" i="12"/>
  <c r="AA107" i="12"/>
  <c r="AB107" i="12"/>
  <c r="AC107" i="12"/>
  <c r="AD107" i="12"/>
  <c r="AF107" i="12"/>
  <c r="AQ107" i="12" s="1"/>
  <c r="AG107" i="12"/>
  <c r="AH107" i="12"/>
  <c r="AI107" i="12"/>
  <c r="AS107" i="12"/>
  <c r="AP107" i="12"/>
  <c r="AR107" i="12"/>
  <c r="AA108" i="12"/>
  <c r="AB108" i="12"/>
  <c r="AC108" i="12"/>
  <c r="AD108" i="12"/>
  <c r="AF108" i="12"/>
  <c r="AQ108" i="12" s="1"/>
  <c r="AG108" i="12"/>
  <c r="AH108" i="12"/>
  <c r="AI108" i="12"/>
  <c r="AP108" i="12"/>
  <c r="AR108" i="12"/>
  <c r="AS108" i="12"/>
  <c r="AA109" i="12"/>
  <c r="AB109" i="12"/>
  <c r="AC109" i="12"/>
  <c r="AD109" i="12"/>
  <c r="Q109" i="12"/>
  <c r="AG109" i="12" s="1"/>
  <c r="AR109" i="12" s="1"/>
  <c r="AA110" i="12"/>
  <c r="AB110" i="12"/>
  <c r="AC110" i="12"/>
  <c r="AD110" i="12"/>
  <c r="AF110" i="12"/>
  <c r="AQ110" i="12" s="1"/>
  <c r="AG110" i="12"/>
  <c r="AH110" i="12"/>
  <c r="AI110" i="12"/>
  <c r="AR110" i="12"/>
  <c r="AP110" i="12"/>
  <c r="AS110" i="12"/>
  <c r="AA111" i="12"/>
  <c r="AB111" i="12"/>
  <c r="AC111" i="12"/>
  <c r="AD111" i="12"/>
  <c r="AF111" i="12"/>
  <c r="AQ111" i="12" s="1"/>
  <c r="AG111" i="12"/>
  <c r="AH111" i="12"/>
  <c r="AI111" i="12"/>
  <c r="AR111" i="12"/>
  <c r="AS111" i="12"/>
  <c r="AP111" i="12"/>
  <c r="AA112" i="12"/>
  <c r="AB112" i="12"/>
  <c r="AC112" i="12"/>
  <c r="AD112" i="12"/>
  <c r="AF112" i="12"/>
  <c r="AQ112" i="12" s="1"/>
  <c r="AG112" i="12"/>
  <c r="AH112" i="12"/>
  <c r="AI112" i="12"/>
  <c r="AR112" i="12"/>
  <c r="AP112" i="12"/>
  <c r="AS112" i="12"/>
  <c r="AA113" i="12"/>
  <c r="AB113" i="12"/>
  <c r="AC113" i="12"/>
  <c r="AD113" i="12"/>
  <c r="AF113" i="12"/>
  <c r="AQ113" i="12" s="1"/>
  <c r="AG113" i="12"/>
  <c r="AH113" i="12"/>
  <c r="AI113" i="12"/>
  <c r="AR113" i="12"/>
  <c r="AP113" i="12"/>
  <c r="AS113" i="12"/>
  <c r="AV113" i="12"/>
  <c r="BH113" i="12" s="1"/>
  <c r="AW113" i="12"/>
  <c r="AX113" i="12"/>
  <c r="AY113" i="12"/>
  <c r="BK113" i="12" s="1"/>
  <c r="BI113" i="12"/>
  <c r="BJ113" i="12"/>
  <c r="P109" i="12"/>
  <c r="AA114" i="12"/>
  <c r="AB114" i="12"/>
  <c r="AC114" i="12"/>
  <c r="AD114" i="12"/>
  <c r="AF114" i="12"/>
  <c r="AQ114" i="12" s="1"/>
  <c r="AG114" i="12"/>
  <c r="AH114" i="12"/>
  <c r="AI114" i="12"/>
  <c r="AP114" i="12"/>
  <c r="AR114" i="12"/>
  <c r="AS114" i="12"/>
  <c r="AA115" i="12"/>
  <c r="AB115" i="12"/>
  <c r="AC115" i="12"/>
  <c r="AD115" i="12"/>
  <c r="AF115" i="12"/>
  <c r="AQ115" i="12" s="1"/>
  <c r="AG115" i="12"/>
  <c r="AH115" i="12"/>
  <c r="AI115" i="12"/>
  <c r="AR115" i="12"/>
  <c r="AS115" i="12"/>
  <c r="AP115" i="12"/>
  <c r="AA116" i="12"/>
  <c r="AB116" i="12"/>
  <c r="AC116" i="12"/>
  <c r="AD116" i="12"/>
  <c r="AF116" i="12"/>
  <c r="AQ116" i="12" s="1"/>
  <c r="AG116" i="12"/>
  <c r="AH116" i="12"/>
  <c r="AI116" i="12"/>
  <c r="AP116" i="12"/>
  <c r="AR116" i="12"/>
  <c r="AS116" i="12"/>
  <c r="AA117" i="12"/>
  <c r="AB117" i="12"/>
  <c r="AC117" i="12"/>
  <c r="AD117" i="12"/>
  <c r="AF117" i="12"/>
  <c r="AQ117" i="12" s="1"/>
  <c r="AG117" i="12"/>
  <c r="AH117" i="12"/>
  <c r="AI117" i="12"/>
  <c r="AR117" i="12"/>
  <c r="AS117" i="12"/>
  <c r="AP117" i="12"/>
  <c r="AA118" i="12"/>
  <c r="AB118" i="12"/>
  <c r="AC118" i="12"/>
  <c r="AD118" i="12"/>
  <c r="AF118" i="12"/>
  <c r="AQ118" i="12" s="1"/>
  <c r="AG118" i="12"/>
  <c r="AH118" i="12"/>
  <c r="AI118" i="12"/>
  <c r="AP118" i="12"/>
  <c r="AV26" i="12" s="1"/>
  <c r="BH26" i="12" s="1"/>
  <c r="AR118" i="12"/>
  <c r="AS118" i="12"/>
  <c r="AA119" i="12"/>
  <c r="AB119" i="12"/>
  <c r="AC119" i="12"/>
  <c r="AD119" i="12"/>
  <c r="AF119" i="12"/>
  <c r="AQ119" i="12" s="1"/>
  <c r="AG119" i="12"/>
  <c r="AH119" i="12"/>
  <c r="AI119" i="12"/>
  <c r="AR119" i="12"/>
  <c r="AS119" i="12"/>
  <c r="AP119" i="12"/>
  <c r="AA120" i="12"/>
  <c r="AB120" i="12"/>
  <c r="AC120" i="12"/>
  <c r="AD120" i="12"/>
  <c r="AF120" i="12"/>
  <c r="AQ120" i="12" s="1"/>
  <c r="AG120" i="12"/>
  <c r="AH120" i="12"/>
  <c r="AI120" i="12"/>
  <c r="AR120" i="12"/>
  <c r="AP120" i="12"/>
  <c r="AS120" i="12"/>
  <c r="AA121" i="12"/>
  <c r="AB121" i="12"/>
  <c r="AC121" i="12"/>
  <c r="AD121" i="12"/>
  <c r="AR121" i="12"/>
  <c r="Q121" i="12"/>
  <c r="AG121" i="12" s="1"/>
  <c r="R121" i="12"/>
  <c r="AH121" i="12" s="1"/>
  <c r="AS121" i="12" s="1"/>
  <c r="AA122" i="12"/>
  <c r="AB122" i="12"/>
  <c r="AC122" i="12"/>
  <c r="AD122" i="12"/>
  <c r="AF122" i="12"/>
  <c r="AQ122" i="12" s="1"/>
  <c r="AG122" i="12"/>
  <c r="AH122" i="12"/>
  <c r="AI122" i="12"/>
  <c r="AR122" i="12"/>
  <c r="AS122" i="12"/>
  <c r="AP122" i="12"/>
  <c r="S121" i="12"/>
  <c r="AI121" i="12" s="1"/>
  <c r="AA123" i="12"/>
  <c r="AB123" i="12"/>
  <c r="AC123" i="12"/>
  <c r="AD123" i="12"/>
  <c r="AF123" i="12"/>
  <c r="AQ123" i="12" s="1"/>
  <c r="AG123" i="12"/>
  <c r="AH123" i="12"/>
  <c r="AI123" i="12"/>
  <c r="AR123" i="12"/>
  <c r="AP123" i="12"/>
  <c r="AS123" i="12"/>
  <c r="AA124" i="12"/>
  <c r="AB124" i="12"/>
  <c r="AC124" i="12"/>
  <c r="AD124" i="12"/>
  <c r="AF124" i="12"/>
  <c r="AQ124" i="12" s="1"/>
  <c r="AG124" i="12"/>
  <c r="AH124" i="12"/>
  <c r="AI124" i="12"/>
  <c r="AR124" i="12"/>
  <c r="AP124" i="12"/>
  <c r="AS124" i="12"/>
  <c r="AA125" i="12"/>
  <c r="AB125" i="12"/>
  <c r="AC125" i="12"/>
  <c r="AD125" i="12"/>
  <c r="AF125" i="12"/>
  <c r="AQ125" i="12" s="1"/>
  <c r="AG125" i="12"/>
  <c r="AH125" i="12"/>
  <c r="AI125" i="12"/>
  <c r="AP125" i="12"/>
  <c r="AR125" i="12"/>
  <c r="AS125" i="12"/>
  <c r="AA126" i="12"/>
  <c r="AB126" i="12"/>
  <c r="AC126" i="12"/>
  <c r="AD126" i="12"/>
  <c r="AF126" i="12"/>
  <c r="AQ126" i="12" s="1"/>
  <c r="AG126" i="12"/>
  <c r="AH126" i="12"/>
  <c r="AI126" i="12"/>
  <c r="AR126" i="12"/>
  <c r="AP126" i="12"/>
  <c r="AS126" i="12"/>
  <c r="AA127" i="12"/>
  <c r="AB127" i="12"/>
  <c r="AC127" i="12"/>
  <c r="AD127" i="12"/>
  <c r="AF127" i="12"/>
  <c r="AQ127" i="12" s="1"/>
  <c r="AG127" i="12"/>
  <c r="AH127" i="12"/>
  <c r="AI127" i="12"/>
  <c r="AR127" i="12"/>
  <c r="AP127" i="12"/>
  <c r="AS127" i="12"/>
  <c r="AA128" i="12"/>
  <c r="AB128" i="12"/>
  <c r="AC128" i="12"/>
  <c r="AD128" i="12"/>
  <c r="AF128" i="12"/>
  <c r="AQ128" i="12" s="1"/>
  <c r="AG128" i="12"/>
  <c r="AH128" i="12"/>
  <c r="AI128" i="12"/>
  <c r="AR128" i="12"/>
  <c r="AS128" i="12"/>
  <c r="AP128" i="12"/>
  <c r="AA129" i="12"/>
  <c r="AB129" i="12"/>
  <c r="AC129" i="12"/>
  <c r="AD129" i="12"/>
  <c r="AF129" i="12"/>
  <c r="AQ129" i="12" s="1"/>
  <c r="AG129" i="12"/>
  <c r="AH129" i="12"/>
  <c r="AI129" i="12"/>
  <c r="AP129" i="12"/>
  <c r="AR129" i="12"/>
  <c r="AS129" i="12"/>
  <c r="AA130" i="12"/>
  <c r="AB130" i="12"/>
  <c r="AC130" i="12"/>
  <c r="AD130" i="12"/>
  <c r="AF130" i="12"/>
  <c r="AQ130" i="12" s="1"/>
  <c r="AG130" i="12"/>
  <c r="AH130" i="12"/>
  <c r="AI130" i="12"/>
  <c r="AR130" i="12"/>
  <c r="AS130" i="12"/>
  <c r="AP130" i="12"/>
  <c r="AA131" i="12"/>
  <c r="AB131" i="12"/>
  <c r="AC131" i="12"/>
  <c r="AD131" i="12"/>
  <c r="AF131" i="12"/>
  <c r="AQ131" i="12" s="1"/>
  <c r="AG131" i="12"/>
  <c r="AH131" i="12"/>
  <c r="AI131" i="12"/>
  <c r="AR131" i="12"/>
  <c r="AP131" i="12"/>
  <c r="AS131" i="12"/>
  <c r="AA132" i="12"/>
  <c r="AB132" i="12"/>
  <c r="AC132" i="12"/>
  <c r="AD132" i="12"/>
  <c r="AF132" i="12"/>
  <c r="AQ132" i="12" s="1"/>
  <c r="AG132" i="12"/>
  <c r="AH132" i="12"/>
  <c r="AI132" i="12"/>
  <c r="AR132" i="12"/>
  <c r="AP132" i="12"/>
  <c r="AS132" i="12"/>
  <c r="AA133" i="12"/>
  <c r="AB133" i="12"/>
  <c r="AC133" i="12"/>
  <c r="AD133" i="12"/>
  <c r="Q133" i="12"/>
  <c r="AG133" i="12" s="1"/>
  <c r="AR133" i="12" s="1"/>
  <c r="AA134" i="12"/>
  <c r="AB134" i="12"/>
  <c r="AC134" i="12"/>
  <c r="AD134" i="12"/>
  <c r="AF134" i="12"/>
  <c r="AQ134" i="12" s="1"/>
  <c r="AG134" i="12"/>
  <c r="AH134" i="12"/>
  <c r="AI134" i="12"/>
  <c r="AR134" i="12"/>
  <c r="AP134" i="12"/>
  <c r="AS134" i="12"/>
  <c r="R133" i="12"/>
  <c r="AH133" i="12" s="1"/>
  <c r="AS133" i="12" s="1"/>
  <c r="AA135" i="12"/>
  <c r="AB135" i="12"/>
  <c r="AC135" i="12"/>
  <c r="AD135" i="12"/>
  <c r="AF135" i="12"/>
  <c r="AQ135" i="12" s="1"/>
  <c r="AG135" i="12"/>
  <c r="AH135" i="12"/>
  <c r="AI135" i="12"/>
  <c r="AR135" i="12"/>
  <c r="AP135" i="12"/>
  <c r="AS135" i="12"/>
  <c r="P133" i="12"/>
  <c r="AA136" i="12"/>
  <c r="AB136" i="12"/>
  <c r="AC136" i="12"/>
  <c r="AD136" i="12"/>
  <c r="AF136" i="12"/>
  <c r="AQ136" i="12" s="1"/>
  <c r="AG136" i="12"/>
  <c r="AH136" i="12"/>
  <c r="AI136" i="12"/>
  <c r="AP136" i="12"/>
  <c r="AR136" i="12"/>
  <c r="AS136" i="12"/>
  <c r="AA137" i="12"/>
  <c r="AB137" i="12"/>
  <c r="AC137" i="12"/>
  <c r="AD137" i="12"/>
  <c r="AF137" i="12"/>
  <c r="AQ137" i="12" s="1"/>
  <c r="AG137" i="12"/>
  <c r="AH137" i="12"/>
  <c r="AI137" i="12"/>
  <c r="AR137" i="12"/>
  <c r="AP137" i="12"/>
  <c r="AS137" i="12"/>
  <c r="AA138" i="12"/>
  <c r="AB138" i="12"/>
  <c r="AC138" i="12"/>
  <c r="AD138" i="12"/>
  <c r="AF138" i="12"/>
  <c r="AQ138" i="12" s="1"/>
  <c r="AG138" i="12"/>
  <c r="AH138" i="12"/>
  <c r="AI138" i="12"/>
  <c r="AR138" i="12"/>
  <c r="AP138" i="12"/>
  <c r="AS138" i="12"/>
  <c r="AA139" i="12"/>
  <c r="AB139" i="12"/>
  <c r="AC139" i="12"/>
  <c r="AD139" i="12"/>
  <c r="AF139" i="12"/>
  <c r="AQ139" i="12" s="1"/>
  <c r="AG139" i="12"/>
  <c r="AH139" i="12"/>
  <c r="AI139" i="12"/>
  <c r="AR139" i="12"/>
  <c r="AS139" i="12"/>
  <c r="AP139" i="12"/>
  <c r="AA140" i="12"/>
  <c r="AB140" i="12"/>
  <c r="AC140" i="12"/>
  <c r="AD140" i="12"/>
  <c r="AF140" i="12"/>
  <c r="AQ140" i="12" s="1"/>
  <c r="AG140" i="12"/>
  <c r="AH140" i="12"/>
  <c r="AI140" i="12"/>
  <c r="AP140" i="12"/>
  <c r="AR140" i="12"/>
  <c r="AS140" i="12"/>
  <c r="AA141" i="12"/>
  <c r="AB141" i="12"/>
  <c r="AC141" i="12"/>
  <c r="AD141" i="12"/>
  <c r="AF141" i="12"/>
  <c r="AQ141" i="12" s="1"/>
  <c r="AG141" i="12"/>
  <c r="AH141" i="12"/>
  <c r="AI141" i="12"/>
  <c r="AR141" i="12"/>
  <c r="AS141" i="12"/>
  <c r="AP141" i="12"/>
  <c r="AA142" i="12"/>
  <c r="AB142" i="12"/>
  <c r="AC142" i="12"/>
  <c r="AD142" i="12"/>
  <c r="AF142" i="12"/>
  <c r="AQ142" i="12" s="1"/>
  <c r="AG142" i="12"/>
  <c r="AH142" i="12"/>
  <c r="AI142" i="12"/>
  <c r="AR142" i="12"/>
  <c r="AP142" i="12"/>
  <c r="AS142" i="12"/>
  <c r="AA143" i="12"/>
  <c r="AB143" i="12"/>
  <c r="AC143" i="12"/>
  <c r="AD143" i="12"/>
  <c r="AF143" i="12"/>
  <c r="AQ143" i="12" s="1"/>
  <c r="AG143" i="12"/>
  <c r="AH143" i="12"/>
  <c r="AI143" i="12"/>
  <c r="AR143" i="12"/>
  <c r="AP143" i="12"/>
  <c r="AS143" i="12"/>
  <c r="AA144" i="12"/>
  <c r="AB144" i="12"/>
  <c r="AC144" i="12"/>
  <c r="AD144" i="12"/>
  <c r="AF144" i="12"/>
  <c r="AQ144" i="12" s="1"/>
  <c r="AG144" i="12"/>
  <c r="AH144" i="12"/>
  <c r="AI144" i="12"/>
  <c r="AP144" i="12"/>
  <c r="AR144" i="12"/>
  <c r="AS144" i="12"/>
  <c r="AA145" i="12"/>
  <c r="AB145" i="12"/>
  <c r="AC145" i="12"/>
  <c r="AD145" i="12"/>
  <c r="Q145" i="12"/>
  <c r="AG145" i="12" s="1"/>
  <c r="AR145" i="12" s="1"/>
  <c r="S145" i="12"/>
  <c r="AI145" i="12" s="1"/>
  <c r="AA146" i="12"/>
  <c r="AB146" i="12"/>
  <c r="AC146" i="12"/>
  <c r="AD146" i="12"/>
  <c r="AF146" i="12"/>
  <c r="AQ146" i="12" s="1"/>
  <c r="AG146" i="12"/>
  <c r="AH146" i="12"/>
  <c r="AI146" i="12"/>
  <c r="AR146" i="12"/>
  <c r="AP146" i="12"/>
  <c r="AS146" i="12"/>
  <c r="AA147" i="12"/>
  <c r="AB147" i="12"/>
  <c r="AC147" i="12"/>
  <c r="AD147" i="12"/>
  <c r="AF147" i="12"/>
  <c r="AQ147" i="12" s="1"/>
  <c r="AG147" i="12"/>
  <c r="AH147" i="12"/>
  <c r="AI147" i="12"/>
  <c r="AP147" i="12"/>
  <c r="AR147" i="12"/>
  <c r="AS147" i="12"/>
  <c r="AA148" i="12"/>
  <c r="AB148" i="12"/>
  <c r="AC148" i="12"/>
  <c r="AD148" i="12"/>
  <c r="AF148" i="12"/>
  <c r="AQ148" i="12" s="1"/>
  <c r="AG148" i="12"/>
  <c r="AH148" i="12"/>
  <c r="AI148" i="12"/>
  <c r="AR148" i="12"/>
  <c r="AP148" i="12"/>
  <c r="AS148" i="12"/>
  <c r="AA149" i="12"/>
  <c r="AB149" i="12"/>
  <c r="AC149" i="12"/>
  <c r="AD149" i="12"/>
  <c r="AF149" i="12"/>
  <c r="AQ149" i="12" s="1"/>
  <c r="AG149" i="12"/>
  <c r="AH149" i="12"/>
  <c r="AI149" i="12"/>
  <c r="AR149" i="12"/>
  <c r="AP149" i="12"/>
  <c r="AS149" i="12"/>
  <c r="AA150" i="12"/>
  <c r="AB150" i="12"/>
  <c r="AC150" i="12"/>
  <c r="AD150" i="12"/>
  <c r="AF150" i="12"/>
  <c r="AQ150" i="12" s="1"/>
  <c r="AG150" i="12"/>
  <c r="AH150" i="12"/>
  <c r="AI150" i="12"/>
  <c r="AR150" i="12"/>
  <c r="AS150" i="12"/>
  <c r="AP150" i="12"/>
  <c r="AA151" i="12"/>
  <c r="AB151" i="12"/>
  <c r="AC151" i="12"/>
  <c r="AD151" i="12"/>
  <c r="AF151" i="12"/>
  <c r="AQ151" i="12" s="1"/>
  <c r="AG151" i="12"/>
  <c r="AH151" i="12"/>
  <c r="AI151" i="12"/>
  <c r="AP151" i="12"/>
  <c r="AR151" i="12"/>
  <c r="AS151" i="12"/>
  <c r="R145" i="12"/>
  <c r="AH145" i="12" s="1"/>
  <c r="AS145" i="12" s="1"/>
  <c r="AA152" i="12"/>
  <c r="AB152" i="12"/>
  <c r="AC152" i="12"/>
  <c r="AD152" i="12"/>
  <c r="AF152" i="12"/>
  <c r="AQ152" i="12" s="1"/>
  <c r="AG152" i="12"/>
  <c r="AH152" i="12"/>
  <c r="AI152" i="12"/>
  <c r="AR152" i="12"/>
  <c r="AS152" i="12"/>
  <c r="AP152" i="12"/>
  <c r="AA153" i="12"/>
  <c r="AB153" i="12"/>
  <c r="AC153" i="12"/>
  <c r="AD153" i="12"/>
  <c r="AF153" i="12"/>
  <c r="AQ153" i="12" s="1"/>
  <c r="AG153" i="12"/>
  <c r="AH153" i="12"/>
  <c r="AI153" i="12"/>
  <c r="AR153" i="12"/>
  <c r="AP153" i="12"/>
  <c r="AS153" i="12"/>
  <c r="AA154" i="12"/>
  <c r="AB154" i="12"/>
  <c r="AC154" i="12"/>
  <c r="AD154" i="12"/>
  <c r="AF154" i="12"/>
  <c r="AQ154" i="12" s="1"/>
  <c r="AG154" i="12"/>
  <c r="AH154" i="12"/>
  <c r="AI154" i="12"/>
  <c r="AR154" i="12"/>
  <c r="AP154" i="12"/>
  <c r="AS154" i="12"/>
  <c r="AA155" i="12"/>
  <c r="AB155" i="12"/>
  <c r="AC155" i="12"/>
  <c r="AD155" i="12"/>
  <c r="AF155" i="12"/>
  <c r="AQ155" i="12" s="1"/>
  <c r="AG155" i="12"/>
  <c r="AH155" i="12"/>
  <c r="AI155" i="12"/>
  <c r="AP155" i="12"/>
  <c r="AR155" i="12"/>
  <c r="AS155" i="12"/>
  <c r="AA156" i="12"/>
  <c r="AB156" i="12"/>
  <c r="AC156" i="12"/>
  <c r="AD156" i="12"/>
  <c r="AF156" i="12"/>
  <c r="AQ156" i="12" s="1"/>
  <c r="AG156" i="12"/>
  <c r="AH156" i="12"/>
  <c r="AI156" i="12"/>
  <c r="AR156" i="12"/>
  <c r="AP156" i="12"/>
  <c r="AS156" i="12"/>
  <c r="AA157" i="12"/>
  <c r="AB157" i="12"/>
  <c r="AC157" i="12"/>
  <c r="AD157" i="12"/>
  <c r="AR157" i="12"/>
  <c r="P157" i="12"/>
  <c r="Q157" i="12"/>
  <c r="AG157" i="12" s="1"/>
  <c r="AA158" i="12"/>
  <c r="AB158" i="12"/>
  <c r="AC158" i="12"/>
  <c r="AD158" i="12"/>
  <c r="AF158" i="12"/>
  <c r="AQ158" i="12" s="1"/>
  <c r="AG158" i="12"/>
  <c r="AH158" i="12"/>
  <c r="AI158" i="12"/>
  <c r="AP158" i="12"/>
  <c r="AR158" i="12"/>
  <c r="AS158" i="12"/>
  <c r="R157" i="12"/>
  <c r="AH157" i="12" s="1"/>
  <c r="AS157" i="12" s="1"/>
  <c r="AA159" i="12"/>
  <c r="AB159" i="12"/>
  <c r="AC159" i="12"/>
  <c r="AD159" i="12"/>
  <c r="AF159" i="12"/>
  <c r="AQ159" i="12" s="1"/>
  <c r="AG159" i="12"/>
  <c r="AH159" i="12"/>
  <c r="AI159" i="12"/>
  <c r="AR159" i="12"/>
  <c r="AP159" i="12"/>
  <c r="AS159" i="12"/>
  <c r="AA160" i="12"/>
  <c r="AB160" i="12"/>
  <c r="AC160" i="12"/>
  <c r="AD160" i="12"/>
  <c r="AF160" i="12"/>
  <c r="AQ160" i="12" s="1"/>
  <c r="AG160" i="12"/>
  <c r="AH160" i="12"/>
  <c r="AI160" i="12"/>
  <c r="AR160" i="12"/>
  <c r="AP160" i="12"/>
  <c r="AS160" i="12"/>
  <c r="AA161" i="12"/>
  <c r="AB161" i="12"/>
  <c r="AC161" i="12"/>
  <c r="AD161" i="12"/>
  <c r="AF161" i="12"/>
  <c r="AQ161" i="12" s="1"/>
  <c r="AG161" i="12"/>
  <c r="AH161" i="12"/>
  <c r="AI161" i="12"/>
  <c r="AR161" i="12"/>
  <c r="AS161" i="12"/>
  <c r="AP161" i="12"/>
  <c r="AA162" i="12"/>
  <c r="AB162" i="12"/>
  <c r="AC162" i="12"/>
  <c r="AD162" i="12"/>
  <c r="AF162" i="12"/>
  <c r="AQ162" i="12" s="1"/>
  <c r="AG162" i="12"/>
  <c r="AH162" i="12"/>
  <c r="AI162" i="12"/>
  <c r="AP162" i="12"/>
  <c r="AR162" i="12"/>
  <c r="AS162" i="12"/>
  <c r="AA163" i="12"/>
  <c r="AB163" i="12"/>
  <c r="AC163" i="12"/>
  <c r="AD163" i="12"/>
  <c r="AF163" i="12"/>
  <c r="AQ163" i="12" s="1"/>
  <c r="AG163" i="12"/>
  <c r="AH163" i="12"/>
  <c r="AI163" i="12"/>
  <c r="AR163" i="12"/>
  <c r="AS163" i="12"/>
  <c r="AP163" i="12"/>
  <c r="AA164" i="12"/>
  <c r="AB164" i="12"/>
  <c r="AC164" i="12"/>
  <c r="AD164" i="12"/>
  <c r="AF164" i="12"/>
  <c r="AQ164" i="12" s="1"/>
  <c r="AG164" i="12"/>
  <c r="AH164" i="12"/>
  <c r="AI164" i="12"/>
  <c r="AR164" i="12"/>
  <c r="AP164" i="12"/>
  <c r="AS164" i="12"/>
  <c r="AA165" i="12"/>
  <c r="AB165" i="12"/>
  <c r="AC165" i="12"/>
  <c r="AD165" i="12"/>
  <c r="AF165" i="12"/>
  <c r="AQ165" i="12" s="1"/>
  <c r="AG165" i="12"/>
  <c r="AH165" i="12"/>
  <c r="AI165" i="12"/>
  <c r="AR165" i="12"/>
  <c r="AP165" i="12"/>
  <c r="AS165" i="12"/>
  <c r="AA166" i="12"/>
  <c r="AB166" i="12"/>
  <c r="AC166" i="12"/>
  <c r="AD166" i="12"/>
  <c r="AF166" i="12"/>
  <c r="AQ166" i="12" s="1"/>
  <c r="AG166" i="12"/>
  <c r="AH166" i="12"/>
  <c r="AI166" i="12"/>
  <c r="AP166" i="12"/>
  <c r="AR166" i="12"/>
  <c r="AS166" i="12"/>
  <c r="AA167" i="12"/>
  <c r="AB167" i="12"/>
  <c r="AC167" i="12"/>
  <c r="AD167" i="12"/>
  <c r="AF167" i="12"/>
  <c r="AQ167" i="12" s="1"/>
  <c r="AG167" i="12"/>
  <c r="AH167" i="12"/>
  <c r="AI167" i="12"/>
  <c r="AR167" i="12"/>
  <c r="AP167" i="12"/>
  <c r="AS167" i="12"/>
  <c r="AA168" i="12"/>
  <c r="AB168" i="12"/>
  <c r="AC168" i="12"/>
  <c r="AD168" i="12"/>
  <c r="AF168" i="12"/>
  <c r="AQ168" i="12" s="1"/>
  <c r="AG168" i="12"/>
  <c r="AH168" i="12"/>
  <c r="AI168" i="12"/>
  <c r="AR168" i="12"/>
  <c r="AP168" i="12"/>
  <c r="AS168" i="12"/>
  <c r="AA169" i="12"/>
  <c r="AB169" i="12"/>
  <c r="AC169" i="12"/>
  <c r="AD169" i="12"/>
  <c r="AF169" i="12"/>
  <c r="AQ169" i="12" s="1"/>
  <c r="AG169" i="12"/>
  <c r="AH169" i="12"/>
  <c r="AI169" i="12"/>
  <c r="AR169" i="12"/>
  <c r="AS169" i="12"/>
  <c r="AP169" i="12"/>
  <c r="AA170" i="12"/>
  <c r="AB170" i="12"/>
  <c r="AC170" i="12"/>
  <c r="AD170" i="12"/>
  <c r="Q170" i="12"/>
  <c r="AG170" i="12" s="1"/>
  <c r="AR170" i="12" s="1"/>
  <c r="S170" i="12"/>
  <c r="AI170" i="12" s="1"/>
  <c r="AA171" i="12"/>
  <c r="AB171" i="12"/>
  <c r="AC171" i="12"/>
  <c r="AD171" i="12"/>
  <c r="AF171" i="12"/>
  <c r="AQ171" i="12" s="1"/>
  <c r="AG171" i="12"/>
  <c r="AH171" i="12"/>
  <c r="AI171" i="12"/>
  <c r="AR171" i="12"/>
  <c r="AP171" i="12"/>
  <c r="AS171" i="12"/>
  <c r="AA172" i="12"/>
  <c r="AB172" i="12"/>
  <c r="AC172" i="12"/>
  <c r="AD172" i="12"/>
  <c r="AF172" i="12"/>
  <c r="AQ172" i="12" s="1"/>
  <c r="AG172" i="12"/>
  <c r="AH172" i="12"/>
  <c r="AI172" i="12"/>
  <c r="AR172" i="12"/>
  <c r="AS172" i="12"/>
  <c r="AP172" i="12"/>
  <c r="AA173" i="12"/>
  <c r="AB173" i="12"/>
  <c r="AC173" i="12"/>
  <c r="AD173" i="12"/>
  <c r="AF173" i="12"/>
  <c r="AQ173" i="12" s="1"/>
  <c r="AG173" i="12"/>
  <c r="AH173" i="12"/>
  <c r="AI173" i="12"/>
  <c r="AP173" i="12"/>
  <c r="AR173" i="12"/>
  <c r="AS173" i="12"/>
  <c r="AA174" i="12"/>
  <c r="AB174" i="12"/>
  <c r="AC174" i="12"/>
  <c r="AD174" i="12"/>
  <c r="AF174" i="12"/>
  <c r="AQ174" i="12" s="1"/>
  <c r="AG174" i="12"/>
  <c r="AH174" i="12"/>
  <c r="AI174" i="12"/>
  <c r="AR174" i="12"/>
  <c r="AS174" i="12"/>
  <c r="AP174" i="12"/>
  <c r="AA175" i="12"/>
  <c r="AB175" i="12"/>
  <c r="AC175" i="12"/>
  <c r="AD175" i="12"/>
  <c r="AF175" i="12"/>
  <c r="AQ175" i="12" s="1"/>
  <c r="AG175" i="12"/>
  <c r="AH175" i="12"/>
  <c r="AI175" i="12"/>
  <c r="AR175" i="12"/>
  <c r="AP175" i="12"/>
  <c r="AS175" i="12"/>
  <c r="AA176" i="12"/>
  <c r="AB176" i="12"/>
  <c r="AC176" i="12"/>
  <c r="AD176" i="12"/>
  <c r="AF176" i="12"/>
  <c r="AG176" i="12"/>
  <c r="AH176" i="12"/>
  <c r="AI176" i="12"/>
  <c r="AP176" i="12"/>
  <c r="AQ176" i="12"/>
  <c r="AR176" i="12"/>
  <c r="AS176" i="12"/>
  <c r="AA177" i="12"/>
  <c r="AB177" i="12"/>
  <c r="AC177" i="12"/>
  <c r="AD177" i="12"/>
  <c r="AF177" i="12"/>
  <c r="AQ177" i="12" s="1"/>
  <c r="AG177" i="12"/>
  <c r="AH177" i="12"/>
  <c r="AI177" i="12"/>
  <c r="AP177" i="12"/>
  <c r="AS177" i="12"/>
  <c r="AR177" i="12"/>
  <c r="AA178" i="12"/>
  <c r="AB178" i="12"/>
  <c r="AC178" i="12"/>
  <c r="AD178" i="12"/>
  <c r="AF178" i="12"/>
  <c r="AQ178" i="12" s="1"/>
  <c r="AG178" i="12"/>
  <c r="AH178" i="12"/>
  <c r="AI178" i="12"/>
  <c r="AP178" i="12"/>
  <c r="AS178" i="12"/>
  <c r="AR178" i="12"/>
  <c r="AA179" i="12"/>
  <c r="AB179" i="12"/>
  <c r="AC179" i="12"/>
  <c r="AD179" i="12"/>
  <c r="AF179" i="12"/>
  <c r="AQ179" i="12" s="1"/>
  <c r="AG179" i="12"/>
  <c r="AH179" i="12"/>
  <c r="AI179" i="12"/>
  <c r="AP179" i="12"/>
  <c r="AS179" i="12"/>
  <c r="AR179" i="12"/>
  <c r="AA180" i="12"/>
  <c r="AB180" i="12"/>
  <c r="AC180" i="12"/>
  <c r="AD180" i="12"/>
  <c r="AF180" i="12"/>
  <c r="AQ180" i="12" s="1"/>
  <c r="AG180" i="12"/>
  <c r="AH180" i="12"/>
  <c r="AI180" i="12"/>
  <c r="AP180" i="12"/>
  <c r="AS180" i="12"/>
  <c r="AR180" i="12"/>
  <c r="AA181" i="12"/>
  <c r="AB181" i="12"/>
  <c r="AC181" i="12"/>
  <c r="AD181" i="12"/>
  <c r="AF181" i="12"/>
  <c r="AQ181" i="12" s="1"/>
  <c r="AG181" i="12"/>
  <c r="AH181" i="12"/>
  <c r="AI181" i="12"/>
  <c r="AP181" i="12"/>
  <c r="AS181" i="12"/>
  <c r="AR181" i="12"/>
  <c r="AA182" i="12"/>
  <c r="AB182" i="12"/>
  <c r="AC182" i="12"/>
  <c r="AD182" i="12"/>
  <c r="AF182" i="12"/>
  <c r="AQ182" i="12" s="1"/>
  <c r="AG182" i="12"/>
  <c r="AH182" i="12"/>
  <c r="AI182" i="12"/>
  <c r="AP182" i="12"/>
  <c r="AS182" i="12"/>
  <c r="AR182" i="12"/>
  <c r="P170" i="12"/>
  <c r="R170" i="12"/>
  <c r="AH170" i="12" s="1"/>
  <c r="AS170" i="12" s="1"/>
  <c r="AA183" i="12"/>
  <c r="AB183" i="12"/>
  <c r="AC183" i="12"/>
  <c r="AD183" i="12"/>
  <c r="AF183" i="12"/>
  <c r="AQ183" i="12" s="1"/>
  <c r="AG183" i="12"/>
  <c r="AH183" i="12"/>
  <c r="AI183" i="12"/>
  <c r="AP183" i="12"/>
  <c r="AS183" i="12"/>
  <c r="AR183" i="12"/>
  <c r="AA184" i="12"/>
  <c r="AB184" i="12"/>
  <c r="AC184" i="12"/>
  <c r="AD184" i="12"/>
  <c r="AF184" i="12"/>
  <c r="AQ184" i="12" s="1"/>
  <c r="AG184" i="12"/>
  <c r="AH184" i="12"/>
  <c r="AI184" i="12"/>
  <c r="AP184" i="12"/>
  <c r="AS184" i="12"/>
  <c r="AR184" i="12"/>
  <c r="AA185" i="12"/>
  <c r="AB185" i="12"/>
  <c r="AC185" i="12"/>
  <c r="AD185" i="12"/>
  <c r="AF185" i="12"/>
  <c r="AQ185" i="12" s="1"/>
  <c r="AG185" i="12"/>
  <c r="AH185" i="12"/>
  <c r="AI185" i="12"/>
  <c r="AP185" i="12"/>
  <c r="AS185" i="12"/>
  <c r="AR185" i="12"/>
  <c r="AA186" i="12"/>
  <c r="AB186" i="12"/>
  <c r="AC186" i="12"/>
  <c r="AD186" i="12"/>
  <c r="AF186" i="12"/>
  <c r="AQ186" i="12" s="1"/>
  <c r="AG186" i="12"/>
  <c r="AH186" i="12"/>
  <c r="AI186" i="12"/>
  <c r="AP186" i="12"/>
  <c r="AS186" i="12"/>
  <c r="AR186" i="12"/>
  <c r="AA187" i="12"/>
  <c r="AB187" i="12"/>
  <c r="AC187" i="12"/>
  <c r="AD187" i="12"/>
  <c r="AF187" i="12"/>
  <c r="AQ187" i="12" s="1"/>
  <c r="AG187" i="12"/>
  <c r="AH187" i="12"/>
  <c r="AI187" i="12"/>
  <c r="AP187" i="12"/>
  <c r="AS187" i="12"/>
  <c r="AR187" i="12"/>
  <c r="AA188" i="12"/>
  <c r="AB188" i="12"/>
  <c r="AC188" i="12"/>
  <c r="AD188" i="12"/>
  <c r="AF188" i="12"/>
  <c r="AQ188" i="12" s="1"/>
  <c r="AG188" i="12"/>
  <c r="AH188" i="12"/>
  <c r="AI188" i="12"/>
  <c r="AP188" i="12"/>
  <c r="AS188" i="12"/>
  <c r="AR188" i="12"/>
  <c r="AA189" i="12"/>
  <c r="AB189" i="12"/>
  <c r="AC189" i="12"/>
  <c r="AD189" i="12"/>
  <c r="AF189" i="12"/>
  <c r="AQ189" i="12" s="1"/>
  <c r="AG189" i="12"/>
  <c r="AH189" i="12"/>
  <c r="AI189" i="12"/>
  <c r="AP189" i="12"/>
  <c r="AS189" i="12"/>
  <c r="AR189" i="12"/>
  <c r="AA190" i="12"/>
  <c r="AB190" i="12"/>
  <c r="AC190" i="12"/>
  <c r="AD190" i="12"/>
  <c r="AF190" i="12"/>
  <c r="AQ190" i="12" s="1"/>
  <c r="AG190" i="12"/>
  <c r="AH190" i="12"/>
  <c r="AI190" i="12"/>
  <c r="AP190" i="12"/>
  <c r="AS190" i="12"/>
  <c r="AR190" i="12"/>
  <c r="AA191" i="12"/>
  <c r="AB191" i="12"/>
  <c r="AC191" i="12"/>
  <c r="AD191" i="12"/>
  <c r="AF191" i="12"/>
  <c r="AQ191" i="12" s="1"/>
  <c r="AG191" i="12"/>
  <c r="AH191" i="12"/>
  <c r="AI191" i="12"/>
  <c r="AP191" i="12"/>
  <c r="AS191" i="12"/>
  <c r="AR191" i="12"/>
  <c r="AA192" i="12"/>
  <c r="AB192" i="12"/>
  <c r="AC192" i="12"/>
  <c r="AD192" i="12"/>
  <c r="AF192" i="12"/>
  <c r="AQ192" i="12" s="1"/>
  <c r="AG192" i="12"/>
  <c r="AH192" i="12"/>
  <c r="AI192" i="12"/>
  <c r="AP192" i="12"/>
  <c r="AS192" i="12"/>
  <c r="AR192" i="12"/>
  <c r="AA193" i="12"/>
  <c r="AB193" i="12"/>
  <c r="AC193" i="12"/>
  <c r="AD193" i="12"/>
  <c r="AF193" i="12"/>
  <c r="AQ193" i="12" s="1"/>
  <c r="AG193" i="12"/>
  <c r="AH193" i="12"/>
  <c r="AI193" i="12"/>
  <c r="AP193" i="12"/>
  <c r="AS193" i="12"/>
  <c r="AR193" i="12"/>
  <c r="AA194" i="12"/>
  <c r="AB194" i="12"/>
  <c r="AC194" i="12"/>
  <c r="AD194" i="12"/>
  <c r="AF194" i="12"/>
  <c r="AQ194" i="12" s="1"/>
  <c r="AG194" i="12"/>
  <c r="AH194" i="12"/>
  <c r="AI194" i="12"/>
  <c r="AP194" i="12"/>
  <c r="AS194" i="12"/>
  <c r="AR194" i="12"/>
  <c r="AA195" i="12"/>
  <c r="AB195" i="12"/>
  <c r="AC195" i="12"/>
  <c r="AD195" i="12"/>
  <c r="AF195" i="12"/>
  <c r="AQ195" i="12" s="1"/>
  <c r="AG195" i="12"/>
  <c r="AH195" i="12"/>
  <c r="AI195" i="12"/>
  <c r="AP195" i="12"/>
  <c r="AS195" i="12"/>
  <c r="AR195" i="12"/>
  <c r="AA196" i="12"/>
  <c r="AB196" i="12"/>
  <c r="AC196" i="12"/>
  <c r="AD196" i="12"/>
  <c r="AF196" i="12"/>
  <c r="AQ196" i="12" s="1"/>
  <c r="AG196" i="12"/>
  <c r="AH196" i="12"/>
  <c r="AI196" i="12"/>
  <c r="AP196" i="12"/>
  <c r="AS196" i="12"/>
  <c r="AR196" i="12"/>
  <c r="AA197" i="12"/>
  <c r="AB197" i="12"/>
  <c r="AC197" i="12"/>
  <c r="AD197" i="12"/>
  <c r="AF197" i="12"/>
  <c r="AQ197" i="12" s="1"/>
  <c r="AG197" i="12"/>
  <c r="AH197" i="12"/>
  <c r="AI197" i="12"/>
  <c r="AP197" i="12"/>
  <c r="AS197" i="12"/>
  <c r="AR197" i="12"/>
  <c r="AA198" i="12"/>
  <c r="AB198" i="12"/>
  <c r="AC198" i="12"/>
  <c r="AD198" i="12"/>
  <c r="AF198" i="12"/>
  <c r="AQ198" i="12" s="1"/>
  <c r="AG198" i="12"/>
  <c r="AH198" i="12"/>
  <c r="AI198" i="12"/>
  <c r="AP198" i="12"/>
  <c r="AS198" i="12"/>
  <c r="AR198" i="12"/>
  <c r="AA199" i="12"/>
  <c r="AB199" i="12"/>
  <c r="AC199" i="12"/>
  <c r="AD199" i="12"/>
  <c r="AF199" i="12"/>
  <c r="AQ199" i="12" s="1"/>
  <c r="AG199" i="12"/>
  <c r="AH199" i="12"/>
  <c r="AI199" i="12"/>
  <c r="AP199" i="12"/>
  <c r="AS199" i="12"/>
  <c r="AR199" i="12"/>
  <c r="AA200" i="12"/>
  <c r="AB200" i="12"/>
  <c r="AC200" i="12"/>
  <c r="AD200" i="12"/>
  <c r="AF200" i="12"/>
  <c r="AQ200" i="12" s="1"/>
  <c r="AG200" i="12"/>
  <c r="AH200" i="12"/>
  <c r="AI200" i="12"/>
  <c r="AP200" i="12"/>
  <c r="AS200" i="12"/>
  <c r="AR200" i="12"/>
  <c r="AA201" i="12"/>
  <c r="AB201" i="12"/>
  <c r="AC201" i="12"/>
  <c r="AD201" i="12"/>
  <c r="AF201" i="12"/>
  <c r="AQ201" i="12" s="1"/>
  <c r="AG201" i="12"/>
  <c r="AH201" i="12"/>
  <c r="AI201" i="12"/>
  <c r="AP201" i="12"/>
  <c r="AS201" i="12"/>
  <c r="AR201" i="12"/>
  <c r="AA202" i="12"/>
  <c r="AB202" i="12"/>
  <c r="AC202" i="12"/>
  <c r="AD202" i="12"/>
  <c r="AF202" i="12"/>
  <c r="AQ202" i="12" s="1"/>
  <c r="AG202" i="12"/>
  <c r="AH202" i="12"/>
  <c r="AI202" i="12"/>
  <c r="AP202" i="12"/>
  <c r="AS202" i="12"/>
  <c r="AR202" i="12"/>
  <c r="AA203" i="12"/>
  <c r="AB203" i="12"/>
  <c r="AC203" i="12"/>
  <c r="AD203" i="12"/>
  <c r="AF203" i="12"/>
  <c r="AQ203" i="12" s="1"/>
  <c r="AG203" i="12"/>
  <c r="AH203" i="12"/>
  <c r="AI203" i="12"/>
  <c r="AP203" i="12"/>
  <c r="AS203" i="12"/>
  <c r="AR203" i="12"/>
  <c r="AA204" i="12"/>
  <c r="AB204" i="12"/>
  <c r="AC204" i="12"/>
  <c r="AD204" i="12"/>
  <c r="AF204" i="12"/>
  <c r="AQ204" i="12" s="1"/>
  <c r="AG204" i="12"/>
  <c r="AH204" i="12"/>
  <c r="AI204" i="12"/>
  <c r="AP204" i="12"/>
  <c r="AS204" i="12"/>
  <c r="AR204" i="12"/>
  <c r="AA205" i="12"/>
  <c r="AB205" i="12"/>
  <c r="AC205" i="12"/>
  <c r="AD205" i="12"/>
  <c r="AF205" i="12"/>
  <c r="AQ205" i="12" s="1"/>
  <c r="AG205" i="12"/>
  <c r="AH205" i="12"/>
  <c r="AI205" i="12"/>
  <c r="AP205" i="12"/>
  <c r="AS205" i="12"/>
  <c r="AR205" i="12"/>
  <c r="AA206" i="12"/>
  <c r="AB206" i="12"/>
  <c r="AC206" i="12"/>
  <c r="AD206" i="12"/>
  <c r="AF206" i="12"/>
  <c r="AQ206" i="12" s="1"/>
  <c r="AG206" i="12"/>
  <c r="AH206" i="12"/>
  <c r="AI206" i="12"/>
  <c r="AP206" i="12"/>
  <c r="AS206" i="12"/>
  <c r="AR206" i="12"/>
  <c r="AA207" i="12"/>
  <c r="AB207" i="12"/>
  <c r="AC207" i="12"/>
  <c r="AD207" i="12"/>
  <c r="AF207" i="12"/>
  <c r="AQ207" i="12" s="1"/>
  <c r="AG207" i="12"/>
  <c r="AH207" i="12"/>
  <c r="AI207" i="12"/>
  <c r="AP207" i="12"/>
  <c r="AS207" i="12"/>
  <c r="AR207" i="12"/>
  <c r="AA208" i="12"/>
  <c r="AB208" i="12"/>
  <c r="AC208" i="12"/>
  <c r="AD208" i="12"/>
  <c r="AF208" i="12"/>
  <c r="AQ208" i="12" s="1"/>
  <c r="AG208" i="12"/>
  <c r="AH208" i="12"/>
  <c r="AI208" i="12"/>
  <c r="AP208" i="12"/>
  <c r="AS208" i="12"/>
  <c r="AR208" i="12"/>
  <c r="AA209" i="12"/>
  <c r="AB209" i="12"/>
  <c r="AC209" i="12"/>
  <c r="AD209" i="12"/>
  <c r="AF209" i="12"/>
  <c r="AQ209" i="12" s="1"/>
  <c r="AG209" i="12"/>
  <c r="AH209" i="12"/>
  <c r="AI209" i="12"/>
  <c r="AP209" i="12"/>
  <c r="AS209" i="12"/>
  <c r="AR209" i="12"/>
  <c r="AA210" i="12"/>
  <c r="AB210" i="12"/>
  <c r="AC210" i="12"/>
  <c r="AD210" i="12"/>
  <c r="AF210" i="12"/>
  <c r="AQ210" i="12" s="1"/>
  <c r="AG210" i="12"/>
  <c r="AH210" i="12"/>
  <c r="AI210" i="12"/>
  <c r="AP210" i="12"/>
  <c r="AS210" i="12"/>
  <c r="AR210" i="12"/>
  <c r="AA211" i="12"/>
  <c r="AB211" i="12"/>
  <c r="AC211" i="12"/>
  <c r="AD211" i="12"/>
  <c r="AF211" i="12"/>
  <c r="AQ211" i="12" s="1"/>
  <c r="AG211" i="12"/>
  <c r="AH211" i="12"/>
  <c r="AI211" i="12"/>
  <c r="AP211" i="12"/>
  <c r="AS211" i="12"/>
  <c r="AR211" i="12"/>
  <c r="AA212" i="12"/>
  <c r="AB212" i="12"/>
  <c r="AC212" i="12"/>
  <c r="AD212" i="12"/>
  <c r="AF212" i="12"/>
  <c r="AQ212" i="12" s="1"/>
  <c r="AG212" i="12"/>
  <c r="AH212" i="12"/>
  <c r="AI212" i="12"/>
  <c r="AP212" i="12"/>
  <c r="AS212" i="12"/>
  <c r="AR212" i="12"/>
  <c r="AA213" i="12"/>
  <c r="AB213" i="12"/>
  <c r="AC213" i="12"/>
  <c r="AD213" i="12"/>
  <c r="AF213" i="12"/>
  <c r="AQ213" i="12" s="1"/>
  <c r="AG213" i="12"/>
  <c r="AH213" i="12"/>
  <c r="AI213" i="12"/>
  <c r="AP213" i="12"/>
  <c r="AS213" i="12"/>
  <c r="AR213" i="12"/>
  <c r="AA214" i="12"/>
  <c r="AB214" i="12"/>
  <c r="AC214" i="12"/>
  <c r="AD214" i="12"/>
  <c r="AF214" i="12"/>
  <c r="AQ214" i="12" s="1"/>
  <c r="AG214" i="12"/>
  <c r="AH214" i="12"/>
  <c r="AI214" i="12"/>
  <c r="AP214" i="12"/>
  <c r="AS214" i="12"/>
  <c r="AR214" i="12"/>
  <c r="AA215" i="12"/>
  <c r="AB215" i="12"/>
  <c r="AC215" i="12"/>
  <c r="AD215" i="12"/>
  <c r="AF215" i="12"/>
  <c r="AQ215" i="12" s="1"/>
  <c r="AG215" i="12"/>
  <c r="AH215" i="12"/>
  <c r="AI215" i="12"/>
  <c r="AP215" i="12"/>
  <c r="AS215" i="12"/>
  <c r="AR215" i="12"/>
  <c r="AA216" i="12"/>
  <c r="AB216" i="12"/>
  <c r="AC216" i="12"/>
  <c r="AD216" i="12"/>
  <c r="AF216" i="12"/>
  <c r="AQ216" i="12" s="1"/>
  <c r="AG216" i="12"/>
  <c r="AH216" i="12"/>
  <c r="AI216" i="12"/>
  <c r="AP216" i="12"/>
  <c r="AS216" i="12"/>
  <c r="AR216" i="12"/>
  <c r="AA217" i="12"/>
  <c r="AB217" i="12"/>
  <c r="AC217" i="12"/>
  <c r="AD217" i="12"/>
  <c r="AF217" i="12"/>
  <c r="AQ217" i="12" s="1"/>
  <c r="AG217" i="12"/>
  <c r="AH217" i="12"/>
  <c r="AI217" i="12"/>
  <c r="AP217" i="12"/>
  <c r="AS217" i="12"/>
  <c r="AR217" i="12"/>
  <c r="AA218" i="12"/>
  <c r="AB218" i="12"/>
  <c r="AC218" i="12"/>
  <c r="AD218" i="12"/>
  <c r="AF218" i="12"/>
  <c r="AQ218" i="12" s="1"/>
  <c r="AG218" i="12"/>
  <c r="AH218" i="12"/>
  <c r="AI218" i="12"/>
  <c r="AP218" i="12"/>
  <c r="AS218" i="12"/>
  <c r="AR218" i="12"/>
  <c r="AA219" i="12"/>
  <c r="AB219" i="12"/>
  <c r="AC219" i="12"/>
  <c r="AD219" i="12"/>
  <c r="AF219" i="12"/>
  <c r="AQ219" i="12" s="1"/>
  <c r="AG219" i="12"/>
  <c r="AH219" i="12"/>
  <c r="AI219" i="12"/>
  <c r="AP219" i="12"/>
  <c r="AS219" i="12"/>
  <c r="AR219" i="12"/>
  <c r="AA220" i="12"/>
  <c r="AB220" i="12"/>
  <c r="AC220" i="12"/>
  <c r="AD220" i="12"/>
  <c r="AF220" i="12"/>
  <c r="AQ220" i="12" s="1"/>
  <c r="AG220" i="12"/>
  <c r="AH220" i="12"/>
  <c r="AI220" i="12"/>
  <c r="AP220" i="12"/>
  <c r="AS220" i="12"/>
  <c r="AR220" i="12"/>
  <c r="AA221" i="12"/>
  <c r="AB221" i="12"/>
  <c r="AC221" i="12"/>
  <c r="AD221" i="12"/>
  <c r="AF221" i="12"/>
  <c r="AQ221" i="12" s="1"/>
  <c r="AG221" i="12"/>
  <c r="AH221" i="12"/>
  <c r="AI221" i="12"/>
  <c r="AP221" i="12"/>
  <c r="AS221" i="12"/>
  <c r="AR221" i="12"/>
  <c r="AA222" i="12"/>
  <c r="AB222" i="12"/>
  <c r="AC222" i="12"/>
  <c r="AD222" i="12"/>
  <c r="AF222" i="12"/>
  <c r="AQ222" i="12" s="1"/>
  <c r="AG222" i="12"/>
  <c r="AH222" i="12"/>
  <c r="AI222" i="12"/>
  <c r="AP222" i="12"/>
  <c r="AS222" i="12"/>
  <c r="AR222" i="12"/>
  <c r="AA223" i="12"/>
  <c r="AB223" i="12"/>
  <c r="AC223" i="12"/>
  <c r="AD223" i="12"/>
  <c r="AF223" i="12"/>
  <c r="AQ223" i="12" s="1"/>
  <c r="AG223" i="12"/>
  <c r="AH223" i="12"/>
  <c r="AI223" i="12"/>
  <c r="AP223" i="12"/>
  <c r="AS223" i="12"/>
  <c r="AR223" i="12"/>
  <c r="AA224" i="12"/>
  <c r="AB224" i="12"/>
  <c r="AC224" i="12"/>
  <c r="AD224" i="12"/>
  <c r="AF224" i="12"/>
  <c r="AQ224" i="12" s="1"/>
  <c r="AG224" i="12"/>
  <c r="AH224" i="12"/>
  <c r="AI224" i="12"/>
  <c r="AP224" i="12"/>
  <c r="AS224" i="12"/>
  <c r="AR224" i="12"/>
  <c r="AA225" i="12"/>
  <c r="AB225" i="12"/>
  <c r="AC225" i="12"/>
  <c r="AD225" i="12"/>
  <c r="AF225" i="12"/>
  <c r="AQ225" i="12" s="1"/>
  <c r="AG225" i="12"/>
  <c r="AH225" i="12"/>
  <c r="AI225" i="12"/>
  <c r="AP225" i="12"/>
  <c r="AS225" i="12"/>
  <c r="AR225" i="12"/>
  <c r="AA226" i="12"/>
  <c r="AB226" i="12"/>
  <c r="AC226" i="12"/>
  <c r="AD226" i="12"/>
  <c r="AF226" i="12"/>
  <c r="AQ226" i="12" s="1"/>
  <c r="AG226" i="12"/>
  <c r="AH226" i="12"/>
  <c r="AI226" i="12"/>
  <c r="AP226" i="12"/>
  <c r="AS226" i="12"/>
  <c r="AR226" i="12"/>
  <c r="AA227" i="12"/>
  <c r="AB227" i="12"/>
  <c r="AC227" i="12"/>
  <c r="AD227" i="12"/>
  <c r="AF227" i="12"/>
  <c r="AQ227" i="12" s="1"/>
  <c r="AG227" i="12"/>
  <c r="AH227" i="12"/>
  <c r="AI227" i="12"/>
  <c r="AP227" i="12"/>
  <c r="AS227" i="12"/>
  <c r="AR227" i="12"/>
  <c r="AA228" i="12"/>
  <c r="AB228" i="12"/>
  <c r="AC228" i="12"/>
  <c r="AD228" i="12"/>
  <c r="AF228" i="12"/>
  <c r="AQ228" i="12" s="1"/>
  <c r="AG228" i="12"/>
  <c r="AH228" i="12"/>
  <c r="AI228" i="12"/>
  <c r="AP228" i="12"/>
  <c r="AS228" i="12"/>
  <c r="AR228" i="12"/>
  <c r="AA229" i="12"/>
  <c r="AB229" i="12"/>
  <c r="AC229" i="12"/>
  <c r="AD229" i="12"/>
  <c r="AF229" i="12"/>
  <c r="AQ229" i="12" s="1"/>
  <c r="AG229" i="12"/>
  <c r="AH229" i="12"/>
  <c r="AI229" i="12"/>
  <c r="AP229" i="12"/>
  <c r="AS229" i="12"/>
  <c r="AR229" i="12"/>
  <c r="AA230" i="12"/>
  <c r="AB230" i="12"/>
  <c r="AC230" i="12"/>
  <c r="AD230" i="12"/>
  <c r="AF230" i="12"/>
  <c r="AQ230" i="12" s="1"/>
  <c r="AG230" i="12"/>
  <c r="AH230" i="12"/>
  <c r="AI230" i="12"/>
  <c r="AP230" i="12"/>
  <c r="AS230" i="12"/>
  <c r="AR230" i="12"/>
  <c r="AA231" i="12"/>
  <c r="AB231" i="12"/>
  <c r="AC231" i="12"/>
  <c r="AD231" i="12"/>
  <c r="AF231" i="12"/>
  <c r="AQ231" i="12" s="1"/>
  <c r="AG231" i="12"/>
  <c r="AH231" i="12"/>
  <c r="AI231" i="12"/>
  <c r="AP231" i="12"/>
  <c r="AS231" i="12"/>
  <c r="AR231" i="12"/>
  <c r="AA232" i="12"/>
  <c r="AB232" i="12"/>
  <c r="AC232" i="12"/>
  <c r="AD232" i="12"/>
  <c r="AF232" i="12"/>
  <c r="AG232" i="12"/>
  <c r="AH232" i="12"/>
  <c r="AI232" i="12"/>
  <c r="AP232" i="12"/>
  <c r="AQ232" i="12"/>
  <c r="AR232" i="12"/>
  <c r="AS232" i="12"/>
  <c r="AA233" i="12"/>
  <c r="AB233" i="12"/>
  <c r="AC233" i="12"/>
  <c r="AD233" i="12"/>
  <c r="AF233" i="12"/>
  <c r="AG233" i="12"/>
  <c r="AH233" i="12"/>
  <c r="AI233" i="12"/>
  <c r="AP233" i="12"/>
  <c r="AQ233" i="12"/>
  <c r="AR233" i="12"/>
  <c r="AS233" i="12"/>
  <c r="AA234" i="12"/>
  <c r="AB234" i="12"/>
  <c r="AC234" i="12"/>
  <c r="AD234" i="12"/>
  <c r="AF234" i="12"/>
  <c r="AG234" i="12"/>
  <c r="AH234" i="12"/>
  <c r="AI234" i="12"/>
  <c r="AP234" i="12"/>
  <c r="AV90" i="12" s="1"/>
  <c r="AQ234" i="12"/>
  <c r="AW90" i="12" s="1"/>
  <c r="AR234" i="12"/>
  <c r="AX90" i="12" s="1"/>
  <c r="AS234" i="12"/>
  <c r="AY90" i="12" s="1"/>
  <c r="AA235" i="12"/>
  <c r="AB235" i="12"/>
  <c r="AC235" i="12"/>
  <c r="AD235" i="12"/>
  <c r="AF235" i="12"/>
  <c r="AG235" i="12"/>
  <c r="AH235" i="12"/>
  <c r="AI235" i="12"/>
  <c r="AP235" i="12"/>
  <c r="AV91" i="12" s="1"/>
  <c r="BH91" i="12" s="1"/>
  <c r="AQ235" i="12"/>
  <c r="AW91" i="12" s="1"/>
  <c r="BI91" i="12" s="1"/>
  <c r="AR235" i="12"/>
  <c r="AX91" i="12" s="1"/>
  <c r="BJ91" i="12" s="1"/>
  <c r="AS235" i="12"/>
  <c r="AY91" i="12" s="1"/>
  <c r="BK91" i="12" s="1"/>
  <c r="AA236" i="12"/>
  <c r="AB236" i="12"/>
  <c r="AC236" i="12"/>
  <c r="AD236" i="12"/>
  <c r="AF236" i="12"/>
  <c r="AG236" i="12"/>
  <c r="AH236" i="12"/>
  <c r="AI236" i="12"/>
  <c r="AP236" i="12"/>
  <c r="AV92" i="12" s="1"/>
  <c r="BH92" i="12" s="1"/>
  <c r="AQ236" i="12"/>
  <c r="AW92" i="12" s="1"/>
  <c r="BI92" i="12" s="1"/>
  <c r="AR236" i="12"/>
  <c r="AX92" i="12" s="1"/>
  <c r="BJ92" i="12" s="1"/>
  <c r="AS236" i="12"/>
  <c r="AY92" i="12" s="1"/>
  <c r="BK92" i="12" s="1"/>
  <c r="AA237" i="12"/>
  <c r="AB237" i="12"/>
  <c r="AC237" i="12"/>
  <c r="AD237" i="12"/>
  <c r="AF237" i="12"/>
  <c r="AG237" i="12"/>
  <c r="AH237" i="12"/>
  <c r="AI237" i="12"/>
  <c r="AP237" i="12"/>
  <c r="AV93" i="12" s="1"/>
  <c r="BH93" i="12" s="1"/>
  <c r="AQ237" i="12"/>
  <c r="AW93" i="12" s="1"/>
  <c r="BI93" i="12" s="1"/>
  <c r="AR237" i="12"/>
  <c r="AX93" i="12" s="1"/>
  <c r="BJ93" i="12" s="1"/>
  <c r="AS237" i="12"/>
  <c r="AY93" i="12" s="1"/>
  <c r="BK93" i="12" s="1"/>
  <c r="AA238" i="12"/>
  <c r="AB238" i="12"/>
  <c r="AC238" i="12"/>
  <c r="AD238" i="12"/>
  <c r="AF238" i="12"/>
  <c r="AG238" i="12"/>
  <c r="AH238" i="12"/>
  <c r="AI238" i="12"/>
  <c r="AP238" i="12"/>
  <c r="AV94" i="12" s="1"/>
  <c r="BH94" i="12" s="1"/>
  <c r="AQ238" i="12"/>
  <c r="AW94" i="12" s="1"/>
  <c r="BI94" i="12" s="1"/>
  <c r="AR238" i="12"/>
  <c r="AX94" i="12" s="1"/>
  <c r="BJ94" i="12" s="1"/>
  <c r="AS238" i="12"/>
  <c r="AY94" i="12" s="1"/>
  <c r="BK94" i="12" s="1"/>
  <c r="AA239" i="12"/>
  <c r="AB239" i="12"/>
  <c r="AC239" i="12"/>
  <c r="AD239" i="12"/>
  <c r="AF239" i="12"/>
  <c r="AG239" i="12"/>
  <c r="AH239" i="12"/>
  <c r="AI239" i="12"/>
  <c r="AP239" i="12"/>
  <c r="AV95" i="12" s="1"/>
  <c r="BH95" i="12" s="1"/>
  <c r="AQ239" i="12"/>
  <c r="AW95" i="12" s="1"/>
  <c r="BI95" i="12" s="1"/>
  <c r="AR239" i="12"/>
  <c r="AX95" i="12" s="1"/>
  <c r="BJ95" i="12" s="1"/>
  <c r="AS239" i="12"/>
  <c r="AY95" i="12" s="1"/>
  <c r="BK95" i="12" s="1"/>
  <c r="AA240" i="12"/>
  <c r="AB240" i="12"/>
  <c r="AC240" i="12"/>
  <c r="AD240" i="12"/>
  <c r="AF240" i="12"/>
  <c r="AG240" i="12"/>
  <c r="AH240" i="12"/>
  <c r="AI240" i="12"/>
  <c r="AP240" i="12"/>
  <c r="AV96" i="12" s="1"/>
  <c r="BH96" i="12" s="1"/>
  <c r="AQ240" i="12"/>
  <c r="AW96" i="12" s="1"/>
  <c r="BI96" i="12" s="1"/>
  <c r="AR240" i="12"/>
  <c r="AX96" i="12" s="1"/>
  <c r="BJ96" i="12" s="1"/>
  <c r="AS240" i="12"/>
  <c r="AY96" i="12" s="1"/>
  <c r="BK96" i="12" s="1"/>
  <c r="AA241" i="12"/>
  <c r="AB241" i="12"/>
  <c r="AC241" i="12"/>
  <c r="AD241" i="12"/>
  <c r="AF241" i="12"/>
  <c r="AG241" i="12"/>
  <c r="AH241" i="12"/>
  <c r="AI241" i="12"/>
  <c r="AP241" i="12"/>
  <c r="AV97" i="12" s="1"/>
  <c r="BH97" i="12" s="1"/>
  <c r="AQ241" i="12"/>
  <c r="AW97" i="12" s="1"/>
  <c r="BI97" i="12" s="1"/>
  <c r="AR241" i="12"/>
  <c r="AX97" i="12" s="1"/>
  <c r="BJ97" i="12" s="1"/>
  <c r="AS241" i="12"/>
  <c r="AY97" i="12" s="1"/>
  <c r="BK97" i="12" s="1"/>
  <c r="AA242" i="12"/>
  <c r="AB242" i="12"/>
  <c r="AC242" i="12"/>
  <c r="AD242" i="12"/>
  <c r="AF242" i="12"/>
  <c r="AG242" i="12"/>
  <c r="AH242" i="12"/>
  <c r="AI242" i="12"/>
  <c r="AP242" i="12"/>
  <c r="AV98" i="12" s="1"/>
  <c r="BH98" i="12" s="1"/>
  <c r="AQ242" i="12"/>
  <c r="AW98" i="12" s="1"/>
  <c r="BI98" i="12" s="1"/>
  <c r="AR242" i="12"/>
  <c r="AS242" i="12"/>
  <c r="AY98" i="12" s="1"/>
  <c r="BK98" i="12" s="1"/>
  <c r="AA243" i="12"/>
  <c r="AB243" i="12"/>
  <c r="AC243" i="12"/>
  <c r="AD243" i="12"/>
  <c r="AF243" i="12"/>
  <c r="AG243" i="12"/>
  <c r="AH243" i="12"/>
  <c r="AI243" i="12"/>
  <c r="AP243" i="12"/>
  <c r="AQ243" i="12"/>
  <c r="AR243" i="12"/>
  <c r="AX99" i="12" s="1"/>
  <c r="BJ99" i="12" s="1"/>
  <c r="AS243" i="12"/>
  <c r="AA244" i="12"/>
  <c r="AB244" i="12"/>
  <c r="AC244" i="12"/>
  <c r="AD244" i="12"/>
  <c r="AF244" i="12"/>
  <c r="AG244" i="12"/>
  <c r="AH244" i="12"/>
  <c r="AI244" i="12"/>
  <c r="AP244" i="12"/>
  <c r="AQ244" i="12"/>
  <c r="AR244" i="12"/>
  <c r="AS244" i="12"/>
  <c r="AA245" i="12"/>
  <c r="AB245" i="12"/>
  <c r="AC245" i="12"/>
  <c r="AD245" i="12"/>
  <c r="AF245" i="12"/>
  <c r="AG245" i="12"/>
  <c r="AH245" i="12"/>
  <c r="AI245" i="12"/>
  <c r="AP245" i="12"/>
  <c r="AV100" i="12" s="1"/>
  <c r="BH100" i="12" s="1"/>
  <c r="AQ245" i="12"/>
  <c r="AW100" i="12" s="1"/>
  <c r="BI100" i="12" s="1"/>
  <c r="AR245" i="12"/>
  <c r="AX100" i="12" s="1"/>
  <c r="BJ100" i="12" s="1"/>
  <c r="AS245" i="12"/>
  <c r="AY100" i="12" s="1"/>
  <c r="BK100" i="12" s="1"/>
  <c r="AA246" i="12"/>
  <c r="AB246" i="12"/>
  <c r="AC246" i="12"/>
  <c r="AD246" i="12"/>
  <c r="AF246" i="12"/>
  <c r="AG246" i="12"/>
  <c r="AH246" i="12"/>
  <c r="AI246" i="12"/>
  <c r="AP246" i="12"/>
  <c r="AQ246" i="12"/>
  <c r="AR246" i="12"/>
  <c r="AS246" i="12"/>
  <c r="AA247" i="12"/>
  <c r="AB247" i="12"/>
  <c r="AC247" i="12"/>
  <c r="AD247" i="12"/>
  <c r="AF247" i="12"/>
  <c r="AG247" i="12"/>
  <c r="AH247" i="12"/>
  <c r="AI247" i="12"/>
  <c r="AP247" i="12"/>
  <c r="AV102" i="12" s="1"/>
  <c r="AQ247" i="12"/>
  <c r="AW102" i="12" s="1"/>
  <c r="AR247" i="12"/>
  <c r="AX102" i="12" s="1"/>
  <c r="BJ102" i="12" s="1"/>
  <c r="AS247" i="12"/>
  <c r="AY102" i="12" s="1"/>
  <c r="BK102" i="12" s="1"/>
  <c r="AA248" i="12"/>
  <c r="AB248" i="12"/>
  <c r="AC248" i="12"/>
  <c r="AD248" i="12"/>
  <c r="AF248" i="12"/>
  <c r="AG248" i="12"/>
  <c r="AH248" i="12"/>
  <c r="AI248" i="12"/>
  <c r="AP248" i="12"/>
  <c r="AV103" i="12" s="1"/>
  <c r="BH103" i="12" s="1"/>
  <c r="AQ248" i="12"/>
  <c r="AW103" i="12" s="1"/>
  <c r="BI103" i="12" s="1"/>
  <c r="AR248" i="12"/>
  <c r="AS248" i="12"/>
  <c r="AY103" i="12" s="1"/>
  <c r="BK103" i="12" s="1"/>
  <c r="AA249" i="12"/>
  <c r="AB249" i="12"/>
  <c r="AC249" i="12"/>
  <c r="AD249" i="12"/>
  <c r="AF249" i="12"/>
  <c r="AG249" i="12"/>
  <c r="AH249" i="12"/>
  <c r="AI249" i="12"/>
  <c r="AP249" i="12"/>
  <c r="AV104" i="12" s="1"/>
  <c r="BH104" i="12" s="1"/>
  <c r="AQ249" i="12"/>
  <c r="AW104" i="12" s="1"/>
  <c r="BI104" i="12" s="1"/>
  <c r="AR249" i="12"/>
  <c r="AX104" i="12" s="1"/>
  <c r="BJ104" i="12" s="1"/>
  <c r="AS249" i="12"/>
  <c r="AY104" i="12" s="1"/>
  <c r="BK104" i="12" s="1"/>
  <c r="AA250" i="12"/>
  <c r="AB250" i="12"/>
  <c r="AC250" i="12"/>
  <c r="AD250" i="12"/>
  <c r="AF250" i="12"/>
  <c r="AG250" i="12"/>
  <c r="AH250" i="12"/>
  <c r="AI250" i="12"/>
  <c r="AP250" i="12"/>
  <c r="AV105" i="12" s="1"/>
  <c r="BH105" i="12" s="1"/>
  <c r="AQ250" i="12"/>
  <c r="AW105" i="12" s="1"/>
  <c r="BI105" i="12" s="1"/>
  <c r="AR250" i="12"/>
  <c r="AX105" i="12" s="1"/>
  <c r="BJ105" i="12" s="1"/>
  <c r="AS250" i="12"/>
  <c r="AY105" i="12" s="1"/>
  <c r="BK105" i="12" s="1"/>
  <c r="AA251" i="12"/>
  <c r="AB251" i="12"/>
  <c r="AC251" i="12"/>
  <c r="AD251" i="12"/>
  <c r="AF251" i="12"/>
  <c r="AG251" i="12"/>
  <c r="AH251" i="12"/>
  <c r="AI251" i="12"/>
  <c r="AP251" i="12"/>
  <c r="AV106" i="12" s="1"/>
  <c r="BH106" i="12" s="1"/>
  <c r="AQ251" i="12"/>
  <c r="AW106" i="12" s="1"/>
  <c r="BI106" i="12" s="1"/>
  <c r="AR251" i="12"/>
  <c r="AX106" i="12" s="1"/>
  <c r="BJ106" i="12" s="1"/>
  <c r="AS251" i="12"/>
  <c r="AY106" i="12" s="1"/>
  <c r="BK106" i="12" s="1"/>
  <c r="AA252" i="12"/>
  <c r="AB252" i="12"/>
  <c r="AC252" i="12"/>
  <c r="AD252" i="12"/>
  <c r="AF252" i="12"/>
  <c r="AG252" i="12"/>
  <c r="AH252" i="12"/>
  <c r="AI252" i="12"/>
  <c r="AP252" i="12"/>
  <c r="AV107" i="12" s="1"/>
  <c r="BH107" i="12" s="1"/>
  <c r="AQ252" i="12"/>
  <c r="AW107" i="12" s="1"/>
  <c r="BI107" i="12" s="1"/>
  <c r="AR252" i="12"/>
  <c r="AX107" i="12" s="1"/>
  <c r="BJ107" i="12" s="1"/>
  <c r="AS252" i="12"/>
  <c r="AY107" i="12" s="1"/>
  <c r="BK107" i="12" s="1"/>
  <c r="AA253" i="12"/>
  <c r="AB253" i="12"/>
  <c r="AC253" i="12"/>
  <c r="AD253" i="12"/>
  <c r="AF253" i="12"/>
  <c r="AG253" i="12"/>
  <c r="AH253" i="12"/>
  <c r="AI253" i="12"/>
  <c r="AP253" i="12"/>
  <c r="AV108" i="12" s="1"/>
  <c r="BH108" i="12" s="1"/>
  <c r="AQ253" i="12"/>
  <c r="AW108" i="12" s="1"/>
  <c r="BI108" i="12" s="1"/>
  <c r="AR253" i="12"/>
  <c r="AX108" i="12" s="1"/>
  <c r="BJ108" i="12" s="1"/>
  <c r="AS253" i="12"/>
  <c r="AY108" i="12" s="1"/>
  <c r="BK108" i="12" s="1"/>
  <c r="AA254" i="12"/>
  <c r="AB254" i="12"/>
  <c r="AC254" i="12"/>
  <c r="AD254" i="12"/>
  <c r="AF254" i="12"/>
  <c r="AG254" i="12"/>
  <c r="AH254" i="12"/>
  <c r="AI254" i="12"/>
  <c r="AP254" i="12"/>
  <c r="AV109" i="12" s="1"/>
  <c r="BH109" i="12" s="1"/>
  <c r="AQ254" i="12"/>
  <c r="AW109" i="12" s="1"/>
  <c r="BI109" i="12" s="1"/>
  <c r="AR254" i="12"/>
  <c r="AX109" i="12" s="1"/>
  <c r="BJ109" i="12" s="1"/>
  <c r="AS254" i="12"/>
  <c r="AY109" i="12" s="1"/>
  <c r="BK109" i="12" s="1"/>
  <c r="AA255" i="12"/>
  <c r="AB255" i="12"/>
  <c r="AC255" i="12"/>
  <c r="AD255" i="12"/>
  <c r="AF255" i="12"/>
  <c r="AG255" i="12"/>
  <c r="AH255" i="12"/>
  <c r="AI255" i="12"/>
  <c r="AP255" i="12"/>
  <c r="AV110" i="12" s="1"/>
  <c r="BH110" i="12" s="1"/>
  <c r="AQ255" i="12"/>
  <c r="AW110" i="12" s="1"/>
  <c r="BI110" i="12" s="1"/>
  <c r="AR255" i="12"/>
  <c r="AX110" i="12" s="1"/>
  <c r="BJ110" i="12" s="1"/>
  <c r="AS255" i="12"/>
  <c r="AY110" i="12" s="1"/>
  <c r="BK110" i="12" s="1"/>
  <c r="AA256" i="12"/>
  <c r="AB256" i="12"/>
  <c r="AC256" i="12"/>
  <c r="AD256" i="12"/>
  <c r="AF256" i="12"/>
  <c r="AG256" i="12"/>
  <c r="AH256" i="12"/>
  <c r="AI256" i="12"/>
  <c r="AP256" i="12"/>
  <c r="AV111" i="12" s="1"/>
  <c r="BH111" i="12" s="1"/>
  <c r="AQ256" i="12"/>
  <c r="AW111" i="12" s="1"/>
  <c r="BI111" i="12" s="1"/>
  <c r="AR256" i="12"/>
  <c r="AX111" i="12" s="1"/>
  <c r="BJ111" i="12" s="1"/>
  <c r="AS256" i="12"/>
  <c r="AY111" i="12" s="1"/>
  <c r="BK111" i="12" s="1"/>
  <c r="AA257" i="12"/>
  <c r="AB257" i="12"/>
  <c r="AC257" i="12"/>
  <c r="AD257" i="12"/>
  <c r="AF257" i="12"/>
  <c r="AG257" i="12"/>
  <c r="AH257" i="12"/>
  <c r="AI257" i="12"/>
  <c r="AP257" i="12"/>
  <c r="AV112" i="12" s="1"/>
  <c r="BH112" i="12" s="1"/>
  <c r="AQ257" i="12"/>
  <c r="AW112" i="12" s="1"/>
  <c r="BI112" i="12" s="1"/>
  <c r="AR257" i="12"/>
  <c r="AX112" i="12" s="1"/>
  <c r="BJ112" i="12" s="1"/>
  <c r="AS257" i="12"/>
  <c r="AY112" i="12" s="1"/>
  <c r="BK112" i="12" s="1"/>
  <c r="AA258" i="12"/>
  <c r="AB258" i="12"/>
  <c r="AC258" i="12"/>
  <c r="AD258" i="12"/>
  <c r="AF258" i="12"/>
  <c r="AG258" i="12"/>
  <c r="AH258" i="12"/>
  <c r="AI258" i="12"/>
  <c r="AP258" i="12"/>
  <c r="AQ258" i="12"/>
  <c r="AR258" i="12"/>
  <c r="AS258" i="12"/>
  <c r="AA4" i="11"/>
  <c r="AB4" i="11"/>
  <c r="AC4" i="11"/>
  <c r="AD4" i="11"/>
  <c r="P5" i="11"/>
  <c r="AF5" i="11" s="1"/>
  <c r="Q5" i="11"/>
  <c r="AG5" i="11" s="1"/>
  <c r="AL5" i="11" s="1"/>
  <c r="AQ5" i="11" s="1"/>
  <c r="R5" i="11"/>
  <c r="AH5" i="11" s="1"/>
  <c r="AM5" i="11" s="1"/>
  <c r="AR5" i="11" s="1"/>
  <c r="S5" i="11"/>
  <c r="AA5" i="11"/>
  <c r="AB5" i="11"/>
  <c r="AC5" i="11"/>
  <c r="AD5" i="11"/>
  <c r="AK5" i="11"/>
  <c r="AP5" i="11" s="1"/>
  <c r="BB5" i="11"/>
  <c r="BC5" i="11"/>
  <c r="BD5" i="11"/>
  <c r="BE5" i="11"/>
  <c r="AA6" i="11"/>
  <c r="AB6" i="11"/>
  <c r="AC6" i="11"/>
  <c r="AD6" i="11"/>
  <c r="AF6" i="11"/>
  <c r="AG6" i="11"/>
  <c r="AH6" i="11"/>
  <c r="AM6" i="11" s="1"/>
  <c r="AR6" i="11" s="1"/>
  <c r="AI6" i="11"/>
  <c r="AN6" i="11" s="1"/>
  <c r="AS6" i="11" s="1"/>
  <c r="AK6" i="11"/>
  <c r="AP6" i="11" s="1"/>
  <c r="AL6" i="11"/>
  <c r="AQ6" i="11" s="1"/>
  <c r="AA7" i="11"/>
  <c r="AB7" i="11"/>
  <c r="AC7" i="11"/>
  <c r="AD7" i="11"/>
  <c r="AF7" i="11"/>
  <c r="AG7" i="11"/>
  <c r="AH7" i="11"/>
  <c r="AI7" i="11"/>
  <c r="AN7" i="11" s="1"/>
  <c r="AS7" i="11" s="1"/>
  <c r="AK7" i="11"/>
  <c r="AP7" i="11" s="1"/>
  <c r="AL7" i="11"/>
  <c r="AQ7" i="11" s="1"/>
  <c r="AM7" i="11"/>
  <c r="AR7" i="11" s="1"/>
  <c r="AA8" i="11"/>
  <c r="AB8" i="11"/>
  <c r="AC8" i="11"/>
  <c r="AD8" i="11"/>
  <c r="AF8" i="11"/>
  <c r="AG8" i="11"/>
  <c r="AH8" i="11"/>
  <c r="AI8" i="11"/>
  <c r="AN8" i="11" s="1"/>
  <c r="AS8" i="11" s="1"/>
  <c r="AK8" i="11"/>
  <c r="AL8" i="11"/>
  <c r="AQ8" i="11" s="1"/>
  <c r="AM8" i="11"/>
  <c r="AP8" i="11"/>
  <c r="AR8" i="11"/>
  <c r="AA9" i="11"/>
  <c r="AB9" i="11"/>
  <c r="AC9" i="11"/>
  <c r="AD9" i="11"/>
  <c r="AF9" i="11"/>
  <c r="AG9" i="11"/>
  <c r="AH9" i="11"/>
  <c r="AM9" i="11" s="1"/>
  <c r="AR9" i="11" s="1"/>
  <c r="AI9" i="11"/>
  <c r="AN9" i="11" s="1"/>
  <c r="AK9" i="11"/>
  <c r="AL9" i="11"/>
  <c r="AQ9" i="11" s="1"/>
  <c r="AP9" i="11"/>
  <c r="AS9" i="11"/>
  <c r="AA10" i="11"/>
  <c r="AB10" i="11"/>
  <c r="AC10" i="11"/>
  <c r="AD10" i="11"/>
  <c r="AF10" i="11"/>
  <c r="AG10" i="11"/>
  <c r="AH10" i="11"/>
  <c r="AM10" i="11" s="1"/>
  <c r="AR10" i="11" s="1"/>
  <c r="AI10" i="11"/>
  <c r="AN10" i="11" s="1"/>
  <c r="AS10" i="11" s="1"/>
  <c r="AK10" i="11"/>
  <c r="AP10" i="11" s="1"/>
  <c r="AL10" i="11"/>
  <c r="AQ10" i="11" s="1"/>
  <c r="AA11" i="11"/>
  <c r="AB11" i="11"/>
  <c r="AC11" i="11"/>
  <c r="AD11" i="11"/>
  <c r="AF11" i="11"/>
  <c r="AG11" i="11"/>
  <c r="AH11" i="11"/>
  <c r="AI11" i="11"/>
  <c r="AN11" i="11" s="1"/>
  <c r="AS11" i="11" s="1"/>
  <c r="AK11" i="11"/>
  <c r="AP11" i="11" s="1"/>
  <c r="AL11" i="11"/>
  <c r="AQ11" i="11" s="1"/>
  <c r="AM11" i="11"/>
  <c r="AR11" i="11" s="1"/>
  <c r="AA12" i="11"/>
  <c r="AB12" i="11"/>
  <c r="AC12" i="11"/>
  <c r="AD12" i="11"/>
  <c r="AF12" i="11"/>
  <c r="AG12" i="11"/>
  <c r="AH12" i="11"/>
  <c r="AI12" i="11"/>
  <c r="AN12" i="11" s="1"/>
  <c r="AS12" i="11" s="1"/>
  <c r="AK12" i="11"/>
  <c r="AL12" i="11"/>
  <c r="AQ12" i="11" s="1"/>
  <c r="AM12" i="11"/>
  <c r="AP12" i="11"/>
  <c r="AR12" i="11"/>
  <c r="AA13" i="11"/>
  <c r="AB13" i="11"/>
  <c r="AC13" i="11"/>
  <c r="AD13" i="11"/>
  <c r="AF13" i="11"/>
  <c r="AG13" i="11"/>
  <c r="AH13" i="11"/>
  <c r="AM13" i="11" s="1"/>
  <c r="AR13" i="11" s="1"/>
  <c r="AI13" i="11"/>
  <c r="AN13" i="11" s="1"/>
  <c r="AK13" i="11"/>
  <c r="AL13" i="11"/>
  <c r="AQ13" i="11" s="1"/>
  <c r="AP13" i="11"/>
  <c r="AS13" i="11"/>
  <c r="AA14" i="11"/>
  <c r="AB14" i="11"/>
  <c r="AC14" i="11"/>
  <c r="AD14" i="11"/>
  <c r="AF14" i="11"/>
  <c r="AG14" i="11"/>
  <c r="AH14" i="11"/>
  <c r="AM14" i="11" s="1"/>
  <c r="AR14" i="11" s="1"/>
  <c r="AI14" i="11"/>
  <c r="AN14" i="11" s="1"/>
  <c r="AS14" i="11" s="1"/>
  <c r="AK14" i="11"/>
  <c r="AP14" i="11" s="1"/>
  <c r="AL14" i="11"/>
  <c r="AQ14" i="11" s="1"/>
  <c r="AA15" i="11"/>
  <c r="AB15" i="11"/>
  <c r="AC15" i="11"/>
  <c r="AD15" i="11"/>
  <c r="AF15" i="11"/>
  <c r="AG15" i="11"/>
  <c r="AH15" i="11"/>
  <c r="AI15" i="11"/>
  <c r="AN15" i="11" s="1"/>
  <c r="AS15" i="11" s="1"/>
  <c r="AK15" i="11"/>
  <c r="AP15" i="11" s="1"/>
  <c r="AL15" i="11"/>
  <c r="AQ15" i="11" s="1"/>
  <c r="AM15" i="11"/>
  <c r="AR15" i="11" s="1"/>
  <c r="AA16" i="11"/>
  <c r="AB16" i="11"/>
  <c r="AC16" i="11"/>
  <c r="AD16" i="11"/>
  <c r="AF16" i="11"/>
  <c r="AG16" i="11"/>
  <c r="AH16" i="11"/>
  <c r="AI16" i="11"/>
  <c r="AN16" i="11" s="1"/>
  <c r="AS16" i="11" s="1"/>
  <c r="AK16" i="11"/>
  <c r="AL16" i="11"/>
  <c r="AQ16" i="11" s="1"/>
  <c r="AM16" i="11"/>
  <c r="AP16" i="11"/>
  <c r="AR16" i="11"/>
  <c r="AA17" i="11"/>
  <c r="AB17" i="11"/>
  <c r="AC17" i="11"/>
  <c r="AD17" i="11"/>
  <c r="AF17" i="11"/>
  <c r="AG17" i="11"/>
  <c r="AH17" i="11"/>
  <c r="AM17" i="11" s="1"/>
  <c r="AR17" i="11" s="1"/>
  <c r="AI17" i="11"/>
  <c r="AN17" i="11" s="1"/>
  <c r="AK17" i="11"/>
  <c r="AL17" i="11"/>
  <c r="AQ17" i="11" s="1"/>
  <c r="AP17" i="11"/>
  <c r="AS17" i="11"/>
  <c r="BB17" i="11"/>
  <c r="BC17" i="11"/>
  <c r="BD17" i="11"/>
  <c r="BE17" i="11"/>
  <c r="P18" i="11"/>
  <c r="AF18" i="11" s="1"/>
  <c r="Q18" i="11"/>
  <c r="AG18" i="11" s="1"/>
  <c r="AL18" i="11" s="1"/>
  <c r="AQ18" i="11" s="1"/>
  <c r="R18" i="11"/>
  <c r="AH18" i="11" s="1"/>
  <c r="AM18" i="11" s="1"/>
  <c r="S18" i="11"/>
  <c r="AI18" i="11" s="1"/>
  <c r="AN18" i="11" s="1"/>
  <c r="AS18" i="11" s="1"/>
  <c r="T18" i="11"/>
  <c r="AA18" i="11"/>
  <c r="AB18" i="11"/>
  <c r="AC18" i="11"/>
  <c r="AD18" i="11"/>
  <c r="AR18" i="11"/>
  <c r="AA19" i="11"/>
  <c r="AB19" i="11"/>
  <c r="AC19" i="11"/>
  <c r="AD19" i="11"/>
  <c r="AF19" i="11"/>
  <c r="AG19" i="11"/>
  <c r="AL19" i="11" s="1"/>
  <c r="AQ19" i="11" s="1"/>
  <c r="AH19" i="11"/>
  <c r="AM19" i="11" s="1"/>
  <c r="AI19" i="11"/>
  <c r="AN19" i="11" s="1"/>
  <c r="AS19" i="11" s="1"/>
  <c r="AK19" i="11"/>
  <c r="AP19" i="11" s="1"/>
  <c r="AR19" i="11"/>
  <c r="AA20" i="11"/>
  <c r="AB20" i="11"/>
  <c r="AC20" i="11"/>
  <c r="AD20" i="11"/>
  <c r="AF20" i="11"/>
  <c r="AG20" i="11"/>
  <c r="AH20" i="11"/>
  <c r="AM20" i="11" s="1"/>
  <c r="AR20" i="11" s="1"/>
  <c r="AI20" i="11"/>
  <c r="AK20" i="11"/>
  <c r="AP20" i="11" s="1"/>
  <c r="AL20" i="11"/>
  <c r="AQ20" i="11" s="1"/>
  <c r="AN20" i="11"/>
  <c r="AS20" i="11" s="1"/>
  <c r="AA21" i="11"/>
  <c r="AB21" i="11"/>
  <c r="AC21" i="11"/>
  <c r="AD21" i="11"/>
  <c r="AF21" i="11"/>
  <c r="AG21" i="11"/>
  <c r="AH21" i="11"/>
  <c r="AM21" i="11" s="1"/>
  <c r="AI21" i="11"/>
  <c r="AN21" i="11" s="1"/>
  <c r="AS21" i="11" s="1"/>
  <c r="AK21" i="11"/>
  <c r="AP21" i="11" s="1"/>
  <c r="AL21" i="11"/>
  <c r="AQ21" i="11"/>
  <c r="AR21" i="11"/>
  <c r="AA22" i="11"/>
  <c r="AB22" i="11"/>
  <c r="AC22" i="11"/>
  <c r="AD22" i="11"/>
  <c r="AF22" i="11"/>
  <c r="AG22" i="11"/>
  <c r="AL22" i="11" s="1"/>
  <c r="AQ22" i="11" s="1"/>
  <c r="AH22" i="11"/>
  <c r="AM22" i="11" s="1"/>
  <c r="AR22" i="11" s="1"/>
  <c r="AI22" i="11"/>
  <c r="AK22" i="11"/>
  <c r="AP22" i="11" s="1"/>
  <c r="AN22" i="11"/>
  <c r="AS22" i="11"/>
  <c r="AA23" i="11"/>
  <c r="AB23" i="11"/>
  <c r="AC23" i="11"/>
  <c r="AD23" i="11"/>
  <c r="AF23" i="11"/>
  <c r="AG23" i="11"/>
  <c r="AL23" i="11" s="1"/>
  <c r="AQ23" i="11" s="1"/>
  <c r="AH23" i="11"/>
  <c r="AM23" i="11" s="1"/>
  <c r="AI23" i="11"/>
  <c r="AN23" i="11" s="1"/>
  <c r="AS23" i="11" s="1"/>
  <c r="AK23" i="11"/>
  <c r="AP23" i="11" s="1"/>
  <c r="AR23" i="11"/>
  <c r="AA24" i="11"/>
  <c r="AB24" i="11"/>
  <c r="AC24" i="11"/>
  <c r="AD24" i="11"/>
  <c r="AF24" i="11"/>
  <c r="AG24" i="11"/>
  <c r="AH24" i="11"/>
  <c r="AM24" i="11" s="1"/>
  <c r="AR24" i="11" s="1"/>
  <c r="AI24" i="11"/>
  <c r="AK24" i="11"/>
  <c r="AP24" i="11" s="1"/>
  <c r="AL24" i="11"/>
  <c r="AQ24" i="11" s="1"/>
  <c r="AN24" i="11"/>
  <c r="AS24" i="11" s="1"/>
  <c r="AA25" i="11"/>
  <c r="AB25" i="11"/>
  <c r="AC25" i="11"/>
  <c r="AD25" i="11"/>
  <c r="AF25" i="11"/>
  <c r="AG25" i="11"/>
  <c r="AH25" i="11"/>
  <c r="AM25" i="11" s="1"/>
  <c r="AI25" i="11"/>
  <c r="AN25" i="11" s="1"/>
  <c r="AS25" i="11" s="1"/>
  <c r="AK25" i="11"/>
  <c r="AP25" i="11" s="1"/>
  <c r="AL25" i="11"/>
  <c r="AQ25" i="11"/>
  <c r="AR25" i="11"/>
  <c r="AA26" i="11"/>
  <c r="AB26" i="11"/>
  <c r="AC26" i="11"/>
  <c r="AD26" i="11"/>
  <c r="AF26" i="11"/>
  <c r="AG26" i="11"/>
  <c r="AL26" i="11" s="1"/>
  <c r="AQ26" i="11" s="1"/>
  <c r="AH26" i="11"/>
  <c r="AM26" i="11" s="1"/>
  <c r="AR26" i="11" s="1"/>
  <c r="AI26" i="11"/>
  <c r="AK26" i="11"/>
  <c r="AP26" i="11" s="1"/>
  <c r="AN26" i="11"/>
  <c r="AS26" i="11"/>
  <c r="AA27" i="11"/>
  <c r="AB27" i="11"/>
  <c r="AC27" i="11"/>
  <c r="AD27" i="11"/>
  <c r="AF27" i="11"/>
  <c r="AG27" i="11"/>
  <c r="AL27" i="11" s="1"/>
  <c r="AQ27" i="11" s="1"/>
  <c r="AH27" i="11"/>
  <c r="AM27" i="11" s="1"/>
  <c r="AI27" i="11"/>
  <c r="AN27" i="11" s="1"/>
  <c r="AS27" i="11" s="1"/>
  <c r="AK27" i="11"/>
  <c r="AP27" i="11" s="1"/>
  <c r="AR27" i="11"/>
  <c r="AA28" i="11"/>
  <c r="AB28" i="11"/>
  <c r="AC28" i="11"/>
  <c r="AD28" i="11"/>
  <c r="AF28" i="11"/>
  <c r="AG28" i="11"/>
  <c r="AH28" i="11"/>
  <c r="AM28" i="11" s="1"/>
  <c r="AR28" i="11" s="1"/>
  <c r="AI28" i="11"/>
  <c r="AK28" i="11"/>
  <c r="AP28" i="11" s="1"/>
  <c r="AL28" i="11"/>
  <c r="AQ28" i="11" s="1"/>
  <c r="AN28" i="11"/>
  <c r="AS28" i="11" s="1"/>
  <c r="AA29" i="11"/>
  <c r="AB29" i="11"/>
  <c r="AC29" i="11"/>
  <c r="AD29" i="11"/>
  <c r="AF29" i="11"/>
  <c r="AG29" i="11"/>
  <c r="AH29" i="11"/>
  <c r="AM29" i="11" s="1"/>
  <c r="AI29" i="11"/>
  <c r="AN29" i="11" s="1"/>
  <c r="AS29" i="11" s="1"/>
  <c r="AK29" i="11"/>
  <c r="AP29" i="11" s="1"/>
  <c r="AL29" i="11"/>
  <c r="AQ29" i="11"/>
  <c r="AR29" i="11"/>
  <c r="BB29" i="11"/>
  <c r="BC29" i="11"/>
  <c r="BD29" i="11"/>
  <c r="BE29" i="11"/>
  <c r="AA30" i="11"/>
  <c r="AB30" i="11"/>
  <c r="AC30" i="11"/>
  <c r="AD30" i="11"/>
  <c r="AF30" i="11"/>
  <c r="AG30" i="11"/>
  <c r="AH30" i="11"/>
  <c r="AI30" i="11"/>
  <c r="AN30" i="11" s="1"/>
  <c r="AS30" i="11" s="1"/>
  <c r="AK30" i="11"/>
  <c r="AL30" i="11"/>
  <c r="AQ30" i="11" s="1"/>
  <c r="AM30" i="11"/>
  <c r="AR30" i="11" s="1"/>
  <c r="AP30" i="11"/>
  <c r="P31" i="11"/>
  <c r="Q31" i="11"/>
  <c r="R31" i="11"/>
  <c r="AH31" i="11" s="1"/>
  <c r="AM31" i="11" s="1"/>
  <c r="AR31" i="11" s="1"/>
  <c r="S31" i="11"/>
  <c r="T31" i="11" s="1"/>
  <c r="AA31" i="11"/>
  <c r="AB31" i="11"/>
  <c r="AC31" i="11"/>
  <c r="AD31" i="11"/>
  <c r="AG31" i="11"/>
  <c r="AL31" i="11"/>
  <c r="AQ31" i="11" s="1"/>
  <c r="AA32" i="11"/>
  <c r="AB32" i="11"/>
  <c r="AC32" i="11"/>
  <c r="AD32" i="11"/>
  <c r="AF32" i="11"/>
  <c r="AG32" i="11"/>
  <c r="AL32" i="11" s="1"/>
  <c r="AQ32" i="11" s="1"/>
  <c r="AH32" i="11"/>
  <c r="AM32" i="11" s="1"/>
  <c r="AR32" i="11" s="1"/>
  <c r="AI32" i="11"/>
  <c r="AN32" i="11" s="1"/>
  <c r="AS32" i="11" s="1"/>
  <c r="AK32" i="11"/>
  <c r="AP32" i="11" s="1"/>
  <c r="AA33" i="11"/>
  <c r="AB33" i="11"/>
  <c r="AC33" i="11"/>
  <c r="AD33" i="11"/>
  <c r="AF33" i="11"/>
  <c r="AG33" i="11"/>
  <c r="AL33" i="11" s="1"/>
  <c r="AH33" i="11"/>
  <c r="AM33" i="11" s="1"/>
  <c r="AR33" i="11" s="1"/>
  <c r="AI33" i="11"/>
  <c r="AN33" i="11" s="1"/>
  <c r="AS33" i="11" s="1"/>
  <c r="AK33" i="11"/>
  <c r="AP33" i="11"/>
  <c r="AQ33" i="11"/>
  <c r="AA34" i="11"/>
  <c r="AB34" i="11"/>
  <c r="AC34" i="11"/>
  <c r="AD34" i="11"/>
  <c r="AF34" i="11"/>
  <c r="AG34" i="11"/>
  <c r="AL34" i="11" s="1"/>
  <c r="AQ34" i="11" s="1"/>
  <c r="AH34" i="11"/>
  <c r="AM34" i="11" s="1"/>
  <c r="AR34" i="11" s="1"/>
  <c r="AI34" i="11"/>
  <c r="AN34" i="11" s="1"/>
  <c r="AS34" i="11" s="1"/>
  <c r="AK34" i="11"/>
  <c r="AP34" i="11"/>
  <c r="AA35" i="11"/>
  <c r="AB35" i="11"/>
  <c r="AC35" i="11"/>
  <c r="AD35" i="11"/>
  <c r="AF35" i="11"/>
  <c r="AG35" i="11"/>
  <c r="AL35" i="11" s="1"/>
  <c r="AQ35" i="11" s="1"/>
  <c r="AH35" i="11"/>
  <c r="AI35" i="11"/>
  <c r="AN35" i="11" s="1"/>
  <c r="AS35" i="11" s="1"/>
  <c r="AK35" i="11"/>
  <c r="AP35" i="11" s="1"/>
  <c r="AM35" i="11"/>
  <c r="AR35" i="11" s="1"/>
  <c r="AA36" i="11"/>
  <c r="AB36" i="11"/>
  <c r="AC36" i="11"/>
  <c r="AD36" i="11"/>
  <c r="AF36" i="11"/>
  <c r="AG36" i="11"/>
  <c r="AL36" i="11" s="1"/>
  <c r="AH36" i="11"/>
  <c r="AI36" i="11"/>
  <c r="AN36" i="11" s="1"/>
  <c r="AS36" i="11" s="1"/>
  <c r="AK36" i="11"/>
  <c r="AP36" i="11" s="1"/>
  <c r="AM36" i="11"/>
  <c r="AQ36" i="11"/>
  <c r="AR36" i="11"/>
  <c r="AA37" i="11"/>
  <c r="AB37" i="11"/>
  <c r="AC37" i="11"/>
  <c r="AD37" i="11"/>
  <c r="AF37" i="11"/>
  <c r="AG37" i="11"/>
  <c r="AL37" i="11" s="1"/>
  <c r="AH37" i="11"/>
  <c r="AM37" i="11" s="1"/>
  <c r="AR37" i="11" s="1"/>
  <c r="AI37" i="11"/>
  <c r="AN37" i="11" s="1"/>
  <c r="AS37" i="11" s="1"/>
  <c r="AK37" i="11"/>
  <c r="AP37" i="11"/>
  <c r="AQ37" i="11"/>
  <c r="AA38" i="11"/>
  <c r="AB38" i="11"/>
  <c r="AC38" i="11"/>
  <c r="AD38" i="11"/>
  <c r="AF38" i="11"/>
  <c r="AG38" i="11"/>
  <c r="AL38" i="11" s="1"/>
  <c r="AQ38" i="11" s="1"/>
  <c r="AH38" i="11"/>
  <c r="AI38" i="11"/>
  <c r="AN38" i="11" s="1"/>
  <c r="AS38" i="11" s="1"/>
  <c r="AK38" i="11"/>
  <c r="AM38" i="11"/>
  <c r="AR38" i="11" s="1"/>
  <c r="AP38" i="11"/>
  <c r="AA39" i="11"/>
  <c r="AB39" i="11"/>
  <c r="AC39" i="11"/>
  <c r="AD39" i="11"/>
  <c r="AF39" i="11"/>
  <c r="AG39" i="11"/>
  <c r="AL39" i="11" s="1"/>
  <c r="AQ39" i="11" s="1"/>
  <c r="AH39" i="11"/>
  <c r="AI39" i="11"/>
  <c r="AN39" i="11" s="1"/>
  <c r="AS39" i="11" s="1"/>
  <c r="AK39" i="11"/>
  <c r="AM39" i="11"/>
  <c r="AP39" i="11"/>
  <c r="AR39" i="11"/>
  <c r="AA40" i="11"/>
  <c r="AB40" i="11"/>
  <c r="AC40" i="11"/>
  <c r="AD40" i="11"/>
  <c r="AF40" i="11"/>
  <c r="AG40" i="11"/>
  <c r="AL40" i="11" s="1"/>
  <c r="AQ40" i="11" s="1"/>
  <c r="AH40" i="11"/>
  <c r="AM40" i="11" s="1"/>
  <c r="AR40" i="11" s="1"/>
  <c r="AI40" i="11"/>
  <c r="AN40" i="11" s="1"/>
  <c r="AS40" i="11" s="1"/>
  <c r="AY38" i="11" s="1"/>
  <c r="BK38" i="11" s="1"/>
  <c r="AK40" i="11"/>
  <c r="AP40" i="11" s="1"/>
  <c r="AA41" i="11"/>
  <c r="AB41" i="11"/>
  <c r="AC41" i="11"/>
  <c r="AD41" i="11"/>
  <c r="AF41" i="11"/>
  <c r="AG41" i="11"/>
  <c r="AL41" i="11" s="1"/>
  <c r="AH41" i="11"/>
  <c r="AM41" i="11" s="1"/>
  <c r="AR41" i="11" s="1"/>
  <c r="AI41" i="11"/>
  <c r="AN41" i="11" s="1"/>
  <c r="AS41" i="11" s="1"/>
  <c r="AK41" i="11"/>
  <c r="AP41" i="11"/>
  <c r="AQ41" i="11"/>
  <c r="BB41" i="11"/>
  <c r="BC41" i="11"/>
  <c r="BD41" i="11"/>
  <c r="BE41" i="11"/>
  <c r="AA42" i="11"/>
  <c r="AB42" i="11"/>
  <c r="AC42" i="11"/>
  <c r="AD42" i="11"/>
  <c r="AF42" i="11"/>
  <c r="AG42" i="11"/>
  <c r="AH42" i="11"/>
  <c r="AI42" i="11"/>
  <c r="AK42" i="11"/>
  <c r="AP42" i="11" s="1"/>
  <c r="AL42" i="11"/>
  <c r="AQ42" i="11" s="1"/>
  <c r="AM42" i="11"/>
  <c r="AR42" i="11" s="1"/>
  <c r="AX39" i="11" s="1"/>
  <c r="BJ39" i="11" s="1"/>
  <c r="AN42" i="11"/>
  <c r="AS42" i="11" s="1"/>
  <c r="AA43" i="11"/>
  <c r="AB43" i="11"/>
  <c r="AC43" i="11"/>
  <c r="AD43" i="11"/>
  <c r="AF43" i="11"/>
  <c r="AG43" i="11"/>
  <c r="AH43" i="11"/>
  <c r="AI43" i="11"/>
  <c r="AK43" i="11"/>
  <c r="AL43" i="11"/>
  <c r="AQ43" i="11" s="1"/>
  <c r="AM43" i="11"/>
  <c r="AR43" i="11" s="1"/>
  <c r="AX40" i="11" s="1"/>
  <c r="BJ40" i="11" s="1"/>
  <c r="AN43" i="11"/>
  <c r="AS43" i="11" s="1"/>
  <c r="AP43" i="11"/>
  <c r="P44" i="11"/>
  <c r="AK44" i="11" s="1"/>
  <c r="AP44" i="11" s="1"/>
  <c r="Q44" i="11"/>
  <c r="R44" i="11"/>
  <c r="S44" i="11"/>
  <c r="AA44" i="11"/>
  <c r="AB44" i="11"/>
  <c r="AC44" i="11"/>
  <c r="AD44" i="11"/>
  <c r="AF44" i="11"/>
  <c r="AG44" i="11"/>
  <c r="AH44" i="11"/>
  <c r="AM44" i="11" s="1"/>
  <c r="AR44" i="11" s="1"/>
  <c r="AL44" i="11"/>
  <c r="AQ44" i="11" s="1"/>
  <c r="AA45" i="11"/>
  <c r="AB45" i="11"/>
  <c r="AC45" i="11"/>
  <c r="AD45" i="11"/>
  <c r="AF45" i="11"/>
  <c r="AG45" i="11"/>
  <c r="AH45" i="11"/>
  <c r="AI45" i="11"/>
  <c r="AN45" i="11" s="1"/>
  <c r="AS45" i="11" s="1"/>
  <c r="AK45" i="11"/>
  <c r="AL45" i="11"/>
  <c r="AQ45" i="11" s="1"/>
  <c r="AM45" i="11"/>
  <c r="AR45" i="11" s="1"/>
  <c r="AP45" i="11"/>
  <c r="AA46" i="11"/>
  <c r="AB46" i="11"/>
  <c r="AC46" i="11"/>
  <c r="AD46" i="11"/>
  <c r="AF46" i="11"/>
  <c r="AG46" i="11"/>
  <c r="AH46" i="11"/>
  <c r="AI46" i="11"/>
  <c r="AN46" i="11" s="1"/>
  <c r="AS46" i="11" s="1"/>
  <c r="AK46" i="11"/>
  <c r="AL46" i="11"/>
  <c r="AQ46" i="11" s="1"/>
  <c r="AM46" i="11"/>
  <c r="AR46" i="11" s="1"/>
  <c r="AP46" i="11"/>
  <c r="AA47" i="11"/>
  <c r="AB47" i="11"/>
  <c r="AC47" i="11"/>
  <c r="AD47" i="11"/>
  <c r="AF47" i="11"/>
  <c r="AG47" i="11"/>
  <c r="AH47" i="11"/>
  <c r="AI47" i="11"/>
  <c r="AK47" i="11"/>
  <c r="AL47" i="11"/>
  <c r="AQ47" i="11" s="1"/>
  <c r="AM47" i="11"/>
  <c r="AR47" i="11" s="1"/>
  <c r="AN47" i="11"/>
  <c r="AS47" i="11" s="1"/>
  <c r="AP47" i="11"/>
  <c r="AA48" i="11"/>
  <c r="AB48" i="11"/>
  <c r="AC48" i="11"/>
  <c r="AD48" i="11"/>
  <c r="AF48" i="11"/>
  <c r="AG48" i="11"/>
  <c r="AH48" i="11"/>
  <c r="AI48" i="11"/>
  <c r="AK48" i="11"/>
  <c r="AL48" i="11"/>
  <c r="AQ48" i="11" s="1"/>
  <c r="AM48" i="11"/>
  <c r="AR48" i="11" s="1"/>
  <c r="AN48" i="11"/>
  <c r="AS48" i="11" s="1"/>
  <c r="AP48" i="11"/>
  <c r="AA49" i="11"/>
  <c r="AB49" i="11"/>
  <c r="AC49" i="11"/>
  <c r="AD49" i="11"/>
  <c r="AF49" i="11"/>
  <c r="AG49" i="11"/>
  <c r="AL49" i="11" s="1"/>
  <c r="AQ49" i="11" s="1"/>
  <c r="AH49" i="11"/>
  <c r="AI49" i="11"/>
  <c r="AK49" i="11"/>
  <c r="AM49" i="11"/>
  <c r="AR49" i="11" s="1"/>
  <c r="AN49" i="11"/>
  <c r="AS49" i="11" s="1"/>
  <c r="AP49" i="11"/>
  <c r="AA50" i="11"/>
  <c r="AB50" i="11"/>
  <c r="AC50" i="11"/>
  <c r="AD50" i="11"/>
  <c r="AF50" i="11"/>
  <c r="AG50" i="11"/>
  <c r="AL50" i="11" s="1"/>
  <c r="AQ50" i="11" s="1"/>
  <c r="AH50" i="11"/>
  <c r="AI50" i="11"/>
  <c r="AK50" i="11"/>
  <c r="AM50" i="11"/>
  <c r="AR50" i="11" s="1"/>
  <c r="AN50" i="11"/>
  <c r="AP50" i="11"/>
  <c r="AS50" i="11"/>
  <c r="AA51" i="11"/>
  <c r="AB51" i="11"/>
  <c r="AC51" i="11"/>
  <c r="AD51" i="11"/>
  <c r="AF51" i="11"/>
  <c r="AG51" i="11"/>
  <c r="AL51" i="11" s="1"/>
  <c r="AQ51" i="11" s="1"/>
  <c r="AH51" i="11"/>
  <c r="AI51" i="11"/>
  <c r="AN51" i="11" s="1"/>
  <c r="AS51" i="11" s="1"/>
  <c r="AK51" i="11"/>
  <c r="AM51" i="11"/>
  <c r="AR51" i="11" s="1"/>
  <c r="AP51" i="11"/>
  <c r="AA52" i="11"/>
  <c r="AB52" i="11"/>
  <c r="AC52" i="11"/>
  <c r="AD52" i="11"/>
  <c r="AF52" i="11"/>
  <c r="AG52" i="11"/>
  <c r="AL52" i="11" s="1"/>
  <c r="AQ52" i="11" s="1"/>
  <c r="AH52" i="11"/>
  <c r="AI52" i="11"/>
  <c r="AN52" i="11" s="1"/>
  <c r="AS52" i="11" s="1"/>
  <c r="AK52" i="11"/>
  <c r="AM52" i="11"/>
  <c r="AR52" i="11" s="1"/>
  <c r="AP52" i="11"/>
  <c r="AA53" i="11"/>
  <c r="AB53" i="11"/>
  <c r="AC53" i="11"/>
  <c r="AD53" i="11"/>
  <c r="AF53" i="11"/>
  <c r="AG53" i="11"/>
  <c r="AH53" i="11"/>
  <c r="AI53" i="11"/>
  <c r="AN53" i="11" s="1"/>
  <c r="AS53" i="11" s="1"/>
  <c r="AK53" i="11"/>
  <c r="AL53" i="11"/>
  <c r="AQ53" i="11" s="1"/>
  <c r="AM53" i="11"/>
  <c r="AR53" i="11" s="1"/>
  <c r="AP53" i="11"/>
  <c r="BB53" i="11"/>
  <c r="BC53" i="11"/>
  <c r="BD53" i="11"/>
  <c r="BE53" i="11"/>
  <c r="AA54" i="11"/>
  <c r="AB54" i="11"/>
  <c r="AC54" i="11"/>
  <c r="AD54" i="11"/>
  <c r="AF54" i="11"/>
  <c r="AG54" i="11"/>
  <c r="AL54" i="11" s="1"/>
  <c r="AQ54" i="11" s="1"/>
  <c r="AH54" i="11"/>
  <c r="AM54" i="11" s="1"/>
  <c r="AR54" i="11" s="1"/>
  <c r="AX51" i="11" s="1"/>
  <c r="BJ51" i="11" s="1"/>
  <c r="AI54" i="11"/>
  <c r="AK54" i="11"/>
  <c r="AP54" i="11" s="1"/>
  <c r="AN54" i="11"/>
  <c r="AS54" i="11"/>
  <c r="AA55" i="11"/>
  <c r="AB55" i="11"/>
  <c r="AC55" i="11"/>
  <c r="AD55" i="11"/>
  <c r="AF55" i="11"/>
  <c r="AG55" i="11"/>
  <c r="AL55" i="11" s="1"/>
  <c r="AQ55" i="11" s="1"/>
  <c r="AH55" i="11"/>
  <c r="AM55" i="11" s="1"/>
  <c r="AI55" i="11"/>
  <c r="AN55" i="11" s="1"/>
  <c r="AS55" i="11" s="1"/>
  <c r="AK55" i="11"/>
  <c r="AP55" i="11" s="1"/>
  <c r="AR55" i="11"/>
  <c r="AA56" i="11"/>
  <c r="AB56" i="11"/>
  <c r="AC56" i="11"/>
  <c r="AD56" i="11"/>
  <c r="AF56" i="11"/>
  <c r="AG56" i="11"/>
  <c r="AH56" i="11"/>
  <c r="AM56" i="11" s="1"/>
  <c r="AR56" i="11" s="1"/>
  <c r="AX52" i="11" s="1"/>
  <c r="BJ52" i="11" s="1"/>
  <c r="AI56" i="11"/>
  <c r="AK56" i="11"/>
  <c r="AP56" i="11" s="1"/>
  <c r="AL56" i="11"/>
  <c r="AQ56" i="11" s="1"/>
  <c r="AN56" i="11"/>
  <c r="AS56" i="11" s="1"/>
  <c r="P57" i="11"/>
  <c r="AF57" i="11" s="1"/>
  <c r="Q57" i="11"/>
  <c r="AG57" i="11" s="1"/>
  <c r="AL57" i="11" s="1"/>
  <c r="AQ57" i="11" s="1"/>
  <c r="R57" i="11"/>
  <c r="AH57" i="11" s="1"/>
  <c r="AM57" i="11" s="1"/>
  <c r="AR57" i="11" s="1"/>
  <c r="S57" i="11"/>
  <c r="T57" i="11" s="1"/>
  <c r="AA57" i="11"/>
  <c r="AB57" i="11"/>
  <c r="AC57" i="11"/>
  <c r="AD57" i="11"/>
  <c r="AK57" i="11"/>
  <c r="AP57" i="11"/>
  <c r="AA58" i="11"/>
  <c r="AB58" i="11"/>
  <c r="AC58" i="11"/>
  <c r="AD58" i="11"/>
  <c r="AF58" i="11"/>
  <c r="AG58" i="11"/>
  <c r="AH58" i="11"/>
  <c r="AI58" i="11"/>
  <c r="AN58" i="11" s="1"/>
  <c r="AS58" i="11" s="1"/>
  <c r="AK58" i="11"/>
  <c r="AL58" i="11"/>
  <c r="AQ58" i="11" s="1"/>
  <c r="AM58" i="11"/>
  <c r="AR58" i="11" s="1"/>
  <c r="AP58" i="11"/>
  <c r="AA59" i="11"/>
  <c r="AB59" i="11"/>
  <c r="AC59" i="11"/>
  <c r="AD59" i="11"/>
  <c r="AF59" i="11"/>
  <c r="AG59" i="11"/>
  <c r="AH59" i="11"/>
  <c r="AI59" i="11"/>
  <c r="AN59" i="11" s="1"/>
  <c r="AS59" i="11" s="1"/>
  <c r="AK59" i="11"/>
  <c r="AL59" i="11"/>
  <c r="AQ59" i="11" s="1"/>
  <c r="AM59" i="11"/>
  <c r="AR59" i="11" s="1"/>
  <c r="AP59" i="11"/>
  <c r="AA60" i="11"/>
  <c r="AB60" i="11"/>
  <c r="AC60" i="11"/>
  <c r="AD60" i="11"/>
  <c r="AF60" i="11"/>
  <c r="AG60" i="11"/>
  <c r="AH60" i="11"/>
  <c r="AI60" i="11"/>
  <c r="AK60" i="11"/>
  <c r="AL60" i="11"/>
  <c r="AQ60" i="11" s="1"/>
  <c r="AM60" i="11"/>
  <c r="AR60" i="11" s="1"/>
  <c r="AN60" i="11"/>
  <c r="AS60" i="11" s="1"/>
  <c r="AP60" i="11"/>
  <c r="AA61" i="11"/>
  <c r="AB61" i="11"/>
  <c r="AC61" i="11"/>
  <c r="AD61" i="11"/>
  <c r="AF61" i="11"/>
  <c r="AG61" i="11"/>
  <c r="AH61" i="11"/>
  <c r="AI61" i="11"/>
  <c r="AK61" i="11"/>
  <c r="AL61" i="11"/>
  <c r="AQ61" i="11" s="1"/>
  <c r="AM61" i="11"/>
  <c r="AR61" i="11" s="1"/>
  <c r="AN61" i="11"/>
  <c r="AS61" i="11" s="1"/>
  <c r="AP61" i="11"/>
  <c r="AA62" i="11"/>
  <c r="AB62" i="11"/>
  <c r="AC62" i="11"/>
  <c r="AD62" i="11"/>
  <c r="AF62" i="11"/>
  <c r="AG62" i="11"/>
  <c r="AL62" i="11" s="1"/>
  <c r="AQ62" i="11" s="1"/>
  <c r="AH62" i="11"/>
  <c r="AI62" i="11"/>
  <c r="AK62" i="11"/>
  <c r="AM62" i="11"/>
  <c r="AR62" i="11" s="1"/>
  <c r="AN62" i="11"/>
  <c r="AS62" i="11" s="1"/>
  <c r="AY58" i="11" s="1"/>
  <c r="BK58" i="11" s="1"/>
  <c r="AP62" i="11"/>
  <c r="AA63" i="11"/>
  <c r="AB63" i="11"/>
  <c r="AC63" i="11"/>
  <c r="AD63" i="11"/>
  <c r="AF63" i="11"/>
  <c r="AG63" i="11"/>
  <c r="AL63" i="11" s="1"/>
  <c r="AQ63" i="11" s="1"/>
  <c r="AH63" i="11"/>
  <c r="AI63" i="11"/>
  <c r="AK63" i="11"/>
  <c r="AM63" i="11"/>
  <c r="AR63" i="11" s="1"/>
  <c r="AN63" i="11"/>
  <c r="AP63" i="11"/>
  <c r="AS63" i="11"/>
  <c r="AA64" i="11"/>
  <c r="AB64" i="11"/>
  <c r="AC64" i="11"/>
  <c r="AD64" i="11"/>
  <c r="AF64" i="11"/>
  <c r="AG64" i="11"/>
  <c r="AL64" i="11" s="1"/>
  <c r="AQ64" i="11" s="1"/>
  <c r="AH64" i="11"/>
  <c r="AI64" i="11"/>
  <c r="AN64" i="11" s="1"/>
  <c r="AS64" i="11" s="1"/>
  <c r="AY60" i="11" s="1"/>
  <c r="BK60" i="11" s="1"/>
  <c r="AK64" i="11"/>
  <c r="AM64" i="11"/>
  <c r="AR64" i="11" s="1"/>
  <c r="AP64" i="11"/>
  <c r="AA65" i="11"/>
  <c r="AB65" i="11"/>
  <c r="AC65" i="11"/>
  <c r="AD65" i="11"/>
  <c r="AF65" i="11"/>
  <c r="AG65" i="11"/>
  <c r="AL65" i="11" s="1"/>
  <c r="AQ65" i="11" s="1"/>
  <c r="AH65" i="11"/>
  <c r="AI65" i="11"/>
  <c r="AN65" i="11" s="1"/>
  <c r="AS65" i="11" s="1"/>
  <c r="AK65" i="11"/>
  <c r="AM65" i="11"/>
  <c r="AR65" i="11" s="1"/>
  <c r="AP65" i="11"/>
  <c r="BB65" i="11"/>
  <c r="BC65" i="11"/>
  <c r="BD65" i="11"/>
  <c r="BE65" i="11"/>
  <c r="AA66" i="11"/>
  <c r="AB66" i="11"/>
  <c r="AC66" i="11"/>
  <c r="AD66" i="11"/>
  <c r="AF66" i="11"/>
  <c r="AG66" i="11"/>
  <c r="AL66" i="11" s="1"/>
  <c r="AQ66" i="11" s="1"/>
  <c r="AH66" i="11"/>
  <c r="AM66" i="11" s="1"/>
  <c r="AI66" i="11"/>
  <c r="AK66" i="11"/>
  <c r="AP66" i="11" s="1"/>
  <c r="AN66" i="11"/>
  <c r="AR66" i="11"/>
  <c r="AS66" i="11"/>
  <c r="AY62" i="11" s="1"/>
  <c r="BK62" i="11" s="1"/>
  <c r="AA67" i="11"/>
  <c r="AB67" i="11"/>
  <c r="AC67" i="11"/>
  <c r="AD67" i="11"/>
  <c r="AF67" i="11"/>
  <c r="AG67" i="11"/>
  <c r="AL67" i="11" s="1"/>
  <c r="AQ67" i="11" s="1"/>
  <c r="AH67" i="11"/>
  <c r="AM67" i="11" s="1"/>
  <c r="AR67" i="11" s="1"/>
  <c r="AI67" i="11"/>
  <c r="AN67" i="11" s="1"/>
  <c r="AS67" i="11" s="1"/>
  <c r="AK67" i="11"/>
  <c r="AP67" i="11" s="1"/>
  <c r="AA68" i="11"/>
  <c r="AB68" i="11"/>
  <c r="AC68" i="11"/>
  <c r="AD68" i="11"/>
  <c r="AF68" i="11"/>
  <c r="AG68" i="11"/>
  <c r="AH68" i="11"/>
  <c r="AM68" i="11" s="1"/>
  <c r="AR68" i="11" s="1"/>
  <c r="AI68" i="11"/>
  <c r="AN68" i="11" s="1"/>
  <c r="AS68" i="11" s="1"/>
  <c r="AY63" i="11" s="1"/>
  <c r="BK63" i="11" s="1"/>
  <c r="AK68" i="11"/>
  <c r="AP68" i="11" s="1"/>
  <c r="AL68" i="11"/>
  <c r="AQ68" i="11" s="1"/>
  <c r="AA69" i="11"/>
  <c r="AB69" i="11"/>
  <c r="AC69" i="11"/>
  <c r="AD69" i="11"/>
  <c r="AF69" i="11"/>
  <c r="AG69" i="11"/>
  <c r="AH69" i="11"/>
  <c r="AM69" i="11" s="1"/>
  <c r="AR69" i="11" s="1"/>
  <c r="AI69" i="11"/>
  <c r="AK69" i="11"/>
  <c r="AP69" i="11" s="1"/>
  <c r="AL69" i="11"/>
  <c r="AN69" i="11"/>
  <c r="AS69" i="11" s="1"/>
  <c r="AY64" i="11" s="1"/>
  <c r="BK64" i="11" s="1"/>
  <c r="AQ69" i="11"/>
  <c r="P70" i="11"/>
  <c r="AF70" i="11" s="1"/>
  <c r="Q70" i="11"/>
  <c r="AG70" i="11" s="1"/>
  <c r="AL70" i="11" s="1"/>
  <c r="AQ70" i="11" s="1"/>
  <c r="R70" i="11"/>
  <c r="AH70" i="11" s="1"/>
  <c r="S70" i="11"/>
  <c r="T70" i="11" s="1"/>
  <c r="AA70" i="11"/>
  <c r="AB70" i="11"/>
  <c r="AC70" i="11"/>
  <c r="AD70" i="11"/>
  <c r="AI70" i="11"/>
  <c r="AN70" i="11" s="1"/>
  <c r="AS70" i="11" s="1"/>
  <c r="AK70" i="11"/>
  <c r="AP70" i="11" s="1"/>
  <c r="AM70" i="11"/>
  <c r="AR70" i="11" s="1"/>
  <c r="AA71" i="11"/>
  <c r="AB71" i="11"/>
  <c r="AC71" i="11"/>
  <c r="AD71" i="11"/>
  <c r="AF71" i="11"/>
  <c r="AG71" i="11"/>
  <c r="AH71" i="11"/>
  <c r="AI71" i="11"/>
  <c r="AN71" i="11" s="1"/>
  <c r="AS71" i="11" s="1"/>
  <c r="AY66" i="11" s="1"/>
  <c r="AK71" i="11"/>
  <c r="AP71" i="11" s="1"/>
  <c r="AL71" i="11"/>
  <c r="AQ71" i="11" s="1"/>
  <c r="AM71" i="11"/>
  <c r="AR71" i="11" s="1"/>
  <c r="AA72" i="11"/>
  <c r="AB72" i="11"/>
  <c r="AC72" i="11"/>
  <c r="AD72" i="11"/>
  <c r="AF72" i="11"/>
  <c r="AG72" i="11"/>
  <c r="AH72" i="11"/>
  <c r="AI72" i="11"/>
  <c r="AK72" i="11"/>
  <c r="AP72" i="11" s="1"/>
  <c r="AL72" i="11"/>
  <c r="AQ72" i="11" s="1"/>
  <c r="AM72" i="11"/>
  <c r="AR72" i="11" s="1"/>
  <c r="AN72" i="11"/>
  <c r="AS72" i="11" s="1"/>
  <c r="AA73" i="11"/>
  <c r="AB73" i="11"/>
  <c r="AC73" i="11"/>
  <c r="AD73" i="11"/>
  <c r="AF73" i="11"/>
  <c r="AG73" i="11"/>
  <c r="AL73" i="11" s="1"/>
  <c r="AQ73" i="11" s="1"/>
  <c r="AH73" i="11"/>
  <c r="AI73" i="11"/>
  <c r="AK73" i="11"/>
  <c r="AP73" i="11" s="1"/>
  <c r="AM73" i="11"/>
  <c r="AR73" i="11" s="1"/>
  <c r="AN73" i="11"/>
  <c r="AS73" i="11"/>
  <c r="AY68" i="11" s="1"/>
  <c r="BK68" i="11" s="1"/>
  <c r="AA74" i="11"/>
  <c r="AB74" i="11"/>
  <c r="AC74" i="11"/>
  <c r="AD74" i="11"/>
  <c r="AF74" i="11"/>
  <c r="AG74" i="11"/>
  <c r="AL74" i="11" s="1"/>
  <c r="AQ74" i="11" s="1"/>
  <c r="AH74" i="11"/>
  <c r="AI74" i="11"/>
  <c r="AN74" i="11" s="1"/>
  <c r="AS74" i="11" s="1"/>
  <c r="AK74" i="11"/>
  <c r="AP74" i="11" s="1"/>
  <c r="AM74" i="11"/>
  <c r="AR74" i="11" s="1"/>
  <c r="AA75" i="11"/>
  <c r="AB75" i="11"/>
  <c r="AC75" i="11"/>
  <c r="AD75" i="11"/>
  <c r="AF75" i="11"/>
  <c r="AG75" i="11"/>
  <c r="AH75" i="11"/>
  <c r="AI75" i="11"/>
  <c r="AN75" i="11" s="1"/>
  <c r="AS75" i="11" s="1"/>
  <c r="AY70" i="11" s="1"/>
  <c r="BK70" i="11" s="1"/>
  <c r="AK75" i="11"/>
  <c r="AP75" i="11" s="1"/>
  <c r="AL75" i="11"/>
  <c r="AQ75" i="11" s="1"/>
  <c r="AM75" i="11"/>
  <c r="AR75" i="11" s="1"/>
  <c r="AA76" i="11"/>
  <c r="AB76" i="11"/>
  <c r="AC76" i="11"/>
  <c r="AD76" i="11"/>
  <c r="AF76" i="11"/>
  <c r="AG76" i="11"/>
  <c r="AH76" i="11"/>
  <c r="AI76" i="11"/>
  <c r="AK76" i="11"/>
  <c r="AP76" i="11" s="1"/>
  <c r="AL76" i="11"/>
  <c r="AQ76" i="11" s="1"/>
  <c r="AM76" i="11"/>
  <c r="AR76" i="11" s="1"/>
  <c r="AN76" i="11"/>
  <c r="AS76" i="11" s="1"/>
  <c r="AY71" i="11" s="1"/>
  <c r="BK71" i="11" s="1"/>
  <c r="AA77" i="11"/>
  <c r="AB77" i="11"/>
  <c r="AC77" i="11"/>
  <c r="AD77" i="11"/>
  <c r="AF77" i="11"/>
  <c r="AG77" i="11"/>
  <c r="AL77" i="11" s="1"/>
  <c r="AQ77" i="11" s="1"/>
  <c r="AH77" i="11"/>
  <c r="AI77" i="11"/>
  <c r="AK77" i="11"/>
  <c r="AP77" i="11" s="1"/>
  <c r="AM77" i="11"/>
  <c r="AR77" i="11" s="1"/>
  <c r="AN77" i="11"/>
  <c r="AS77" i="11"/>
  <c r="AY72" i="11" s="1"/>
  <c r="BK72" i="11" s="1"/>
  <c r="BB77" i="11"/>
  <c r="BC77" i="11"/>
  <c r="BD77" i="11"/>
  <c r="BE77" i="11"/>
  <c r="AA78" i="11"/>
  <c r="AB78" i="11"/>
  <c r="AC78" i="11"/>
  <c r="AD78" i="11"/>
  <c r="AF78" i="11"/>
  <c r="AG78" i="11"/>
  <c r="AH78" i="11"/>
  <c r="AM78" i="11" s="1"/>
  <c r="AR78" i="11" s="1"/>
  <c r="AI78" i="11"/>
  <c r="AK78" i="11"/>
  <c r="AL78" i="11"/>
  <c r="AQ78" i="11" s="1"/>
  <c r="AN78" i="11"/>
  <c r="AS78" i="11" s="1"/>
  <c r="AY73" i="11" s="1"/>
  <c r="BK73" i="11" s="1"/>
  <c r="AP78" i="11"/>
  <c r="AA79" i="11"/>
  <c r="AB79" i="11"/>
  <c r="AC79" i="11"/>
  <c r="AD79" i="11"/>
  <c r="AF79" i="11"/>
  <c r="AG79" i="11"/>
  <c r="AH79" i="11"/>
  <c r="AI79" i="11"/>
  <c r="AK79" i="11"/>
  <c r="AL79" i="11"/>
  <c r="AQ79" i="11" s="1"/>
  <c r="AM79" i="11"/>
  <c r="AR79" i="11" s="1"/>
  <c r="AN79" i="11"/>
  <c r="AS79" i="11" s="1"/>
  <c r="AY74" i="11" s="1"/>
  <c r="BK74" i="11" s="1"/>
  <c r="AP79" i="11"/>
  <c r="AA80" i="11"/>
  <c r="AB80" i="11"/>
  <c r="AC80" i="11"/>
  <c r="AD80" i="11"/>
  <c r="AF80" i="11"/>
  <c r="AG80" i="11"/>
  <c r="AH80" i="11"/>
  <c r="AI80" i="11"/>
  <c r="AK80" i="11"/>
  <c r="AP80" i="11" s="1"/>
  <c r="AL80" i="11"/>
  <c r="AQ80" i="11" s="1"/>
  <c r="AM80" i="11"/>
  <c r="AR80" i="11" s="1"/>
  <c r="AX75" i="11" s="1"/>
  <c r="BJ75" i="11" s="1"/>
  <c r="AN80" i="11"/>
  <c r="AS80" i="11" s="1"/>
  <c r="AY75" i="11" s="1"/>
  <c r="BK75" i="11" s="1"/>
  <c r="AV80" i="11"/>
  <c r="BH80" i="11" s="1"/>
  <c r="AA81" i="11"/>
  <c r="AB81" i="11"/>
  <c r="AC81" i="11"/>
  <c r="AD81" i="11"/>
  <c r="AF81" i="11"/>
  <c r="AG81" i="11"/>
  <c r="AH81" i="11"/>
  <c r="AM81" i="11" s="1"/>
  <c r="AR81" i="11" s="1"/>
  <c r="AI81" i="11"/>
  <c r="AK81" i="11"/>
  <c r="AP81" i="11" s="1"/>
  <c r="AL81" i="11"/>
  <c r="AQ81" i="11" s="1"/>
  <c r="AN81" i="11"/>
  <c r="AS81" i="11" s="1"/>
  <c r="AV81" i="11"/>
  <c r="BH81" i="11" s="1"/>
  <c r="AA82" i="11"/>
  <c r="AB82" i="11"/>
  <c r="AC82" i="11"/>
  <c r="AD82" i="11"/>
  <c r="AF82" i="11"/>
  <c r="AG82" i="11"/>
  <c r="AH82" i="11"/>
  <c r="AI82" i="11"/>
  <c r="AN82" i="11" s="1"/>
  <c r="AS82" i="11" s="1"/>
  <c r="AK82" i="11"/>
  <c r="AL82" i="11"/>
  <c r="AQ82" i="11" s="1"/>
  <c r="AM82" i="11"/>
  <c r="AR82" i="11" s="1"/>
  <c r="AX76" i="11" s="1"/>
  <c r="BJ76" i="11" s="1"/>
  <c r="AP82" i="11"/>
  <c r="P83" i="11"/>
  <c r="Q83" i="11"/>
  <c r="R83" i="11"/>
  <c r="AH83" i="11" s="1"/>
  <c r="S83" i="11"/>
  <c r="T83" i="11" s="1"/>
  <c r="AA83" i="11"/>
  <c r="AB83" i="11"/>
  <c r="AC83" i="11"/>
  <c r="AD83" i="11"/>
  <c r="AG83" i="11"/>
  <c r="AL83" i="11" s="1"/>
  <c r="AQ83" i="11" s="1"/>
  <c r="AM83" i="11"/>
  <c r="AR83" i="11"/>
  <c r="AA84" i="11"/>
  <c r="AB84" i="11"/>
  <c r="AC84" i="11"/>
  <c r="AD84" i="11"/>
  <c r="AF84" i="11"/>
  <c r="AG84" i="11"/>
  <c r="AH84" i="11"/>
  <c r="AM84" i="11" s="1"/>
  <c r="AR84" i="11" s="1"/>
  <c r="AX78" i="11" s="1"/>
  <c r="BJ78" i="11" s="1"/>
  <c r="AI84" i="11"/>
  <c r="AN84" i="11" s="1"/>
  <c r="AS84" i="11" s="1"/>
  <c r="AY78" i="11" s="1"/>
  <c r="AK84" i="11"/>
  <c r="AP84" i="11" s="1"/>
  <c r="AV78" i="11" s="1"/>
  <c r="BH78" i="11" s="1"/>
  <c r="AL84" i="11"/>
  <c r="AQ84" i="11" s="1"/>
  <c r="AW78" i="11" s="1"/>
  <c r="AA85" i="11"/>
  <c r="AB85" i="11"/>
  <c r="AC85" i="11"/>
  <c r="AD85" i="11"/>
  <c r="AF85" i="11"/>
  <c r="AG85" i="11"/>
  <c r="AH85" i="11"/>
  <c r="AI85" i="11"/>
  <c r="AN85" i="11" s="1"/>
  <c r="AS85" i="11" s="1"/>
  <c r="AY79" i="11" s="1"/>
  <c r="BK79" i="11" s="1"/>
  <c r="AK85" i="11"/>
  <c r="AL85" i="11"/>
  <c r="AQ85" i="11" s="1"/>
  <c r="AW79" i="11" s="1"/>
  <c r="BI79" i="11" s="1"/>
  <c r="AM85" i="11"/>
  <c r="AR85" i="11" s="1"/>
  <c r="AX79" i="11" s="1"/>
  <c r="BJ79" i="11" s="1"/>
  <c r="AP85" i="11"/>
  <c r="AV79" i="11" s="1"/>
  <c r="BH79" i="11" s="1"/>
  <c r="AA86" i="11"/>
  <c r="AB86" i="11"/>
  <c r="AC86" i="11"/>
  <c r="AD86" i="11"/>
  <c r="AF86" i="11"/>
  <c r="AG86" i="11"/>
  <c r="AH86" i="11"/>
  <c r="AI86" i="11"/>
  <c r="AN86" i="11" s="1"/>
  <c r="AS86" i="11" s="1"/>
  <c r="AY80" i="11" s="1"/>
  <c r="BK80" i="11" s="1"/>
  <c r="AK86" i="11"/>
  <c r="AL86" i="11"/>
  <c r="AQ86" i="11" s="1"/>
  <c r="AW80" i="11" s="1"/>
  <c r="BI80" i="11" s="1"/>
  <c r="AM86" i="11"/>
  <c r="AR86" i="11" s="1"/>
  <c r="AX80" i="11" s="1"/>
  <c r="BJ80" i="11" s="1"/>
  <c r="AP86" i="11"/>
  <c r="AA87" i="11"/>
  <c r="AB87" i="11"/>
  <c r="AC87" i="11"/>
  <c r="AD87" i="11"/>
  <c r="AF87" i="11"/>
  <c r="AG87" i="11"/>
  <c r="AH87" i="11"/>
  <c r="AI87" i="11"/>
  <c r="AN87" i="11" s="1"/>
  <c r="AS87" i="11" s="1"/>
  <c r="AY81" i="11" s="1"/>
  <c r="BK81" i="11" s="1"/>
  <c r="AK87" i="11"/>
  <c r="AL87" i="11"/>
  <c r="AQ87" i="11" s="1"/>
  <c r="AW81" i="11" s="1"/>
  <c r="BI81" i="11" s="1"/>
  <c r="AM87" i="11"/>
  <c r="AR87" i="11" s="1"/>
  <c r="AX81" i="11" s="1"/>
  <c r="BJ81" i="11" s="1"/>
  <c r="AP87" i="11"/>
  <c r="AA88" i="11"/>
  <c r="AB88" i="11"/>
  <c r="AC88" i="11"/>
  <c r="AD88" i="11"/>
  <c r="AF88" i="11"/>
  <c r="AG88" i="11"/>
  <c r="AH88" i="11"/>
  <c r="AM88" i="11" s="1"/>
  <c r="AR88" i="11" s="1"/>
  <c r="AX82" i="11" s="1"/>
  <c r="BJ82" i="11" s="1"/>
  <c r="AI88" i="11"/>
  <c r="AN88" i="11" s="1"/>
  <c r="AS88" i="11" s="1"/>
  <c r="AY82" i="11" s="1"/>
  <c r="BK82" i="11" s="1"/>
  <c r="AK88" i="11"/>
  <c r="AP88" i="11" s="1"/>
  <c r="AV82" i="11" s="1"/>
  <c r="BH82" i="11" s="1"/>
  <c r="AL88" i="11"/>
  <c r="AQ88" i="11" s="1"/>
  <c r="AW82" i="11" s="1"/>
  <c r="BI82" i="11" s="1"/>
  <c r="AA89" i="11"/>
  <c r="AB89" i="11"/>
  <c r="AC89" i="11"/>
  <c r="AD89" i="11"/>
  <c r="AF89" i="11"/>
  <c r="AG89" i="11"/>
  <c r="AH89" i="11"/>
  <c r="AM89" i="11" s="1"/>
  <c r="AR89" i="11" s="1"/>
  <c r="AX83" i="11" s="1"/>
  <c r="BJ83" i="11" s="1"/>
  <c r="AI89" i="11"/>
  <c r="AN89" i="11" s="1"/>
  <c r="AS89" i="11" s="1"/>
  <c r="AY83" i="11" s="1"/>
  <c r="BK83" i="11" s="1"/>
  <c r="AK89" i="11"/>
  <c r="AP89" i="11" s="1"/>
  <c r="AV83" i="11" s="1"/>
  <c r="BH83" i="11" s="1"/>
  <c r="AL89" i="11"/>
  <c r="AQ89" i="11" s="1"/>
  <c r="AW83" i="11" s="1"/>
  <c r="BI83" i="11" s="1"/>
  <c r="BB89" i="11"/>
  <c r="BC89" i="11"/>
  <c r="BD89" i="11"/>
  <c r="BE89" i="11"/>
  <c r="AA90" i="11"/>
  <c r="AB90" i="11"/>
  <c r="AC90" i="11"/>
  <c r="AD90" i="11"/>
  <c r="AF90" i="11"/>
  <c r="AG90" i="11"/>
  <c r="AL90" i="11" s="1"/>
  <c r="AQ90" i="11" s="1"/>
  <c r="AW84" i="11" s="1"/>
  <c r="BI84" i="11" s="1"/>
  <c r="AH90" i="11"/>
  <c r="AM90" i="11" s="1"/>
  <c r="AR90" i="11" s="1"/>
  <c r="AX84" i="11" s="1"/>
  <c r="BJ84" i="11" s="1"/>
  <c r="AI90" i="11"/>
  <c r="AK90" i="11"/>
  <c r="AN90" i="11"/>
  <c r="AP90" i="11"/>
  <c r="AV84" i="11" s="1"/>
  <c r="BH84" i="11" s="1"/>
  <c r="AS90" i="11"/>
  <c r="AY84" i="11" s="1"/>
  <c r="BK84" i="11" s="1"/>
  <c r="AA91" i="11"/>
  <c r="AB91" i="11"/>
  <c r="AC91" i="11"/>
  <c r="AD91" i="11"/>
  <c r="AF91" i="11"/>
  <c r="AG91" i="11"/>
  <c r="AL91" i="11" s="1"/>
  <c r="AQ91" i="11" s="1"/>
  <c r="AW85" i="11" s="1"/>
  <c r="BI85" i="11" s="1"/>
  <c r="AH91" i="11"/>
  <c r="AM91" i="11" s="1"/>
  <c r="AR91" i="11" s="1"/>
  <c r="AX85" i="11" s="1"/>
  <c r="BJ85" i="11" s="1"/>
  <c r="AI91" i="11"/>
  <c r="AN91" i="11" s="1"/>
  <c r="AS91" i="11" s="1"/>
  <c r="AY85" i="11" s="1"/>
  <c r="BK85" i="11" s="1"/>
  <c r="AK91" i="11"/>
  <c r="AP91" i="11" s="1"/>
  <c r="AV85" i="11" s="1"/>
  <c r="BH85" i="11" s="1"/>
  <c r="AA92" i="11"/>
  <c r="AB92" i="11"/>
  <c r="AC92" i="11"/>
  <c r="AD92" i="11"/>
  <c r="AF92" i="11"/>
  <c r="AG92" i="11"/>
  <c r="AL92" i="11" s="1"/>
  <c r="AQ92" i="11" s="1"/>
  <c r="AW86" i="11" s="1"/>
  <c r="BI86" i="11" s="1"/>
  <c r="AH92" i="11"/>
  <c r="AI92" i="11"/>
  <c r="AK92" i="11"/>
  <c r="AP92" i="11" s="1"/>
  <c r="AV86" i="11" s="1"/>
  <c r="BH86" i="11" s="1"/>
  <c r="AM92" i="11"/>
  <c r="AR92" i="11" s="1"/>
  <c r="AX86" i="11" s="1"/>
  <c r="BJ86" i="11" s="1"/>
  <c r="AN92" i="11"/>
  <c r="AS92" i="11" s="1"/>
  <c r="AY86" i="11" s="1"/>
  <c r="BK86" i="11" s="1"/>
  <c r="AA93" i="11"/>
  <c r="AB93" i="11"/>
  <c r="AC93" i="11"/>
  <c r="AD93" i="11"/>
  <c r="AF93" i="11"/>
  <c r="AG93" i="11"/>
  <c r="AL93" i="11" s="1"/>
  <c r="AQ93" i="11" s="1"/>
  <c r="AH93" i="11"/>
  <c r="AI93" i="11"/>
  <c r="AN93" i="11" s="1"/>
  <c r="AS93" i="11" s="1"/>
  <c r="AY87" i="11" s="1"/>
  <c r="BK87" i="11" s="1"/>
  <c r="AK93" i="11"/>
  <c r="AM93" i="11"/>
  <c r="AP93" i="11"/>
  <c r="AR93" i="11"/>
  <c r="AA94" i="11"/>
  <c r="AB94" i="11"/>
  <c r="AC94" i="11"/>
  <c r="AD94" i="11"/>
  <c r="AF94" i="11"/>
  <c r="AG94" i="11"/>
  <c r="AL94" i="11" s="1"/>
  <c r="AQ94" i="11" s="1"/>
  <c r="AH94" i="11"/>
  <c r="AM94" i="11" s="1"/>
  <c r="AR94" i="11" s="1"/>
  <c r="AI94" i="11"/>
  <c r="AK94" i="11"/>
  <c r="AN94" i="11"/>
  <c r="AP94" i="11"/>
  <c r="AS94" i="11"/>
  <c r="AA95" i="11"/>
  <c r="AB95" i="11"/>
  <c r="AC95" i="11"/>
  <c r="AD95" i="11"/>
  <c r="AF95" i="11"/>
  <c r="AG95" i="11"/>
  <c r="AL95" i="11" s="1"/>
  <c r="AQ95" i="11" s="1"/>
  <c r="AW88" i="11" s="1"/>
  <c r="BI88" i="11" s="1"/>
  <c r="AH95" i="11"/>
  <c r="AM95" i="11" s="1"/>
  <c r="AR95" i="11" s="1"/>
  <c r="AX88" i="11" s="1"/>
  <c r="BJ88" i="11" s="1"/>
  <c r="AI95" i="11"/>
  <c r="AN95" i="11" s="1"/>
  <c r="AS95" i="11" s="1"/>
  <c r="AY88" i="11" s="1"/>
  <c r="BK88" i="11" s="1"/>
  <c r="AK95" i="11"/>
  <c r="AP95" i="11" s="1"/>
  <c r="AV88" i="11" s="1"/>
  <c r="BH88" i="11" s="1"/>
  <c r="AA96" i="11"/>
  <c r="AB96" i="11"/>
  <c r="AC96" i="11"/>
  <c r="AD96" i="11"/>
  <c r="AA97" i="11"/>
  <c r="AB97" i="11"/>
  <c r="AC97" i="11"/>
  <c r="AD97" i="11"/>
  <c r="Q97" i="11"/>
  <c r="R97" i="11"/>
  <c r="S97" i="11"/>
  <c r="AA98" i="11"/>
  <c r="AB98" i="11"/>
  <c r="AC98" i="11"/>
  <c r="AD98" i="11"/>
  <c r="AF98" i="11"/>
  <c r="AG98" i="11"/>
  <c r="AH98" i="11"/>
  <c r="AI98" i="11"/>
  <c r="AP98" i="11"/>
  <c r="AQ98" i="11"/>
  <c r="AR98" i="11"/>
  <c r="AS98" i="11"/>
  <c r="AA99" i="11"/>
  <c r="AB99" i="11"/>
  <c r="AC99" i="11"/>
  <c r="AD99" i="11"/>
  <c r="AF99" i="11"/>
  <c r="AG99" i="11"/>
  <c r="AH99" i="11"/>
  <c r="AI99" i="11"/>
  <c r="AP99" i="11"/>
  <c r="AQ99" i="11"/>
  <c r="AR99" i="11"/>
  <c r="AS99" i="11"/>
  <c r="AA100" i="11"/>
  <c r="AB100" i="11"/>
  <c r="AC100" i="11"/>
  <c r="AD100" i="11"/>
  <c r="AF100" i="11"/>
  <c r="AG100" i="11"/>
  <c r="AH100" i="11"/>
  <c r="AI100" i="11"/>
  <c r="AP100" i="11"/>
  <c r="AQ100" i="11"/>
  <c r="AR100" i="11"/>
  <c r="AS100" i="11"/>
  <c r="AA101" i="11"/>
  <c r="AB101" i="11"/>
  <c r="AC101" i="11"/>
  <c r="AD101" i="11"/>
  <c r="AF101" i="11"/>
  <c r="AG101" i="11"/>
  <c r="AH101" i="11"/>
  <c r="AI101" i="11"/>
  <c r="AP101" i="11"/>
  <c r="AQ101" i="11"/>
  <c r="AR101" i="11"/>
  <c r="AS101" i="11"/>
  <c r="BB101" i="11"/>
  <c r="BC101" i="11"/>
  <c r="BD101" i="11"/>
  <c r="BE101" i="11"/>
  <c r="AA102" i="11"/>
  <c r="AB102" i="11"/>
  <c r="AC102" i="11"/>
  <c r="AD102" i="11"/>
  <c r="AF102" i="11"/>
  <c r="AG102" i="11"/>
  <c r="AH102" i="11"/>
  <c r="AI102" i="11"/>
  <c r="AP102" i="11"/>
  <c r="AQ102" i="11"/>
  <c r="AR102" i="11"/>
  <c r="AS102" i="11"/>
  <c r="AA103" i="11"/>
  <c r="AB103" i="11"/>
  <c r="AC103" i="11"/>
  <c r="AD103" i="11"/>
  <c r="AF103" i="11"/>
  <c r="AG103" i="11"/>
  <c r="AH103" i="11"/>
  <c r="AI103" i="11"/>
  <c r="AP103" i="11"/>
  <c r="AQ103" i="11"/>
  <c r="AR103" i="11"/>
  <c r="AS103" i="11"/>
  <c r="AA104" i="11"/>
  <c r="AB104" i="11"/>
  <c r="AC104" i="11"/>
  <c r="AD104" i="11"/>
  <c r="AF104" i="11"/>
  <c r="AG104" i="11"/>
  <c r="AH104" i="11"/>
  <c r="AI104" i="11"/>
  <c r="AP104" i="11"/>
  <c r="AQ104" i="11"/>
  <c r="AR104" i="11"/>
  <c r="AS104" i="11"/>
  <c r="AA105" i="11"/>
  <c r="AB105" i="11"/>
  <c r="AC105" i="11"/>
  <c r="AD105" i="11"/>
  <c r="AF105" i="11"/>
  <c r="AG105" i="11"/>
  <c r="AH105" i="11"/>
  <c r="AI105" i="11"/>
  <c r="AP105" i="11"/>
  <c r="AQ105" i="11"/>
  <c r="AR105" i="11"/>
  <c r="AS105" i="11"/>
  <c r="AY13" i="11" s="1"/>
  <c r="BK13" i="11" s="1"/>
  <c r="AA106" i="11"/>
  <c r="AB106" i="11"/>
  <c r="AC106" i="11"/>
  <c r="AD106" i="11"/>
  <c r="AF106" i="11"/>
  <c r="AG106" i="11"/>
  <c r="AH106" i="11"/>
  <c r="AI106" i="11"/>
  <c r="AP106" i="11"/>
  <c r="AQ106" i="11"/>
  <c r="AR106" i="11"/>
  <c r="AS106" i="11"/>
  <c r="AA107" i="11"/>
  <c r="AB107" i="11"/>
  <c r="AC107" i="11"/>
  <c r="AD107" i="11"/>
  <c r="AF107" i="11"/>
  <c r="AG107" i="11"/>
  <c r="AH107" i="11"/>
  <c r="AI107" i="11"/>
  <c r="AP107" i="11"/>
  <c r="AQ107" i="11"/>
  <c r="AR107" i="11"/>
  <c r="AS107" i="11"/>
  <c r="AA108" i="11"/>
  <c r="AB108" i="11"/>
  <c r="AC108" i="11"/>
  <c r="AD108" i="11"/>
  <c r="AF108" i="11"/>
  <c r="AG108" i="11"/>
  <c r="AH108" i="11"/>
  <c r="AI108" i="11"/>
  <c r="AP108" i="11"/>
  <c r="AV16" i="11" s="1"/>
  <c r="BH16" i="11" s="1"/>
  <c r="AQ108" i="11"/>
  <c r="AR108" i="11"/>
  <c r="AS108" i="11"/>
  <c r="AA109" i="11"/>
  <c r="AB109" i="11"/>
  <c r="AC109" i="11"/>
  <c r="AD109" i="11"/>
  <c r="P109" i="11"/>
  <c r="R109" i="11"/>
  <c r="AH109" i="11" s="1"/>
  <c r="AR109" i="11" s="1"/>
  <c r="S109" i="11"/>
  <c r="AI109" i="11" s="1"/>
  <c r="AS109" i="11" s="1"/>
  <c r="AA110" i="11"/>
  <c r="AB110" i="11"/>
  <c r="AC110" i="11"/>
  <c r="AD110" i="11"/>
  <c r="AF110" i="11"/>
  <c r="AG110" i="11"/>
  <c r="AH110" i="11"/>
  <c r="AI110" i="11"/>
  <c r="AP110" i="11"/>
  <c r="AQ110" i="11"/>
  <c r="AR110" i="11"/>
  <c r="AS110" i="11"/>
  <c r="AA111" i="11"/>
  <c r="AB111" i="11"/>
  <c r="AC111" i="11"/>
  <c r="AD111" i="11"/>
  <c r="AF111" i="11"/>
  <c r="AG111" i="11"/>
  <c r="AH111" i="11"/>
  <c r="AI111" i="11"/>
  <c r="AP111" i="11"/>
  <c r="AQ111" i="11"/>
  <c r="AR111" i="11"/>
  <c r="AS111" i="11"/>
  <c r="AA112" i="11"/>
  <c r="AB112" i="11"/>
  <c r="AC112" i="11"/>
  <c r="AD112" i="11"/>
  <c r="AF112" i="11"/>
  <c r="AG112" i="11"/>
  <c r="AH112" i="11"/>
  <c r="AI112" i="11"/>
  <c r="AP112" i="11"/>
  <c r="AQ112" i="11"/>
  <c r="AR112" i="11"/>
  <c r="AS112" i="11"/>
  <c r="AA113" i="11"/>
  <c r="AB113" i="11"/>
  <c r="AC113" i="11"/>
  <c r="AD113" i="11"/>
  <c r="AF113" i="11"/>
  <c r="AG113" i="11"/>
  <c r="AH113" i="11"/>
  <c r="AI113" i="11"/>
  <c r="AP113" i="11"/>
  <c r="AQ113" i="11"/>
  <c r="AR113" i="11"/>
  <c r="AS113" i="11"/>
  <c r="AV113" i="11"/>
  <c r="BH113" i="11" s="1"/>
  <c r="AW113" i="11"/>
  <c r="AX113" i="11"/>
  <c r="AY113" i="11"/>
  <c r="BK113" i="11" s="1"/>
  <c r="BI113" i="11"/>
  <c r="BJ113" i="11"/>
  <c r="AA114" i="11"/>
  <c r="AB114" i="11"/>
  <c r="AC114" i="11"/>
  <c r="AD114" i="11"/>
  <c r="AF114" i="11"/>
  <c r="AG114" i="11"/>
  <c r="AH114" i="11"/>
  <c r="AI114" i="11"/>
  <c r="AP114" i="11"/>
  <c r="AQ114" i="11"/>
  <c r="AR114" i="11"/>
  <c r="AS114" i="11"/>
  <c r="AA115" i="11"/>
  <c r="AB115" i="11"/>
  <c r="AC115" i="11"/>
  <c r="AD115" i="11"/>
  <c r="AF115" i="11"/>
  <c r="AG115" i="11"/>
  <c r="AH115" i="11"/>
  <c r="AI115" i="11"/>
  <c r="AP115" i="11"/>
  <c r="AQ115" i="11"/>
  <c r="AR115" i="11"/>
  <c r="AS115" i="11"/>
  <c r="AA116" i="11"/>
  <c r="AB116" i="11"/>
  <c r="AC116" i="11"/>
  <c r="AD116" i="11"/>
  <c r="AF116" i="11"/>
  <c r="AG116" i="11"/>
  <c r="AH116" i="11"/>
  <c r="AI116" i="11"/>
  <c r="AP116" i="11"/>
  <c r="AQ116" i="11"/>
  <c r="AR116" i="11"/>
  <c r="AS116" i="11"/>
  <c r="AA117" i="11"/>
  <c r="AB117" i="11"/>
  <c r="AC117" i="11"/>
  <c r="AD117" i="11"/>
  <c r="AF117" i="11"/>
  <c r="AG117" i="11"/>
  <c r="AH117" i="11"/>
  <c r="AI117" i="11"/>
  <c r="AP117" i="11"/>
  <c r="AQ117" i="11"/>
  <c r="AR117" i="11"/>
  <c r="AS117" i="11"/>
  <c r="AA118" i="11"/>
  <c r="AB118" i="11"/>
  <c r="AC118" i="11"/>
  <c r="AD118" i="11"/>
  <c r="AF118" i="11"/>
  <c r="AG118" i="11"/>
  <c r="AH118" i="11"/>
  <c r="AI118" i="11"/>
  <c r="AP118" i="11"/>
  <c r="AQ118" i="11"/>
  <c r="AR118" i="11"/>
  <c r="AS118" i="11"/>
  <c r="AA119" i="11"/>
  <c r="AB119" i="11"/>
  <c r="AC119" i="11"/>
  <c r="AD119" i="11"/>
  <c r="AF119" i="11"/>
  <c r="AG119" i="11"/>
  <c r="AH119" i="11"/>
  <c r="AI119" i="11"/>
  <c r="AP119" i="11"/>
  <c r="AQ119" i="11"/>
  <c r="AR119" i="11"/>
  <c r="AS119" i="11"/>
  <c r="AA120" i="11"/>
  <c r="AB120" i="11"/>
  <c r="AC120" i="11"/>
  <c r="AD120" i="11"/>
  <c r="AF120" i="11"/>
  <c r="AG120" i="11"/>
  <c r="AH120" i="11"/>
  <c r="AI120" i="11"/>
  <c r="AP120" i="11"/>
  <c r="AQ120" i="11"/>
  <c r="AR120" i="11"/>
  <c r="AS120" i="11"/>
  <c r="AA121" i="11"/>
  <c r="AB121" i="11"/>
  <c r="AC121" i="11"/>
  <c r="AD121" i="11"/>
  <c r="P121" i="11"/>
  <c r="Q121" i="11"/>
  <c r="AG121" i="11" s="1"/>
  <c r="AQ121" i="11" s="1"/>
  <c r="R121" i="11"/>
  <c r="AH121" i="11" s="1"/>
  <c r="AR121" i="11" s="1"/>
  <c r="S121" i="11"/>
  <c r="AI121" i="11" s="1"/>
  <c r="AS121" i="11" s="1"/>
  <c r="AA122" i="11"/>
  <c r="AB122" i="11"/>
  <c r="AC122" i="11"/>
  <c r="AD122" i="11"/>
  <c r="AF122" i="11"/>
  <c r="AG122" i="11"/>
  <c r="AH122" i="11"/>
  <c r="AI122" i="11"/>
  <c r="AP122" i="11"/>
  <c r="AQ122" i="11"/>
  <c r="AR122" i="11"/>
  <c r="AS122" i="11"/>
  <c r="AA123" i="11"/>
  <c r="AB123" i="11"/>
  <c r="AC123" i="11"/>
  <c r="AD123" i="11"/>
  <c r="AF123" i="11"/>
  <c r="AG123" i="11"/>
  <c r="AH123" i="11"/>
  <c r="AI123" i="11"/>
  <c r="AP123" i="11"/>
  <c r="AQ123" i="11"/>
  <c r="AR123" i="11"/>
  <c r="AS123" i="11"/>
  <c r="AA124" i="11"/>
  <c r="AB124" i="11"/>
  <c r="AC124" i="11"/>
  <c r="AD124" i="11"/>
  <c r="AF124" i="11"/>
  <c r="AG124" i="11"/>
  <c r="AH124" i="11"/>
  <c r="AI124" i="11"/>
  <c r="AP124" i="11"/>
  <c r="AQ124" i="11"/>
  <c r="AR124" i="11"/>
  <c r="AS124" i="11"/>
  <c r="AA125" i="11"/>
  <c r="AB125" i="11"/>
  <c r="AC125" i="11"/>
  <c r="AD125" i="11"/>
  <c r="AF125" i="11"/>
  <c r="AG125" i="11"/>
  <c r="AH125" i="11"/>
  <c r="AI125" i="11"/>
  <c r="AP125" i="11"/>
  <c r="AQ125" i="11"/>
  <c r="AR125" i="11"/>
  <c r="AS125" i="11"/>
  <c r="AA126" i="11"/>
  <c r="AB126" i="11"/>
  <c r="AC126" i="11"/>
  <c r="AD126" i="11"/>
  <c r="AF126" i="11"/>
  <c r="AG126" i="11"/>
  <c r="AH126" i="11"/>
  <c r="AI126" i="11"/>
  <c r="AP126" i="11"/>
  <c r="AQ126" i="11"/>
  <c r="AR126" i="11"/>
  <c r="AS126" i="11"/>
  <c r="AA127" i="11"/>
  <c r="AB127" i="11"/>
  <c r="AC127" i="11"/>
  <c r="AD127" i="11"/>
  <c r="AF127" i="11"/>
  <c r="AG127" i="11"/>
  <c r="AH127" i="11"/>
  <c r="AI127" i="11"/>
  <c r="AP127" i="11"/>
  <c r="AQ127" i="11"/>
  <c r="AR127" i="11"/>
  <c r="AS127" i="11"/>
  <c r="AA128" i="11"/>
  <c r="AB128" i="11"/>
  <c r="AC128" i="11"/>
  <c r="AD128" i="11"/>
  <c r="AF128" i="11"/>
  <c r="AG128" i="11"/>
  <c r="AH128" i="11"/>
  <c r="AI128" i="11"/>
  <c r="AP128" i="11"/>
  <c r="AQ128" i="11"/>
  <c r="AR128" i="11"/>
  <c r="AS128" i="11"/>
  <c r="AA129" i="11"/>
  <c r="AB129" i="11"/>
  <c r="AC129" i="11"/>
  <c r="AD129" i="11"/>
  <c r="AF129" i="11"/>
  <c r="AG129" i="11"/>
  <c r="AH129" i="11"/>
  <c r="AI129" i="11"/>
  <c r="AP129" i="11"/>
  <c r="AQ129" i="11"/>
  <c r="AR129" i="11"/>
  <c r="AS129" i="11"/>
  <c r="AA130" i="11"/>
  <c r="AB130" i="11"/>
  <c r="AC130" i="11"/>
  <c r="AD130" i="11"/>
  <c r="AF130" i="11"/>
  <c r="AG130" i="11"/>
  <c r="AH130" i="11"/>
  <c r="AI130" i="11"/>
  <c r="AP130" i="11"/>
  <c r="AQ130" i="11"/>
  <c r="AR130" i="11"/>
  <c r="AS130" i="11"/>
  <c r="AA131" i="11"/>
  <c r="AB131" i="11"/>
  <c r="AC131" i="11"/>
  <c r="AD131" i="11"/>
  <c r="AF131" i="11"/>
  <c r="AG131" i="11"/>
  <c r="AH131" i="11"/>
  <c r="AI131" i="11"/>
  <c r="AP131" i="11"/>
  <c r="AQ131" i="11"/>
  <c r="AR131" i="11"/>
  <c r="AS131" i="11"/>
  <c r="AA132" i="11"/>
  <c r="AB132" i="11"/>
  <c r="AC132" i="11"/>
  <c r="AD132" i="11"/>
  <c r="AF132" i="11"/>
  <c r="AG132" i="11"/>
  <c r="AH132" i="11"/>
  <c r="AI132" i="11"/>
  <c r="AP132" i="11"/>
  <c r="AQ132" i="11"/>
  <c r="AR132" i="11"/>
  <c r="AS132" i="11"/>
  <c r="AA133" i="11"/>
  <c r="AB133" i="11"/>
  <c r="AC133" i="11"/>
  <c r="AD133" i="11"/>
  <c r="P133" i="11"/>
  <c r="Q133" i="11"/>
  <c r="AG133" i="11" s="1"/>
  <c r="AQ133" i="11" s="1"/>
  <c r="R133" i="11"/>
  <c r="AH133" i="11" s="1"/>
  <c r="AR133" i="11" s="1"/>
  <c r="S133" i="11"/>
  <c r="AI133" i="11" s="1"/>
  <c r="AS133" i="11" s="1"/>
  <c r="AA134" i="11"/>
  <c r="AB134" i="11"/>
  <c r="AC134" i="11"/>
  <c r="AD134" i="11"/>
  <c r="AF134" i="11"/>
  <c r="AG134" i="11"/>
  <c r="AH134" i="11"/>
  <c r="AI134" i="11"/>
  <c r="AP134" i="11"/>
  <c r="AQ134" i="11"/>
  <c r="AR134" i="11"/>
  <c r="AS134" i="11"/>
  <c r="AA135" i="11"/>
  <c r="AB135" i="11"/>
  <c r="AC135" i="11"/>
  <c r="AD135" i="11"/>
  <c r="AF135" i="11"/>
  <c r="AG135" i="11"/>
  <c r="AH135" i="11"/>
  <c r="AI135" i="11"/>
  <c r="AP135" i="11"/>
  <c r="AQ135" i="11"/>
  <c r="AR135" i="11"/>
  <c r="AS135" i="11"/>
  <c r="AA136" i="11"/>
  <c r="AB136" i="11"/>
  <c r="AC136" i="11"/>
  <c r="AD136" i="11"/>
  <c r="AF136" i="11"/>
  <c r="AG136" i="11"/>
  <c r="AH136" i="11"/>
  <c r="AI136" i="11"/>
  <c r="AP136" i="11"/>
  <c r="AQ136" i="11"/>
  <c r="AR136" i="11"/>
  <c r="AS136" i="11"/>
  <c r="AA137" i="11"/>
  <c r="AB137" i="11"/>
  <c r="AC137" i="11"/>
  <c r="AD137" i="11"/>
  <c r="AF137" i="11"/>
  <c r="AG137" i="11"/>
  <c r="AH137" i="11"/>
  <c r="AI137" i="11"/>
  <c r="AP137" i="11"/>
  <c r="AQ137" i="11"/>
  <c r="AR137" i="11"/>
  <c r="AS137" i="11"/>
  <c r="AA138" i="11"/>
  <c r="AB138" i="11"/>
  <c r="AC138" i="11"/>
  <c r="AD138" i="11"/>
  <c r="AF138" i="11"/>
  <c r="AG138" i="11"/>
  <c r="AH138" i="11"/>
  <c r="AI138" i="11"/>
  <c r="AP138" i="11"/>
  <c r="AQ138" i="11"/>
  <c r="AR138" i="11"/>
  <c r="AS138" i="11"/>
  <c r="AA139" i="11"/>
  <c r="AB139" i="11"/>
  <c r="AC139" i="11"/>
  <c r="AD139" i="11"/>
  <c r="AF139" i="11"/>
  <c r="AG139" i="11"/>
  <c r="AH139" i="11"/>
  <c r="AI139" i="11"/>
  <c r="AP139" i="11"/>
  <c r="AQ139" i="11"/>
  <c r="AR139" i="11"/>
  <c r="AS139" i="11"/>
  <c r="AA140" i="11"/>
  <c r="AB140" i="11"/>
  <c r="AC140" i="11"/>
  <c r="AD140" i="11"/>
  <c r="AF140" i="11"/>
  <c r="AG140" i="11"/>
  <c r="AH140" i="11"/>
  <c r="AI140" i="11"/>
  <c r="AP140" i="11"/>
  <c r="AQ140" i="11"/>
  <c r="AR140" i="11"/>
  <c r="AS140" i="11"/>
  <c r="AA141" i="11"/>
  <c r="AB141" i="11"/>
  <c r="AC141" i="11"/>
  <c r="AD141" i="11"/>
  <c r="AF141" i="11"/>
  <c r="AG141" i="11"/>
  <c r="AH141" i="11"/>
  <c r="AI141" i="11"/>
  <c r="AP141" i="11"/>
  <c r="AQ141" i="11"/>
  <c r="AR141" i="11"/>
  <c r="AS141" i="11"/>
  <c r="AA142" i="11"/>
  <c r="AB142" i="11"/>
  <c r="AC142" i="11"/>
  <c r="AD142" i="11"/>
  <c r="AF142" i="11"/>
  <c r="AG142" i="11"/>
  <c r="AH142" i="11"/>
  <c r="AI142" i="11"/>
  <c r="AP142" i="11"/>
  <c r="AQ142" i="11"/>
  <c r="AR142" i="11"/>
  <c r="AS142" i="11"/>
  <c r="AA143" i="11"/>
  <c r="AB143" i="11"/>
  <c r="AC143" i="11"/>
  <c r="AD143" i="11"/>
  <c r="AF143" i="11"/>
  <c r="AG143" i="11"/>
  <c r="AH143" i="11"/>
  <c r="AI143" i="11"/>
  <c r="AP143" i="11"/>
  <c r="AQ143" i="11"/>
  <c r="AR143" i="11"/>
  <c r="AS143" i="11"/>
  <c r="AA144" i="11"/>
  <c r="AB144" i="11"/>
  <c r="AC144" i="11"/>
  <c r="AD144" i="11"/>
  <c r="AF144" i="11"/>
  <c r="AG144" i="11"/>
  <c r="AH144" i="11"/>
  <c r="AI144" i="11"/>
  <c r="AP144" i="11"/>
  <c r="AQ144" i="11"/>
  <c r="AR144" i="11"/>
  <c r="AS144" i="11"/>
  <c r="AA145" i="11"/>
  <c r="AB145" i="11"/>
  <c r="AC145" i="11"/>
  <c r="AD145" i="11"/>
  <c r="P145" i="11"/>
  <c r="Q145" i="11"/>
  <c r="AG145" i="11" s="1"/>
  <c r="AQ145" i="11" s="1"/>
  <c r="R145" i="11"/>
  <c r="AH145" i="11" s="1"/>
  <c r="AR145" i="11" s="1"/>
  <c r="S145" i="11"/>
  <c r="AI145" i="11" s="1"/>
  <c r="AS145" i="11" s="1"/>
  <c r="AA146" i="11"/>
  <c r="AB146" i="11"/>
  <c r="AC146" i="11"/>
  <c r="AD146" i="11"/>
  <c r="AF146" i="11"/>
  <c r="AG146" i="11"/>
  <c r="AH146" i="11"/>
  <c r="AI146" i="11"/>
  <c r="AP146" i="11"/>
  <c r="AQ146" i="11"/>
  <c r="AR146" i="11"/>
  <c r="AX54" i="11" s="1"/>
  <c r="AS146" i="11"/>
  <c r="AA147" i="11"/>
  <c r="AB147" i="11"/>
  <c r="AC147" i="11"/>
  <c r="AD147" i="11"/>
  <c r="AF147" i="11"/>
  <c r="AG147" i="11"/>
  <c r="AH147" i="11"/>
  <c r="AI147" i="11"/>
  <c r="AP147" i="11"/>
  <c r="AV55" i="11" s="1"/>
  <c r="BH55" i="11" s="1"/>
  <c r="AQ147" i="11"/>
  <c r="AR147" i="11"/>
  <c r="AS147" i="11"/>
  <c r="AA148" i="11"/>
  <c r="AB148" i="11"/>
  <c r="AC148" i="11"/>
  <c r="AD148" i="11"/>
  <c r="AF148" i="11"/>
  <c r="AG148" i="11"/>
  <c r="AH148" i="11"/>
  <c r="AI148" i="11"/>
  <c r="AP148" i="11"/>
  <c r="AQ148" i="11"/>
  <c r="AR148" i="11"/>
  <c r="AX56" i="11" s="1"/>
  <c r="BJ56" i="11" s="1"/>
  <c r="AS148" i="11"/>
  <c r="AA149" i="11"/>
  <c r="AB149" i="11"/>
  <c r="AC149" i="11"/>
  <c r="AD149" i="11"/>
  <c r="AF149" i="11"/>
  <c r="AG149" i="11"/>
  <c r="AH149" i="11"/>
  <c r="AI149" i="11"/>
  <c r="AP149" i="11"/>
  <c r="AQ149" i="11"/>
  <c r="AR149" i="11"/>
  <c r="AS149" i="11"/>
  <c r="AA150" i="11"/>
  <c r="AB150" i="11"/>
  <c r="AC150" i="11"/>
  <c r="AD150" i="11"/>
  <c r="AF150" i="11"/>
  <c r="AG150" i="11"/>
  <c r="AH150" i="11"/>
  <c r="AI150" i="11"/>
  <c r="AP150" i="11"/>
  <c r="AQ150" i="11"/>
  <c r="AR150" i="11"/>
  <c r="AS150" i="11"/>
  <c r="AA151" i="11"/>
  <c r="AB151" i="11"/>
  <c r="AC151" i="11"/>
  <c r="AD151" i="11"/>
  <c r="AF151" i="11"/>
  <c r="AG151" i="11"/>
  <c r="AH151" i="11"/>
  <c r="AI151" i="11"/>
  <c r="AP151" i="11"/>
  <c r="AQ151" i="11"/>
  <c r="AR151" i="11"/>
  <c r="AS151" i="11"/>
  <c r="AA152" i="11"/>
  <c r="AB152" i="11"/>
  <c r="AC152" i="11"/>
  <c r="AD152" i="11"/>
  <c r="AF152" i="11"/>
  <c r="AG152" i="11"/>
  <c r="AH152" i="11"/>
  <c r="AI152" i="11"/>
  <c r="AP152" i="11"/>
  <c r="AQ152" i="11"/>
  <c r="AR152" i="11"/>
  <c r="AS152" i="11"/>
  <c r="AA153" i="11"/>
  <c r="AB153" i="11"/>
  <c r="AC153" i="11"/>
  <c r="AD153" i="11"/>
  <c r="AF153" i="11"/>
  <c r="AG153" i="11"/>
  <c r="AH153" i="11"/>
  <c r="AI153" i="11"/>
  <c r="AP153" i="11"/>
  <c r="AQ153" i="11"/>
  <c r="AR153" i="11"/>
  <c r="AS153" i="11"/>
  <c r="AA154" i="11"/>
  <c r="AB154" i="11"/>
  <c r="AC154" i="11"/>
  <c r="AD154" i="11"/>
  <c r="AF154" i="11"/>
  <c r="AG154" i="11"/>
  <c r="AH154" i="11"/>
  <c r="AI154" i="11"/>
  <c r="AP154" i="11"/>
  <c r="AQ154" i="11"/>
  <c r="AR154" i="11"/>
  <c r="AS154" i="11"/>
  <c r="AA155" i="11"/>
  <c r="AB155" i="11"/>
  <c r="AC155" i="11"/>
  <c r="AD155" i="11"/>
  <c r="AF155" i="11"/>
  <c r="AG155" i="11"/>
  <c r="AH155" i="11"/>
  <c r="AI155" i="11"/>
  <c r="AP155" i="11"/>
  <c r="AQ155" i="11"/>
  <c r="AR155" i="11"/>
  <c r="AS155" i="11"/>
  <c r="AA156" i="11"/>
  <c r="AB156" i="11"/>
  <c r="AC156" i="11"/>
  <c r="AD156" i="11"/>
  <c r="AF156" i="11"/>
  <c r="AG156" i="11"/>
  <c r="AH156" i="11"/>
  <c r="AI156" i="11"/>
  <c r="AP156" i="11"/>
  <c r="AV64" i="11" s="1"/>
  <c r="BH64" i="11" s="1"/>
  <c r="AQ156" i="11"/>
  <c r="AR156" i="11"/>
  <c r="AS156" i="11"/>
  <c r="AA157" i="11"/>
  <c r="AB157" i="11"/>
  <c r="AC157" i="11"/>
  <c r="AD157" i="11"/>
  <c r="P157" i="11"/>
  <c r="Q157" i="11"/>
  <c r="AG157" i="11" s="1"/>
  <c r="AQ157" i="11" s="1"/>
  <c r="R157" i="11"/>
  <c r="AH157" i="11" s="1"/>
  <c r="AR157" i="11" s="1"/>
  <c r="S157" i="11"/>
  <c r="AI157" i="11" s="1"/>
  <c r="AS157" i="11" s="1"/>
  <c r="AA158" i="11"/>
  <c r="AB158" i="11"/>
  <c r="AC158" i="11"/>
  <c r="AD158" i="11"/>
  <c r="AF158" i="11"/>
  <c r="AG158" i="11"/>
  <c r="AH158" i="11"/>
  <c r="AI158" i="11"/>
  <c r="AP158" i="11"/>
  <c r="AQ158" i="11"/>
  <c r="AR158" i="11"/>
  <c r="AS158" i="11"/>
  <c r="AA159" i="11"/>
  <c r="AB159" i="11"/>
  <c r="AC159" i="11"/>
  <c r="AD159" i="11"/>
  <c r="AF159" i="11"/>
  <c r="AG159" i="11"/>
  <c r="AH159" i="11"/>
  <c r="AI159" i="11"/>
  <c r="AP159" i="11"/>
  <c r="AQ159" i="11"/>
  <c r="AR159" i="11"/>
  <c r="AS159" i="11"/>
  <c r="AA160" i="11"/>
  <c r="AB160" i="11"/>
  <c r="AC160" i="11"/>
  <c r="AD160" i="11"/>
  <c r="AF160" i="11"/>
  <c r="AG160" i="11"/>
  <c r="AH160" i="11"/>
  <c r="AI160" i="11"/>
  <c r="AP160" i="11"/>
  <c r="AQ160" i="11"/>
  <c r="AR160" i="11"/>
  <c r="AS160" i="11"/>
  <c r="AA161" i="11"/>
  <c r="AB161" i="11"/>
  <c r="AC161" i="11"/>
  <c r="AD161" i="11"/>
  <c r="AF161" i="11"/>
  <c r="AG161" i="11"/>
  <c r="AH161" i="11"/>
  <c r="AI161" i="11"/>
  <c r="AP161" i="11"/>
  <c r="AQ161" i="11"/>
  <c r="AR161" i="11"/>
  <c r="AS161" i="11"/>
  <c r="AA162" i="11"/>
  <c r="AB162" i="11"/>
  <c r="AC162" i="11"/>
  <c r="AD162" i="11"/>
  <c r="AF162" i="11"/>
  <c r="AG162" i="11"/>
  <c r="AH162" i="11"/>
  <c r="AI162" i="11"/>
  <c r="AP162" i="11"/>
  <c r="AQ162" i="11"/>
  <c r="AR162" i="11"/>
  <c r="AS162" i="11"/>
  <c r="AA163" i="11"/>
  <c r="AB163" i="11"/>
  <c r="AC163" i="11"/>
  <c r="AD163" i="11"/>
  <c r="AF163" i="11"/>
  <c r="AG163" i="11"/>
  <c r="AH163" i="11"/>
  <c r="AI163" i="11"/>
  <c r="AP163" i="11"/>
  <c r="AQ163" i="11"/>
  <c r="AR163" i="11"/>
  <c r="AS163" i="11"/>
  <c r="AA164" i="11"/>
  <c r="AB164" i="11"/>
  <c r="AC164" i="11"/>
  <c r="AD164" i="11"/>
  <c r="AF164" i="11"/>
  <c r="AG164" i="11"/>
  <c r="AH164" i="11"/>
  <c r="AI164" i="11"/>
  <c r="AP164" i="11"/>
  <c r="AQ164" i="11"/>
  <c r="AR164" i="11"/>
  <c r="AS164" i="11"/>
  <c r="AA165" i="11"/>
  <c r="AB165" i="11"/>
  <c r="AC165" i="11"/>
  <c r="AD165" i="11"/>
  <c r="AF165" i="11"/>
  <c r="AG165" i="11"/>
  <c r="AH165" i="11"/>
  <c r="AI165" i="11"/>
  <c r="AP165" i="11"/>
  <c r="AQ165" i="11"/>
  <c r="AR165" i="11"/>
  <c r="AS165" i="11"/>
  <c r="AA166" i="11"/>
  <c r="AB166" i="11"/>
  <c r="AC166" i="11"/>
  <c r="AD166" i="11"/>
  <c r="AF166" i="11"/>
  <c r="AG166" i="11"/>
  <c r="AH166" i="11"/>
  <c r="AI166" i="11"/>
  <c r="AP166" i="11"/>
  <c r="AQ166" i="11"/>
  <c r="AR166" i="11"/>
  <c r="AS166" i="11"/>
  <c r="AA167" i="11"/>
  <c r="AB167" i="11"/>
  <c r="AC167" i="11"/>
  <c r="AD167" i="11"/>
  <c r="AF167" i="11"/>
  <c r="AG167" i="11"/>
  <c r="AH167" i="11"/>
  <c r="AI167" i="11"/>
  <c r="AP167" i="11"/>
  <c r="AQ167" i="11"/>
  <c r="AR167" i="11"/>
  <c r="AS167" i="11"/>
  <c r="AA168" i="11"/>
  <c r="AB168" i="11"/>
  <c r="AC168" i="11"/>
  <c r="AD168" i="11"/>
  <c r="AF168" i="11"/>
  <c r="AG168" i="11"/>
  <c r="AH168" i="11"/>
  <c r="AI168" i="11"/>
  <c r="AP168" i="11"/>
  <c r="AQ168" i="11"/>
  <c r="AR168" i="11"/>
  <c r="AS168" i="11"/>
  <c r="AA169" i="11"/>
  <c r="AB169" i="11"/>
  <c r="AC169" i="11"/>
  <c r="AD169" i="11"/>
  <c r="AF169" i="11"/>
  <c r="AG169" i="11"/>
  <c r="AH169" i="11"/>
  <c r="AI169" i="11"/>
  <c r="AP169" i="11"/>
  <c r="AQ169" i="11"/>
  <c r="AR169" i="11"/>
  <c r="AS169" i="11"/>
  <c r="AA170" i="11"/>
  <c r="AB170" i="11"/>
  <c r="AC170" i="11"/>
  <c r="AD170" i="11"/>
  <c r="P170" i="11"/>
  <c r="Q170" i="11"/>
  <c r="AG170" i="11" s="1"/>
  <c r="AQ170" i="11" s="1"/>
  <c r="R170" i="11"/>
  <c r="AH170" i="11" s="1"/>
  <c r="AR170" i="11" s="1"/>
  <c r="S170" i="11"/>
  <c r="AI170" i="11" s="1"/>
  <c r="AS170" i="11" s="1"/>
  <c r="AA171" i="11"/>
  <c r="AB171" i="11"/>
  <c r="AC171" i="11"/>
  <c r="AD171" i="11"/>
  <c r="AF171" i="11"/>
  <c r="AG171" i="11"/>
  <c r="AH171" i="11"/>
  <c r="AI171" i="11"/>
  <c r="AP171" i="11"/>
  <c r="AQ171" i="11"/>
  <c r="AR171" i="11"/>
  <c r="AS171" i="11"/>
  <c r="AA172" i="11"/>
  <c r="AB172" i="11"/>
  <c r="AC172" i="11"/>
  <c r="AD172" i="11"/>
  <c r="AF172" i="11"/>
  <c r="AG172" i="11"/>
  <c r="AH172" i="11"/>
  <c r="AI172" i="11"/>
  <c r="AP172" i="11"/>
  <c r="AQ172" i="11"/>
  <c r="AR172" i="11"/>
  <c r="AS172" i="11"/>
  <c r="AA173" i="11"/>
  <c r="AB173" i="11"/>
  <c r="AC173" i="11"/>
  <c r="AD173" i="11"/>
  <c r="AF173" i="11"/>
  <c r="AG173" i="11"/>
  <c r="AH173" i="11"/>
  <c r="AI173" i="11"/>
  <c r="AP173" i="11"/>
  <c r="AQ173" i="11"/>
  <c r="AR173" i="11"/>
  <c r="AS173" i="11"/>
  <c r="AA174" i="11"/>
  <c r="AB174" i="11"/>
  <c r="AC174" i="11"/>
  <c r="AD174" i="11"/>
  <c r="AF174" i="11"/>
  <c r="AG174" i="11"/>
  <c r="AH174" i="11"/>
  <c r="AI174" i="11"/>
  <c r="AP174" i="11"/>
  <c r="AQ174" i="11"/>
  <c r="AR174" i="11"/>
  <c r="AS174" i="11"/>
  <c r="AA175" i="11"/>
  <c r="AB175" i="11"/>
  <c r="AC175" i="11"/>
  <c r="AD175" i="11"/>
  <c r="AF175" i="11"/>
  <c r="AG175" i="11"/>
  <c r="AH175" i="11"/>
  <c r="AI175" i="11"/>
  <c r="AP175" i="11"/>
  <c r="AQ175" i="11"/>
  <c r="AR175" i="11"/>
  <c r="AS175" i="11"/>
  <c r="AA176" i="11"/>
  <c r="AB176" i="11"/>
  <c r="AC176" i="11"/>
  <c r="AD176" i="11"/>
  <c r="AF176" i="11"/>
  <c r="AG176" i="11"/>
  <c r="AH176" i="11"/>
  <c r="AI176" i="11"/>
  <c r="AP176" i="11"/>
  <c r="AQ176" i="11"/>
  <c r="AR176" i="11"/>
  <c r="AS176" i="11"/>
  <c r="AA177" i="11"/>
  <c r="AB177" i="11"/>
  <c r="AC177" i="11"/>
  <c r="AD177" i="11"/>
  <c r="AF177" i="11"/>
  <c r="AG177" i="11"/>
  <c r="AH177" i="11"/>
  <c r="AI177" i="11"/>
  <c r="AP177" i="11"/>
  <c r="AQ177" i="11"/>
  <c r="AR177" i="11"/>
  <c r="AS177" i="11"/>
  <c r="AA178" i="11"/>
  <c r="AB178" i="11"/>
  <c r="AC178" i="11"/>
  <c r="AD178" i="11"/>
  <c r="AF178" i="11"/>
  <c r="AG178" i="11"/>
  <c r="AH178" i="11"/>
  <c r="AI178" i="11"/>
  <c r="AP178" i="11"/>
  <c r="AQ178" i="11"/>
  <c r="AR178" i="11"/>
  <c r="AS178" i="11"/>
  <c r="AA179" i="11"/>
  <c r="AB179" i="11"/>
  <c r="AC179" i="11"/>
  <c r="AD179" i="11"/>
  <c r="AF179" i="11"/>
  <c r="AG179" i="11"/>
  <c r="AH179" i="11"/>
  <c r="AI179" i="11"/>
  <c r="AP179" i="11"/>
  <c r="AQ179" i="11"/>
  <c r="AR179" i="11"/>
  <c r="AS179" i="11"/>
  <c r="AA180" i="11"/>
  <c r="AB180" i="11"/>
  <c r="AC180" i="11"/>
  <c r="AD180" i="11"/>
  <c r="AF180" i="11"/>
  <c r="AG180" i="11"/>
  <c r="AH180" i="11"/>
  <c r="AI180" i="11"/>
  <c r="AP180" i="11"/>
  <c r="AQ180" i="11"/>
  <c r="AR180" i="11"/>
  <c r="AS180" i="11"/>
  <c r="AA181" i="11"/>
  <c r="AB181" i="11"/>
  <c r="AC181" i="11"/>
  <c r="AD181" i="11"/>
  <c r="AF181" i="11"/>
  <c r="AG181" i="11"/>
  <c r="AH181" i="11"/>
  <c r="AI181" i="11"/>
  <c r="AP181" i="11"/>
  <c r="AQ181" i="11"/>
  <c r="AR181" i="11"/>
  <c r="AS181" i="11"/>
  <c r="AA182" i="11"/>
  <c r="AB182" i="11"/>
  <c r="AC182" i="11"/>
  <c r="AD182" i="11"/>
  <c r="AF182" i="11"/>
  <c r="AG182" i="11"/>
  <c r="AH182" i="11"/>
  <c r="AI182" i="11"/>
  <c r="AP182" i="11"/>
  <c r="AQ182" i="11"/>
  <c r="AR182" i="11"/>
  <c r="AS182" i="11"/>
  <c r="AA183" i="11"/>
  <c r="AB183" i="11"/>
  <c r="AC183" i="11"/>
  <c r="AD183" i="11"/>
  <c r="AF183" i="11"/>
  <c r="AG183" i="11"/>
  <c r="AH183" i="11"/>
  <c r="AI183" i="11"/>
  <c r="AP183" i="11"/>
  <c r="AQ183" i="11"/>
  <c r="AR183" i="11"/>
  <c r="AS183" i="11"/>
  <c r="AA184" i="11"/>
  <c r="AB184" i="11"/>
  <c r="AC184" i="11"/>
  <c r="AD184" i="11"/>
  <c r="AF184" i="11"/>
  <c r="AG184" i="11"/>
  <c r="AH184" i="11"/>
  <c r="AI184" i="11"/>
  <c r="AP184" i="11"/>
  <c r="AQ184" i="11"/>
  <c r="AR184" i="11"/>
  <c r="AS184" i="11"/>
  <c r="AA185" i="11"/>
  <c r="AB185" i="11"/>
  <c r="AC185" i="11"/>
  <c r="AD185" i="11"/>
  <c r="AF185" i="11"/>
  <c r="AG185" i="11"/>
  <c r="AH185" i="11"/>
  <c r="AI185" i="11"/>
  <c r="AP185" i="11"/>
  <c r="AQ185" i="11"/>
  <c r="AR185" i="11"/>
  <c r="AS185" i="11"/>
  <c r="AA186" i="11"/>
  <c r="AB186" i="11"/>
  <c r="AC186" i="11"/>
  <c r="AD186" i="11"/>
  <c r="AF186" i="11"/>
  <c r="AG186" i="11"/>
  <c r="AH186" i="11"/>
  <c r="AI186" i="11"/>
  <c r="AP186" i="11"/>
  <c r="AQ186" i="11"/>
  <c r="AR186" i="11"/>
  <c r="AS186" i="11"/>
  <c r="AA187" i="11"/>
  <c r="AB187" i="11"/>
  <c r="AC187" i="11"/>
  <c r="AD187" i="11"/>
  <c r="AF187" i="11"/>
  <c r="AG187" i="11"/>
  <c r="AH187" i="11"/>
  <c r="AI187" i="11"/>
  <c r="AP187" i="11"/>
  <c r="AQ187" i="11"/>
  <c r="AR187" i="11"/>
  <c r="AS187" i="11"/>
  <c r="AA188" i="11"/>
  <c r="AB188" i="11"/>
  <c r="AC188" i="11"/>
  <c r="AD188" i="11"/>
  <c r="AF188" i="11"/>
  <c r="AG188" i="11"/>
  <c r="AH188" i="11"/>
  <c r="AI188" i="11"/>
  <c r="AP188" i="11"/>
  <c r="AQ188" i="11"/>
  <c r="AR188" i="11"/>
  <c r="AS188" i="11"/>
  <c r="AA189" i="11"/>
  <c r="AB189" i="11"/>
  <c r="AC189" i="11"/>
  <c r="AD189" i="11"/>
  <c r="AF189" i="11"/>
  <c r="AG189" i="11"/>
  <c r="AH189" i="11"/>
  <c r="AI189" i="11"/>
  <c r="AP189" i="11"/>
  <c r="AQ189" i="11"/>
  <c r="AR189" i="11"/>
  <c r="AS189" i="11"/>
  <c r="AA190" i="11"/>
  <c r="AB190" i="11"/>
  <c r="AC190" i="11"/>
  <c r="AD190" i="11"/>
  <c r="AF190" i="11"/>
  <c r="AG190" i="11"/>
  <c r="AH190" i="11"/>
  <c r="AI190" i="11"/>
  <c r="AP190" i="11"/>
  <c r="AQ190" i="11"/>
  <c r="AR190" i="11"/>
  <c r="AS190" i="11"/>
  <c r="AA191" i="11"/>
  <c r="AB191" i="11"/>
  <c r="AC191" i="11"/>
  <c r="AD191" i="11"/>
  <c r="AF191" i="11"/>
  <c r="AG191" i="11"/>
  <c r="AH191" i="11"/>
  <c r="AI191" i="11"/>
  <c r="AP191" i="11"/>
  <c r="AQ191" i="11"/>
  <c r="AR191" i="11"/>
  <c r="AS191" i="11"/>
  <c r="AA192" i="11"/>
  <c r="AB192" i="11"/>
  <c r="AC192" i="11"/>
  <c r="AD192" i="11"/>
  <c r="AF192" i="11"/>
  <c r="AG192" i="11"/>
  <c r="AH192" i="11"/>
  <c r="AI192" i="11"/>
  <c r="AP192" i="11"/>
  <c r="AQ192" i="11"/>
  <c r="AR192" i="11"/>
  <c r="AS192" i="11"/>
  <c r="AA193" i="11"/>
  <c r="AB193" i="11"/>
  <c r="AC193" i="11"/>
  <c r="AD193" i="11"/>
  <c r="AF193" i="11"/>
  <c r="AG193" i="11"/>
  <c r="AH193" i="11"/>
  <c r="AI193" i="11"/>
  <c r="AP193" i="11"/>
  <c r="AQ193" i="11"/>
  <c r="AR193" i="11"/>
  <c r="AS193" i="11"/>
  <c r="AA194" i="11"/>
  <c r="AB194" i="11"/>
  <c r="AC194" i="11"/>
  <c r="AD194" i="11"/>
  <c r="AF194" i="11"/>
  <c r="AG194" i="11"/>
  <c r="AH194" i="11"/>
  <c r="AI194" i="11"/>
  <c r="AP194" i="11"/>
  <c r="AQ194" i="11"/>
  <c r="AR194" i="11"/>
  <c r="AS194" i="11"/>
  <c r="AA195" i="11"/>
  <c r="AB195" i="11"/>
  <c r="AC195" i="11"/>
  <c r="AD195" i="11"/>
  <c r="AF195" i="11"/>
  <c r="AG195" i="11"/>
  <c r="AH195" i="11"/>
  <c r="AI195" i="11"/>
  <c r="AP195" i="11"/>
  <c r="AQ195" i="11"/>
  <c r="AR195" i="11"/>
  <c r="AS195" i="11"/>
  <c r="AA196" i="11"/>
  <c r="AB196" i="11"/>
  <c r="AC196" i="11"/>
  <c r="AD196" i="11"/>
  <c r="AF196" i="11"/>
  <c r="AG196" i="11"/>
  <c r="AH196" i="11"/>
  <c r="AI196" i="11"/>
  <c r="AP196" i="11"/>
  <c r="AQ196" i="11"/>
  <c r="AR196" i="11"/>
  <c r="AS196" i="11"/>
  <c r="AA197" i="11"/>
  <c r="AB197" i="11"/>
  <c r="AC197" i="11"/>
  <c r="AD197" i="11"/>
  <c r="AF197" i="11"/>
  <c r="AG197" i="11"/>
  <c r="AH197" i="11"/>
  <c r="AI197" i="11"/>
  <c r="AP197" i="11"/>
  <c r="AQ197" i="11"/>
  <c r="AR197" i="11"/>
  <c r="AS197" i="11"/>
  <c r="AA198" i="11"/>
  <c r="AB198" i="11"/>
  <c r="AC198" i="11"/>
  <c r="AD198" i="11"/>
  <c r="AF198" i="11"/>
  <c r="AG198" i="11"/>
  <c r="AH198" i="11"/>
  <c r="AI198" i="11"/>
  <c r="AP198" i="11"/>
  <c r="AQ198" i="11"/>
  <c r="AR198" i="11"/>
  <c r="AS198" i="11"/>
  <c r="AA199" i="11"/>
  <c r="AB199" i="11"/>
  <c r="AC199" i="11"/>
  <c r="AD199" i="11"/>
  <c r="AF199" i="11"/>
  <c r="AG199" i="11"/>
  <c r="AH199" i="11"/>
  <c r="AI199" i="11"/>
  <c r="AP199" i="11"/>
  <c r="AQ199" i="11"/>
  <c r="AR199" i="11"/>
  <c r="AS199" i="11"/>
  <c r="AA200" i="11"/>
  <c r="AB200" i="11"/>
  <c r="AC200" i="11"/>
  <c r="AD200" i="11"/>
  <c r="AF200" i="11"/>
  <c r="AG200" i="11"/>
  <c r="AH200" i="11"/>
  <c r="AI200" i="11"/>
  <c r="AP200" i="11"/>
  <c r="AQ200" i="11"/>
  <c r="AR200" i="11"/>
  <c r="AS200" i="11"/>
  <c r="AA201" i="11"/>
  <c r="AB201" i="11"/>
  <c r="AC201" i="11"/>
  <c r="AD201" i="11"/>
  <c r="AF201" i="11"/>
  <c r="AG201" i="11"/>
  <c r="AH201" i="11"/>
  <c r="AI201" i="11"/>
  <c r="AP201" i="11"/>
  <c r="AQ201" i="11"/>
  <c r="AR201" i="11"/>
  <c r="AS201" i="11"/>
  <c r="AA202" i="11"/>
  <c r="AB202" i="11"/>
  <c r="AC202" i="11"/>
  <c r="AD202" i="11"/>
  <c r="AF202" i="11"/>
  <c r="AG202" i="11"/>
  <c r="AH202" i="11"/>
  <c r="AI202" i="11"/>
  <c r="AP202" i="11"/>
  <c r="AQ202" i="11"/>
  <c r="AR202" i="11"/>
  <c r="AS202" i="11"/>
  <c r="AA203" i="11"/>
  <c r="AB203" i="11"/>
  <c r="AC203" i="11"/>
  <c r="AD203" i="11"/>
  <c r="AF203" i="11"/>
  <c r="AG203" i="11"/>
  <c r="AH203" i="11"/>
  <c r="AI203" i="11"/>
  <c r="AP203" i="11"/>
  <c r="AQ203" i="11"/>
  <c r="AR203" i="11"/>
  <c r="AS203" i="11"/>
  <c r="AA204" i="11"/>
  <c r="AB204" i="11"/>
  <c r="AC204" i="11"/>
  <c r="AD204" i="11"/>
  <c r="AF204" i="11"/>
  <c r="AG204" i="11"/>
  <c r="AH204" i="11"/>
  <c r="AI204" i="11"/>
  <c r="AP204" i="11"/>
  <c r="AQ204" i="11"/>
  <c r="AR204" i="11"/>
  <c r="AS204" i="11"/>
  <c r="AA205" i="11"/>
  <c r="AB205" i="11"/>
  <c r="AC205" i="11"/>
  <c r="AD205" i="11"/>
  <c r="AF205" i="11"/>
  <c r="AG205" i="11"/>
  <c r="AH205" i="11"/>
  <c r="AI205" i="11"/>
  <c r="AP205" i="11"/>
  <c r="AQ205" i="11"/>
  <c r="AR205" i="11"/>
  <c r="AS205" i="11"/>
  <c r="AA206" i="11"/>
  <c r="AB206" i="11"/>
  <c r="AC206" i="11"/>
  <c r="AD206" i="11"/>
  <c r="AF206" i="11"/>
  <c r="AG206" i="11"/>
  <c r="AH206" i="11"/>
  <c r="AI206" i="11"/>
  <c r="AP206" i="11"/>
  <c r="AQ206" i="11"/>
  <c r="AR206" i="11"/>
  <c r="AS206" i="11"/>
  <c r="AA207" i="11"/>
  <c r="AB207" i="11"/>
  <c r="AC207" i="11"/>
  <c r="AD207" i="11"/>
  <c r="AF207" i="11"/>
  <c r="AG207" i="11"/>
  <c r="AH207" i="11"/>
  <c r="AI207" i="11"/>
  <c r="AP207" i="11"/>
  <c r="AQ207" i="11"/>
  <c r="AR207" i="11"/>
  <c r="AS207" i="11"/>
  <c r="AA208" i="11"/>
  <c r="AB208" i="11"/>
  <c r="AC208" i="11"/>
  <c r="AD208" i="11"/>
  <c r="AF208" i="11"/>
  <c r="AG208" i="11"/>
  <c r="AH208" i="11"/>
  <c r="AI208" i="11"/>
  <c r="AP208" i="11"/>
  <c r="AQ208" i="11"/>
  <c r="AR208" i="11"/>
  <c r="AS208" i="11"/>
  <c r="AA209" i="11"/>
  <c r="AB209" i="11"/>
  <c r="AC209" i="11"/>
  <c r="AD209" i="11"/>
  <c r="AF209" i="11"/>
  <c r="AG209" i="11"/>
  <c r="AH209" i="11"/>
  <c r="AI209" i="11"/>
  <c r="AP209" i="11"/>
  <c r="AQ209" i="11"/>
  <c r="AR209" i="11"/>
  <c r="AS209" i="11"/>
  <c r="AA210" i="11"/>
  <c r="AB210" i="11"/>
  <c r="AC210" i="11"/>
  <c r="AD210" i="11"/>
  <c r="AF210" i="11"/>
  <c r="AG210" i="11"/>
  <c r="AH210" i="11"/>
  <c r="AI210" i="11"/>
  <c r="AP210" i="11"/>
  <c r="AQ210" i="11"/>
  <c r="AR210" i="11"/>
  <c r="AS210" i="11"/>
  <c r="AA211" i="11"/>
  <c r="AB211" i="11"/>
  <c r="AC211" i="11"/>
  <c r="AD211" i="11"/>
  <c r="AF211" i="11"/>
  <c r="AG211" i="11"/>
  <c r="AH211" i="11"/>
  <c r="AI211" i="11"/>
  <c r="AP211" i="11"/>
  <c r="AQ211" i="11"/>
  <c r="AR211" i="11"/>
  <c r="AS211" i="11"/>
  <c r="AA212" i="11"/>
  <c r="AB212" i="11"/>
  <c r="AC212" i="11"/>
  <c r="AD212" i="11"/>
  <c r="AF212" i="11"/>
  <c r="AG212" i="11"/>
  <c r="AH212" i="11"/>
  <c r="AI212" i="11"/>
  <c r="AP212" i="11"/>
  <c r="AQ212" i="11"/>
  <c r="AR212" i="11"/>
  <c r="AS212" i="11"/>
  <c r="AA213" i="11"/>
  <c r="AB213" i="11"/>
  <c r="AC213" i="11"/>
  <c r="AD213" i="11"/>
  <c r="AF213" i="11"/>
  <c r="AG213" i="11"/>
  <c r="AH213" i="11"/>
  <c r="AI213" i="11"/>
  <c r="AP213" i="11"/>
  <c r="AQ213" i="11"/>
  <c r="AR213" i="11"/>
  <c r="AS213" i="11"/>
  <c r="AA214" i="11"/>
  <c r="AB214" i="11"/>
  <c r="AC214" i="11"/>
  <c r="AD214" i="11"/>
  <c r="AF214" i="11"/>
  <c r="AG214" i="11"/>
  <c r="AH214" i="11"/>
  <c r="AI214" i="11"/>
  <c r="AP214" i="11"/>
  <c r="AQ214" i="11"/>
  <c r="AR214" i="11"/>
  <c r="AS214" i="11"/>
  <c r="AA215" i="11"/>
  <c r="AB215" i="11"/>
  <c r="AC215" i="11"/>
  <c r="AD215" i="11"/>
  <c r="AF215" i="11"/>
  <c r="AG215" i="11"/>
  <c r="AH215" i="11"/>
  <c r="AI215" i="11"/>
  <c r="AP215" i="11"/>
  <c r="AQ215" i="11"/>
  <c r="AR215" i="11"/>
  <c r="AS215" i="11"/>
  <c r="AA216" i="11"/>
  <c r="AB216" i="11"/>
  <c r="AC216" i="11"/>
  <c r="AD216" i="11"/>
  <c r="AF216" i="11"/>
  <c r="AG216" i="11"/>
  <c r="AH216" i="11"/>
  <c r="AI216" i="11"/>
  <c r="AP216" i="11"/>
  <c r="AQ216" i="11"/>
  <c r="AR216" i="11"/>
  <c r="AS216" i="11"/>
  <c r="AA217" i="11"/>
  <c r="AB217" i="11"/>
  <c r="AC217" i="11"/>
  <c r="AD217" i="11"/>
  <c r="AF217" i="11"/>
  <c r="AG217" i="11"/>
  <c r="AH217" i="11"/>
  <c r="AI217" i="11"/>
  <c r="AP217" i="11"/>
  <c r="AQ217" i="11"/>
  <c r="AR217" i="11"/>
  <c r="AS217" i="11"/>
  <c r="AA218" i="11"/>
  <c r="AB218" i="11"/>
  <c r="AC218" i="11"/>
  <c r="AD218" i="11"/>
  <c r="AF218" i="11"/>
  <c r="AG218" i="11"/>
  <c r="AH218" i="11"/>
  <c r="AI218" i="11"/>
  <c r="AP218" i="11"/>
  <c r="AQ218" i="11"/>
  <c r="AR218" i="11"/>
  <c r="AS218" i="11"/>
  <c r="AA219" i="11"/>
  <c r="AB219" i="11"/>
  <c r="AC219" i="11"/>
  <c r="AD219" i="11"/>
  <c r="AF219" i="11"/>
  <c r="AG219" i="11"/>
  <c r="AH219" i="11"/>
  <c r="AI219" i="11"/>
  <c r="AP219" i="11"/>
  <c r="AQ219" i="11"/>
  <c r="AR219" i="11"/>
  <c r="AS219" i="11"/>
  <c r="AA220" i="11"/>
  <c r="AB220" i="11"/>
  <c r="AC220" i="11"/>
  <c r="AD220" i="11"/>
  <c r="AF220" i="11"/>
  <c r="AG220" i="11"/>
  <c r="AH220" i="11"/>
  <c r="AI220" i="11"/>
  <c r="AP220" i="11"/>
  <c r="AQ220" i="11"/>
  <c r="AR220" i="11"/>
  <c r="AS220" i="11"/>
  <c r="AA221" i="11"/>
  <c r="AB221" i="11"/>
  <c r="AC221" i="11"/>
  <c r="AD221" i="11"/>
  <c r="AF221" i="11"/>
  <c r="AG221" i="11"/>
  <c r="AH221" i="11"/>
  <c r="AI221" i="11"/>
  <c r="AP221" i="11"/>
  <c r="AQ221" i="11"/>
  <c r="AR221" i="11"/>
  <c r="AS221" i="11"/>
  <c r="AA222" i="11"/>
  <c r="AB222" i="11"/>
  <c r="AC222" i="11"/>
  <c r="AD222" i="11"/>
  <c r="AF222" i="11"/>
  <c r="AG222" i="11"/>
  <c r="AH222" i="11"/>
  <c r="AI222" i="11"/>
  <c r="AP222" i="11"/>
  <c r="AQ222" i="11"/>
  <c r="AR222" i="11"/>
  <c r="AS222" i="11"/>
  <c r="AA223" i="11"/>
  <c r="AB223" i="11"/>
  <c r="AC223" i="11"/>
  <c r="AD223" i="11"/>
  <c r="AF223" i="11"/>
  <c r="AG223" i="11"/>
  <c r="AH223" i="11"/>
  <c r="AI223" i="11"/>
  <c r="AP223" i="11"/>
  <c r="AQ223" i="11"/>
  <c r="AR223" i="11"/>
  <c r="AS223" i="11"/>
  <c r="AA224" i="11"/>
  <c r="AB224" i="11"/>
  <c r="AC224" i="11"/>
  <c r="AD224" i="11"/>
  <c r="AF224" i="11"/>
  <c r="AG224" i="11"/>
  <c r="AH224" i="11"/>
  <c r="AI224" i="11"/>
  <c r="AP224" i="11"/>
  <c r="AQ224" i="11"/>
  <c r="AR224" i="11"/>
  <c r="AS224" i="11"/>
  <c r="AA225" i="11"/>
  <c r="AB225" i="11"/>
  <c r="AC225" i="11"/>
  <c r="AD225" i="11"/>
  <c r="AF225" i="11"/>
  <c r="AG225" i="11"/>
  <c r="AH225" i="11"/>
  <c r="AI225" i="11"/>
  <c r="AP225" i="11"/>
  <c r="AQ225" i="11"/>
  <c r="AR225" i="11"/>
  <c r="AS225" i="11"/>
  <c r="AA226" i="11"/>
  <c r="AB226" i="11"/>
  <c r="AC226" i="11"/>
  <c r="AD226" i="11"/>
  <c r="AF226" i="11"/>
  <c r="AG226" i="11"/>
  <c r="AH226" i="11"/>
  <c r="AI226" i="11"/>
  <c r="AP226" i="11"/>
  <c r="AQ226" i="11"/>
  <c r="AR226" i="11"/>
  <c r="AS226" i="11"/>
  <c r="AA227" i="11"/>
  <c r="AB227" i="11"/>
  <c r="AC227" i="11"/>
  <c r="AD227" i="11"/>
  <c r="AF227" i="11"/>
  <c r="AG227" i="11"/>
  <c r="AH227" i="11"/>
  <c r="AI227" i="11"/>
  <c r="AP227" i="11"/>
  <c r="AQ227" i="11"/>
  <c r="AR227" i="11"/>
  <c r="AS227" i="11"/>
  <c r="AA228" i="11"/>
  <c r="AB228" i="11"/>
  <c r="AC228" i="11"/>
  <c r="AD228" i="11"/>
  <c r="AF228" i="11"/>
  <c r="AG228" i="11"/>
  <c r="AH228" i="11"/>
  <c r="AI228" i="11"/>
  <c r="AP228" i="11"/>
  <c r="AQ228" i="11"/>
  <c r="AR228" i="11"/>
  <c r="AS228" i="11"/>
  <c r="AA229" i="11"/>
  <c r="AB229" i="11"/>
  <c r="AC229" i="11"/>
  <c r="AD229" i="11"/>
  <c r="AF229" i="11"/>
  <c r="AG229" i="11"/>
  <c r="AH229" i="11"/>
  <c r="AI229" i="11"/>
  <c r="AP229" i="11"/>
  <c r="AQ229" i="11"/>
  <c r="AR229" i="11"/>
  <c r="AS229" i="11"/>
  <c r="AA230" i="11"/>
  <c r="AB230" i="11"/>
  <c r="AC230" i="11"/>
  <c r="AD230" i="11"/>
  <c r="AF230" i="11"/>
  <c r="AG230" i="11"/>
  <c r="AH230" i="11"/>
  <c r="AI230" i="11"/>
  <c r="AP230" i="11"/>
  <c r="AQ230" i="11"/>
  <c r="AR230" i="11"/>
  <c r="AS230" i="11"/>
  <c r="AA231" i="11"/>
  <c r="AB231" i="11"/>
  <c r="AC231" i="11"/>
  <c r="AD231" i="11"/>
  <c r="AF231" i="11"/>
  <c r="AG231" i="11"/>
  <c r="AH231" i="11"/>
  <c r="AI231" i="11"/>
  <c r="AP231" i="11"/>
  <c r="AQ231" i="11"/>
  <c r="AR231" i="11"/>
  <c r="AS231" i="11"/>
  <c r="AA232" i="11"/>
  <c r="AB232" i="11"/>
  <c r="AC232" i="11"/>
  <c r="AD232" i="11"/>
  <c r="AF232" i="11"/>
  <c r="AG232" i="11"/>
  <c r="AH232" i="11"/>
  <c r="AI232" i="11"/>
  <c r="AP232" i="11"/>
  <c r="AQ232" i="11"/>
  <c r="AR232" i="11"/>
  <c r="AS232" i="11"/>
  <c r="AA233" i="11"/>
  <c r="AB233" i="11"/>
  <c r="AC233" i="11"/>
  <c r="AD233" i="11"/>
  <c r="AF233" i="11"/>
  <c r="AG233" i="11"/>
  <c r="AH233" i="11"/>
  <c r="AI233" i="11"/>
  <c r="AP233" i="11"/>
  <c r="AQ233" i="11"/>
  <c r="AR233" i="11"/>
  <c r="AS233" i="11"/>
  <c r="AA234" i="11"/>
  <c r="AB234" i="11"/>
  <c r="AC234" i="11"/>
  <c r="AD234" i="11"/>
  <c r="AF234" i="11"/>
  <c r="AG234" i="11"/>
  <c r="AH234" i="11"/>
  <c r="AI234" i="11"/>
  <c r="AP234" i="11"/>
  <c r="AV90" i="11" s="1"/>
  <c r="AQ234" i="11"/>
  <c r="AW90" i="11" s="1"/>
  <c r="AR234" i="11"/>
  <c r="AX90" i="11" s="1"/>
  <c r="AS234" i="11"/>
  <c r="AY90" i="11" s="1"/>
  <c r="AA235" i="11"/>
  <c r="AB235" i="11"/>
  <c r="AC235" i="11"/>
  <c r="AD235" i="11"/>
  <c r="AF235" i="11"/>
  <c r="AG235" i="11"/>
  <c r="AH235" i="11"/>
  <c r="AI235" i="11"/>
  <c r="AP235" i="11"/>
  <c r="AV91" i="11" s="1"/>
  <c r="BH91" i="11" s="1"/>
  <c r="AQ235" i="11"/>
  <c r="AW91" i="11" s="1"/>
  <c r="BI91" i="11" s="1"/>
  <c r="AR235" i="11"/>
  <c r="AX91" i="11" s="1"/>
  <c r="BJ91" i="11" s="1"/>
  <c r="AS235" i="11"/>
  <c r="AY91" i="11" s="1"/>
  <c r="BK91" i="11" s="1"/>
  <c r="AA236" i="11"/>
  <c r="AB236" i="11"/>
  <c r="AC236" i="11"/>
  <c r="AD236" i="11"/>
  <c r="AF236" i="11"/>
  <c r="AG236" i="11"/>
  <c r="AH236" i="11"/>
  <c r="AI236" i="11"/>
  <c r="AP236" i="11"/>
  <c r="AV92" i="11" s="1"/>
  <c r="BH92" i="11" s="1"/>
  <c r="AQ236" i="11"/>
  <c r="AW92" i="11" s="1"/>
  <c r="BI92" i="11" s="1"/>
  <c r="AR236" i="11"/>
  <c r="AX92" i="11" s="1"/>
  <c r="BJ92" i="11" s="1"/>
  <c r="AS236" i="11"/>
  <c r="AY92" i="11" s="1"/>
  <c r="BK92" i="11" s="1"/>
  <c r="AA237" i="11"/>
  <c r="AB237" i="11"/>
  <c r="AC237" i="11"/>
  <c r="AD237" i="11"/>
  <c r="AF237" i="11"/>
  <c r="AG237" i="11"/>
  <c r="AH237" i="11"/>
  <c r="AI237" i="11"/>
  <c r="AP237" i="11"/>
  <c r="AV93" i="11" s="1"/>
  <c r="BH93" i="11" s="1"/>
  <c r="AQ237" i="11"/>
  <c r="AW93" i="11" s="1"/>
  <c r="BI93" i="11" s="1"/>
  <c r="AR237" i="11"/>
  <c r="AX93" i="11" s="1"/>
  <c r="BJ93" i="11" s="1"/>
  <c r="AS237" i="11"/>
  <c r="AY93" i="11" s="1"/>
  <c r="BK93" i="11" s="1"/>
  <c r="AA238" i="11"/>
  <c r="AB238" i="11"/>
  <c r="AC238" i="11"/>
  <c r="AD238" i="11"/>
  <c r="AF238" i="11"/>
  <c r="AG238" i="11"/>
  <c r="AH238" i="11"/>
  <c r="AI238" i="11"/>
  <c r="AP238" i="11"/>
  <c r="AV94" i="11" s="1"/>
  <c r="BH94" i="11" s="1"/>
  <c r="AQ238" i="11"/>
  <c r="AW94" i="11" s="1"/>
  <c r="BI94" i="11" s="1"/>
  <c r="AR238" i="11"/>
  <c r="AX94" i="11" s="1"/>
  <c r="BJ94" i="11" s="1"/>
  <c r="AS238" i="11"/>
  <c r="AY94" i="11" s="1"/>
  <c r="BK94" i="11" s="1"/>
  <c r="AA239" i="11"/>
  <c r="AB239" i="11"/>
  <c r="AC239" i="11"/>
  <c r="AD239" i="11"/>
  <c r="AF239" i="11"/>
  <c r="AG239" i="11"/>
  <c r="AH239" i="11"/>
  <c r="AI239" i="11"/>
  <c r="AP239" i="11"/>
  <c r="AV95" i="11" s="1"/>
  <c r="BH95" i="11" s="1"/>
  <c r="AQ239" i="11"/>
  <c r="AW95" i="11" s="1"/>
  <c r="BI95" i="11" s="1"/>
  <c r="AR239" i="11"/>
  <c r="AX95" i="11" s="1"/>
  <c r="BJ95" i="11" s="1"/>
  <c r="AS239" i="11"/>
  <c r="AY95" i="11" s="1"/>
  <c r="BK95" i="11" s="1"/>
  <c r="AA240" i="11"/>
  <c r="AB240" i="11"/>
  <c r="AC240" i="11"/>
  <c r="AD240" i="11"/>
  <c r="AF240" i="11"/>
  <c r="AG240" i="11"/>
  <c r="AH240" i="11"/>
  <c r="AI240" i="11"/>
  <c r="AP240" i="11"/>
  <c r="AV96" i="11" s="1"/>
  <c r="BH96" i="11" s="1"/>
  <c r="AQ240" i="11"/>
  <c r="AW96" i="11" s="1"/>
  <c r="BI96" i="11" s="1"/>
  <c r="AR240" i="11"/>
  <c r="AX96" i="11" s="1"/>
  <c r="BJ96" i="11" s="1"/>
  <c r="AS240" i="11"/>
  <c r="AY96" i="11" s="1"/>
  <c r="BK96" i="11" s="1"/>
  <c r="AA241" i="11"/>
  <c r="AB241" i="11"/>
  <c r="AC241" i="11"/>
  <c r="AD241" i="11"/>
  <c r="AF241" i="11"/>
  <c r="AG241" i="11"/>
  <c r="AH241" i="11"/>
  <c r="AI241" i="11"/>
  <c r="AP241" i="11"/>
  <c r="AV97" i="11" s="1"/>
  <c r="BH97" i="11" s="1"/>
  <c r="AQ241" i="11"/>
  <c r="AW97" i="11" s="1"/>
  <c r="BI97" i="11" s="1"/>
  <c r="AR241" i="11"/>
  <c r="AX97" i="11" s="1"/>
  <c r="BJ97" i="11" s="1"/>
  <c r="AS241" i="11"/>
  <c r="AY97" i="11" s="1"/>
  <c r="BK97" i="11" s="1"/>
  <c r="AA242" i="11"/>
  <c r="AB242" i="11"/>
  <c r="AC242" i="11"/>
  <c r="AD242" i="11"/>
  <c r="AF242" i="11"/>
  <c r="AG242" i="11"/>
  <c r="AH242" i="11"/>
  <c r="AI242" i="11"/>
  <c r="AP242" i="11"/>
  <c r="AV98" i="11" s="1"/>
  <c r="BH98" i="11" s="1"/>
  <c r="AQ242" i="11"/>
  <c r="AW98" i="11" s="1"/>
  <c r="BI98" i="11" s="1"/>
  <c r="AR242" i="11"/>
  <c r="AX98" i="11" s="1"/>
  <c r="BJ98" i="11" s="1"/>
  <c r="AS242" i="11"/>
  <c r="AY98" i="11" s="1"/>
  <c r="BK98" i="11" s="1"/>
  <c r="AA243" i="11"/>
  <c r="AB243" i="11"/>
  <c r="AC243" i="11"/>
  <c r="AD243" i="11"/>
  <c r="AF243" i="11"/>
  <c r="AG243" i="11"/>
  <c r="AH243" i="11"/>
  <c r="AI243" i="11"/>
  <c r="AP243" i="11"/>
  <c r="AQ243" i="11"/>
  <c r="AR243" i="11"/>
  <c r="AS243" i="11"/>
  <c r="AA244" i="11"/>
  <c r="AB244" i="11"/>
  <c r="AC244" i="11"/>
  <c r="AD244" i="11"/>
  <c r="AF244" i="11"/>
  <c r="AG244" i="11"/>
  <c r="AH244" i="11"/>
  <c r="AI244" i="11"/>
  <c r="AP244" i="11"/>
  <c r="AQ244" i="11"/>
  <c r="AR244" i="11"/>
  <c r="AS244" i="11"/>
  <c r="AA245" i="11"/>
  <c r="AB245" i="11"/>
  <c r="AC245" i="11"/>
  <c r="AD245" i="11"/>
  <c r="AF245" i="11"/>
  <c r="AG245" i="11"/>
  <c r="AH245" i="11"/>
  <c r="AI245" i="11"/>
  <c r="AP245" i="11"/>
  <c r="AV100" i="11" s="1"/>
  <c r="BH100" i="11" s="1"/>
  <c r="AQ245" i="11"/>
  <c r="AW100" i="11" s="1"/>
  <c r="BI100" i="11" s="1"/>
  <c r="AR245" i="11"/>
  <c r="AX100" i="11" s="1"/>
  <c r="BJ100" i="11" s="1"/>
  <c r="AS245" i="11"/>
  <c r="AY100" i="11" s="1"/>
  <c r="BK100" i="11" s="1"/>
  <c r="AA246" i="11"/>
  <c r="AB246" i="11"/>
  <c r="AC246" i="11"/>
  <c r="AD246" i="11"/>
  <c r="AF246" i="11"/>
  <c r="AG246" i="11"/>
  <c r="AH246" i="11"/>
  <c r="AI246" i="11"/>
  <c r="AP246" i="11"/>
  <c r="AQ246" i="11"/>
  <c r="AR246" i="11"/>
  <c r="AS246" i="11"/>
  <c r="AA247" i="11"/>
  <c r="AB247" i="11"/>
  <c r="AC247" i="11"/>
  <c r="AD247" i="11"/>
  <c r="AF247" i="11"/>
  <c r="AG247" i="11"/>
  <c r="AH247" i="11"/>
  <c r="AI247" i="11"/>
  <c r="AP247" i="11"/>
  <c r="AV102" i="11" s="1"/>
  <c r="AQ247" i="11"/>
  <c r="AW102" i="11" s="1"/>
  <c r="AR247" i="11"/>
  <c r="AX102" i="11" s="1"/>
  <c r="AS247" i="11"/>
  <c r="AY102" i="11" s="1"/>
  <c r="AA248" i="11"/>
  <c r="AB248" i="11"/>
  <c r="AC248" i="11"/>
  <c r="AD248" i="11"/>
  <c r="AF248" i="11"/>
  <c r="AG248" i="11"/>
  <c r="AH248" i="11"/>
  <c r="AI248" i="11"/>
  <c r="AP248" i="11"/>
  <c r="AV103" i="11" s="1"/>
  <c r="BH103" i="11" s="1"/>
  <c r="AQ248" i="11"/>
  <c r="AW103" i="11" s="1"/>
  <c r="BI103" i="11" s="1"/>
  <c r="AR248" i="11"/>
  <c r="AX103" i="11" s="1"/>
  <c r="BJ103" i="11" s="1"/>
  <c r="AS248" i="11"/>
  <c r="AY103" i="11" s="1"/>
  <c r="BK103" i="11" s="1"/>
  <c r="AA249" i="11"/>
  <c r="AB249" i="11"/>
  <c r="AC249" i="11"/>
  <c r="AD249" i="11"/>
  <c r="AF249" i="11"/>
  <c r="AG249" i="11"/>
  <c r="AH249" i="11"/>
  <c r="AI249" i="11"/>
  <c r="AP249" i="11"/>
  <c r="AV104" i="11" s="1"/>
  <c r="BH104" i="11" s="1"/>
  <c r="AQ249" i="11"/>
  <c r="AW104" i="11" s="1"/>
  <c r="BI104" i="11" s="1"/>
  <c r="AR249" i="11"/>
  <c r="AX104" i="11" s="1"/>
  <c r="BJ104" i="11" s="1"/>
  <c r="AS249" i="11"/>
  <c r="AY104" i="11" s="1"/>
  <c r="BK104" i="11" s="1"/>
  <c r="AA250" i="11"/>
  <c r="AB250" i="11"/>
  <c r="AC250" i="11"/>
  <c r="AD250" i="11"/>
  <c r="AF250" i="11"/>
  <c r="AG250" i="11"/>
  <c r="AH250" i="11"/>
  <c r="AI250" i="11"/>
  <c r="AP250" i="11"/>
  <c r="AV105" i="11" s="1"/>
  <c r="BH105" i="11" s="1"/>
  <c r="AQ250" i="11"/>
  <c r="AW105" i="11" s="1"/>
  <c r="BI105" i="11" s="1"/>
  <c r="AR250" i="11"/>
  <c r="AX105" i="11" s="1"/>
  <c r="BJ105" i="11" s="1"/>
  <c r="AS250" i="11"/>
  <c r="AY105" i="11" s="1"/>
  <c r="BK105" i="11" s="1"/>
  <c r="AA251" i="11"/>
  <c r="AB251" i="11"/>
  <c r="AC251" i="11"/>
  <c r="AD251" i="11"/>
  <c r="AF251" i="11"/>
  <c r="AG251" i="11"/>
  <c r="AH251" i="11"/>
  <c r="AI251" i="11"/>
  <c r="AP251" i="11"/>
  <c r="AV106" i="11" s="1"/>
  <c r="BH106" i="11" s="1"/>
  <c r="AQ251" i="11"/>
  <c r="AW106" i="11" s="1"/>
  <c r="BI106" i="11" s="1"/>
  <c r="AR251" i="11"/>
  <c r="AX106" i="11" s="1"/>
  <c r="BJ106" i="11" s="1"/>
  <c r="AS251" i="11"/>
  <c r="AY106" i="11" s="1"/>
  <c r="BK106" i="11" s="1"/>
  <c r="AA252" i="11"/>
  <c r="AB252" i="11"/>
  <c r="AC252" i="11"/>
  <c r="AD252" i="11"/>
  <c r="AF252" i="11"/>
  <c r="AG252" i="11"/>
  <c r="AH252" i="11"/>
  <c r="AI252" i="11"/>
  <c r="AP252" i="11"/>
  <c r="AV107" i="11" s="1"/>
  <c r="BH107" i="11" s="1"/>
  <c r="AQ252" i="11"/>
  <c r="AW107" i="11" s="1"/>
  <c r="BI107" i="11" s="1"/>
  <c r="AR252" i="11"/>
  <c r="AX107" i="11" s="1"/>
  <c r="BJ107" i="11" s="1"/>
  <c r="AS252" i="11"/>
  <c r="AY107" i="11" s="1"/>
  <c r="BK107" i="11" s="1"/>
  <c r="AA253" i="11"/>
  <c r="AB253" i="11"/>
  <c r="AC253" i="11"/>
  <c r="AD253" i="11"/>
  <c r="AF253" i="11"/>
  <c r="AG253" i="11"/>
  <c r="AH253" i="11"/>
  <c r="AI253" i="11"/>
  <c r="AP253" i="11"/>
  <c r="AV108" i="11" s="1"/>
  <c r="BH108" i="11" s="1"/>
  <c r="AQ253" i="11"/>
  <c r="AW108" i="11" s="1"/>
  <c r="BI108" i="11" s="1"/>
  <c r="AR253" i="11"/>
  <c r="AX108" i="11" s="1"/>
  <c r="BJ108" i="11" s="1"/>
  <c r="AS253" i="11"/>
  <c r="AY108" i="11" s="1"/>
  <c r="BK108" i="11" s="1"/>
  <c r="AA254" i="11"/>
  <c r="AB254" i="11"/>
  <c r="AC254" i="11"/>
  <c r="AD254" i="11"/>
  <c r="AF254" i="11"/>
  <c r="AG254" i="11"/>
  <c r="AH254" i="11"/>
  <c r="AI254" i="11"/>
  <c r="AP254" i="11"/>
  <c r="AV109" i="11" s="1"/>
  <c r="BH109" i="11" s="1"/>
  <c r="AQ254" i="11"/>
  <c r="AW109" i="11" s="1"/>
  <c r="BI109" i="11" s="1"/>
  <c r="AR254" i="11"/>
  <c r="AX109" i="11" s="1"/>
  <c r="BJ109" i="11" s="1"/>
  <c r="AS254" i="11"/>
  <c r="AY109" i="11" s="1"/>
  <c r="BK109" i="11" s="1"/>
  <c r="AA255" i="11"/>
  <c r="AB255" i="11"/>
  <c r="AC255" i="11"/>
  <c r="AD255" i="11"/>
  <c r="AF255" i="11"/>
  <c r="AG255" i="11"/>
  <c r="AH255" i="11"/>
  <c r="AI255" i="11"/>
  <c r="AP255" i="11"/>
  <c r="AV110" i="11" s="1"/>
  <c r="BH110" i="11" s="1"/>
  <c r="AQ255" i="11"/>
  <c r="AW110" i="11" s="1"/>
  <c r="BI110" i="11" s="1"/>
  <c r="AR255" i="11"/>
  <c r="AX110" i="11" s="1"/>
  <c r="BJ110" i="11" s="1"/>
  <c r="AS255" i="11"/>
  <c r="AY110" i="11" s="1"/>
  <c r="BK110" i="11" s="1"/>
  <c r="AA256" i="11"/>
  <c r="AB256" i="11"/>
  <c r="AC256" i="11"/>
  <c r="AD256" i="11"/>
  <c r="AF256" i="11"/>
  <c r="AG256" i="11"/>
  <c r="AH256" i="11"/>
  <c r="AI256" i="11"/>
  <c r="AP256" i="11"/>
  <c r="AV111" i="11" s="1"/>
  <c r="BH111" i="11" s="1"/>
  <c r="AQ256" i="11"/>
  <c r="AW111" i="11" s="1"/>
  <c r="BI111" i="11" s="1"/>
  <c r="AR256" i="11"/>
  <c r="AX111" i="11" s="1"/>
  <c r="BJ111" i="11" s="1"/>
  <c r="AS256" i="11"/>
  <c r="AY111" i="11" s="1"/>
  <c r="BK111" i="11" s="1"/>
  <c r="AA257" i="11"/>
  <c r="AB257" i="11"/>
  <c r="AC257" i="11"/>
  <c r="AD257" i="11"/>
  <c r="AF257" i="11"/>
  <c r="AG257" i="11"/>
  <c r="AH257" i="11"/>
  <c r="AI257" i="11"/>
  <c r="AP257" i="11"/>
  <c r="AV112" i="11" s="1"/>
  <c r="BH112" i="11" s="1"/>
  <c r="AQ257" i="11"/>
  <c r="AW112" i="11" s="1"/>
  <c r="BI112" i="11" s="1"/>
  <c r="AR257" i="11"/>
  <c r="AX112" i="11" s="1"/>
  <c r="BJ112" i="11" s="1"/>
  <c r="AS257" i="11"/>
  <c r="AY112" i="11" s="1"/>
  <c r="BK112" i="11" s="1"/>
  <c r="AA258" i="11"/>
  <c r="AB258" i="11"/>
  <c r="AC258" i="11"/>
  <c r="AD258" i="11"/>
  <c r="AF258" i="11"/>
  <c r="AG258" i="11"/>
  <c r="AH258" i="11"/>
  <c r="AI258" i="11"/>
  <c r="AP258" i="11"/>
  <c r="AQ258" i="11"/>
  <c r="AR258" i="11"/>
  <c r="AS258" i="11"/>
  <c r="C5" i="10"/>
  <c r="D5" i="10"/>
  <c r="V5" i="10" s="1"/>
  <c r="AN5" i="10" s="1"/>
  <c r="E5" i="10"/>
  <c r="W5" i="10" s="1"/>
  <c r="AO5" i="10" s="1"/>
  <c r="F5" i="10"/>
  <c r="I5" i="10"/>
  <c r="J5" i="10"/>
  <c r="K5" i="10"/>
  <c r="L5" i="10"/>
  <c r="O5" i="10"/>
  <c r="U5" i="10" s="1"/>
  <c r="AM5" i="10" s="1"/>
  <c r="P5" i="10"/>
  <c r="AH5" i="10" s="1"/>
  <c r="Q5" i="10"/>
  <c r="AI5" i="10" s="1"/>
  <c r="R5" i="10"/>
  <c r="AA5" i="10"/>
  <c r="AB5" i="10"/>
  <c r="AC5" i="10"/>
  <c r="AD5" i="10"/>
  <c r="C6" i="10"/>
  <c r="D6" i="10"/>
  <c r="E6" i="10"/>
  <c r="F6" i="10"/>
  <c r="I6" i="10"/>
  <c r="J6" i="10"/>
  <c r="AB6" i="10" s="1"/>
  <c r="K6" i="10"/>
  <c r="AC6" i="10" s="1"/>
  <c r="L6" i="10"/>
  <c r="AD6" i="10" s="1"/>
  <c r="O6" i="10"/>
  <c r="U6" i="10" s="1"/>
  <c r="AM6" i="10" s="1"/>
  <c r="P6" i="10"/>
  <c r="Q6" i="10"/>
  <c r="R6" i="10"/>
  <c r="V6" i="10"/>
  <c r="AN6" i="10" s="1"/>
  <c r="W6" i="10"/>
  <c r="AO6" i="10" s="1"/>
  <c r="X6" i="10"/>
  <c r="AP6" i="10" s="1"/>
  <c r="AA6" i="10"/>
  <c r="AH6" i="10"/>
  <c r="AI6" i="10"/>
  <c r="AJ6" i="10"/>
  <c r="C7" i="10"/>
  <c r="D7" i="10"/>
  <c r="V7" i="10" s="1"/>
  <c r="AN7" i="10" s="1"/>
  <c r="E7" i="10"/>
  <c r="W7" i="10" s="1"/>
  <c r="AO7" i="10" s="1"/>
  <c r="F7" i="10"/>
  <c r="X7" i="10" s="1"/>
  <c r="AP7" i="10" s="1"/>
  <c r="I7" i="10"/>
  <c r="J7" i="10"/>
  <c r="K7" i="10"/>
  <c r="L7" i="10"/>
  <c r="O7" i="10"/>
  <c r="U7" i="10" s="1"/>
  <c r="AM7" i="10" s="1"/>
  <c r="P7" i="10"/>
  <c r="AH7" i="10" s="1"/>
  <c r="Q7" i="10"/>
  <c r="AI7" i="10" s="1"/>
  <c r="R7" i="10"/>
  <c r="AJ7" i="10" s="1"/>
  <c r="AA7" i="10"/>
  <c r="AB7" i="10"/>
  <c r="AC7" i="10"/>
  <c r="AD7" i="10"/>
  <c r="C8" i="10"/>
  <c r="D8" i="10"/>
  <c r="E8" i="10"/>
  <c r="F8" i="10"/>
  <c r="I8" i="10"/>
  <c r="J8" i="10"/>
  <c r="AB8" i="10" s="1"/>
  <c r="K8" i="10"/>
  <c r="AC8" i="10" s="1"/>
  <c r="L8" i="10"/>
  <c r="AD8" i="10" s="1"/>
  <c r="O8" i="10"/>
  <c r="U8" i="10" s="1"/>
  <c r="AM8" i="10" s="1"/>
  <c r="P8" i="10"/>
  <c r="Q8" i="10"/>
  <c r="R8" i="10"/>
  <c r="V8" i="10"/>
  <c r="AN8" i="10" s="1"/>
  <c r="W8" i="10"/>
  <c r="AO8" i="10" s="1"/>
  <c r="X8" i="10"/>
  <c r="AP8" i="10" s="1"/>
  <c r="AA8" i="10"/>
  <c r="AH8" i="10"/>
  <c r="AI8" i="10"/>
  <c r="AJ8" i="10"/>
  <c r="C9" i="10"/>
  <c r="D9" i="10"/>
  <c r="V9" i="10" s="1"/>
  <c r="AN9" i="10" s="1"/>
  <c r="E9" i="10"/>
  <c r="W9" i="10" s="1"/>
  <c r="AO9" i="10" s="1"/>
  <c r="F9" i="10"/>
  <c r="X9" i="10" s="1"/>
  <c r="AP9" i="10" s="1"/>
  <c r="I9" i="10"/>
  <c r="J9" i="10"/>
  <c r="K9" i="10"/>
  <c r="L9" i="10"/>
  <c r="O9" i="10"/>
  <c r="U9" i="10" s="1"/>
  <c r="AM9" i="10" s="1"/>
  <c r="P9" i="10"/>
  <c r="AH9" i="10" s="1"/>
  <c r="Q9" i="10"/>
  <c r="AI9" i="10" s="1"/>
  <c r="R9" i="10"/>
  <c r="AJ9" i="10" s="1"/>
  <c r="AA9" i="10"/>
  <c r="AB9" i="10"/>
  <c r="AC9" i="10"/>
  <c r="AD9" i="10"/>
  <c r="C10" i="10"/>
  <c r="D10" i="10"/>
  <c r="E10" i="10"/>
  <c r="F10" i="10"/>
  <c r="I10" i="10"/>
  <c r="J10" i="10"/>
  <c r="AB10" i="10" s="1"/>
  <c r="K10" i="10"/>
  <c r="AC10" i="10" s="1"/>
  <c r="L10" i="10"/>
  <c r="AD10" i="10" s="1"/>
  <c r="O10" i="10"/>
  <c r="U10" i="10" s="1"/>
  <c r="AM10" i="10" s="1"/>
  <c r="P10" i="10"/>
  <c r="Q10" i="10"/>
  <c r="R10" i="10"/>
  <c r="V10" i="10"/>
  <c r="AN10" i="10" s="1"/>
  <c r="W10" i="10"/>
  <c r="AO10" i="10" s="1"/>
  <c r="X10" i="10"/>
  <c r="AP10" i="10" s="1"/>
  <c r="AA10" i="10"/>
  <c r="AH10" i="10"/>
  <c r="AI10" i="10"/>
  <c r="AJ10" i="10"/>
  <c r="C11" i="10"/>
  <c r="D11" i="10"/>
  <c r="V11" i="10" s="1"/>
  <c r="AN11" i="10" s="1"/>
  <c r="E11" i="10"/>
  <c r="F11" i="10"/>
  <c r="X11" i="10" s="1"/>
  <c r="AP11" i="10" s="1"/>
  <c r="I11" i="10"/>
  <c r="J11" i="10"/>
  <c r="K11" i="10"/>
  <c r="L11" i="10"/>
  <c r="O11" i="10"/>
  <c r="U11" i="10" s="1"/>
  <c r="AM11" i="10" s="1"/>
  <c r="P11" i="10"/>
  <c r="AH11" i="10" s="1"/>
  <c r="Q11" i="10"/>
  <c r="AI11" i="10" s="1"/>
  <c r="R11" i="10"/>
  <c r="AJ11" i="10" s="1"/>
  <c r="AA11" i="10"/>
  <c r="AB11" i="10"/>
  <c r="AC11" i="10"/>
  <c r="AD11" i="10"/>
  <c r="C12" i="10"/>
  <c r="D12" i="10"/>
  <c r="E12" i="10"/>
  <c r="F12" i="10"/>
  <c r="I12" i="10"/>
  <c r="J12" i="10"/>
  <c r="AB12" i="10" s="1"/>
  <c r="K12" i="10"/>
  <c r="AC12" i="10" s="1"/>
  <c r="L12" i="10"/>
  <c r="AD12" i="10" s="1"/>
  <c r="O12" i="10"/>
  <c r="U12" i="10" s="1"/>
  <c r="AM12" i="10" s="1"/>
  <c r="P12" i="10"/>
  <c r="Q12" i="10"/>
  <c r="R12" i="10"/>
  <c r="V12" i="10"/>
  <c r="AN12" i="10" s="1"/>
  <c r="W12" i="10"/>
  <c r="AO12" i="10" s="1"/>
  <c r="X12" i="10"/>
  <c r="AP12" i="10" s="1"/>
  <c r="AA12" i="10"/>
  <c r="AH12" i="10"/>
  <c r="AI12" i="10"/>
  <c r="AJ12" i="10"/>
  <c r="C13" i="10"/>
  <c r="D13" i="10"/>
  <c r="V13" i="10" s="1"/>
  <c r="AN13" i="10" s="1"/>
  <c r="E13" i="10"/>
  <c r="W13" i="10" s="1"/>
  <c r="AO13" i="10" s="1"/>
  <c r="F13" i="10"/>
  <c r="X13" i="10" s="1"/>
  <c r="AP13" i="10" s="1"/>
  <c r="I13" i="10"/>
  <c r="J13" i="10"/>
  <c r="K13" i="10"/>
  <c r="L13" i="10"/>
  <c r="O13" i="10"/>
  <c r="U13" i="10" s="1"/>
  <c r="AM13" i="10" s="1"/>
  <c r="P13" i="10"/>
  <c r="AH13" i="10" s="1"/>
  <c r="Q13" i="10"/>
  <c r="AI13" i="10" s="1"/>
  <c r="R13" i="10"/>
  <c r="AJ13" i="10" s="1"/>
  <c r="AA13" i="10"/>
  <c r="AB13" i="10"/>
  <c r="AC13" i="10"/>
  <c r="AD13" i="10"/>
  <c r="C14" i="10"/>
  <c r="D14" i="10"/>
  <c r="E14" i="10"/>
  <c r="F14" i="10"/>
  <c r="I14" i="10"/>
  <c r="J14" i="10"/>
  <c r="AB14" i="10" s="1"/>
  <c r="K14" i="10"/>
  <c r="AC14" i="10" s="1"/>
  <c r="L14" i="10"/>
  <c r="AD14" i="10" s="1"/>
  <c r="O14" i="10"/>
  <c r="U14" i="10" s="1"/>
  <c r="AM14" i="10" s="1"/>
  <c r="P14" i="10"/>
  <c r="Q14" i="10"/>
  <c r="R14" i="10"/>
  <c r="V14" i="10"/>
  <c r="AN14" i="10" s="1"/>
  <c r="W14" i="10"/>
  <c r="AO14" i="10" s="1"/>
  <c r="X14" i="10"/>
  <c r="AP14" i="10" s="1"/>
  <c r="AA14" i="10"/>
  <c r="AH14" i="10"/>
  <c r="AI14" i="10"/>
  <c r="AJ14" i="10"/>
  <c r="C15" i="10"/>
  <c r="D15" i="10"/>
  <c r="V15" i="10" s="1"/>
  <c r="AN15" i="10" s="1"/>
  <c r="E15" i="10"/>
  <c r="W15" i="10" s="1"/>
  <c r="AO15" i="10" s="1"/>
  <c r="F15" i="10"/>
  <c r="X15" i="10" s="1"/>
  <c r="AP15" i="10" s="1"/>
  <c r="I15" i="10"/>
  <c r="J15" i="10"/>
  <c r="K15" i="10"/>
  <c r="L15" i="10"/>
  <c r="O15" i="10"/>
  <c r="U15" i="10" s="1"/>
  <c r="AM15" i="10" s="1"/>
  <c r="P15" i="10"/>
  <c r="AH15" i="10" s="1"/>
  <c r="Q15" i="10"/>
  <c r="AI15" i="10" s="1"/>
  <c r="R15" i="10"/>
  <c r="AJ15" i="10" s="1"/>
  <c r="AA15" i="10"/>
  <c r="AB15" i="10"/>
  <c r="AC15" i="10"/>
  <c r="AD15" i="10"/>
  <c r="C17" i="10"/>
  <c r="D17" i="10"/>
  <c r="E17" i="10"/>
  <c r="F17" i="10"/>
  <c r="I17" i="10"/>
  <c r="J17" i="10"/>
  <c r="K17" i="10"/>
  <c r="L17" i="10"/>
  <c r="O17" i="10"/>
  <c r="P17" i="10"/>
  <c r="Q17" i="10"/>
  <c r="R17" i="10"/>
  <c r="V17" i="10"/>
  <c r="AN17" i="10" s="1"/>
  <c r="W17" i="10"/>
  <c r="X17" i="10"/>
  <c r="AP17" i="10" s="1"/>
  <c r="AA17" i="10"/>
  <c r="AH17" i="10"/>
  <c r="AI17" i="10"/>
  <c r="AJ17" i="10"/>
  <c r="C18" i="10"/>
  <c r="D18" i="10"/>
  <c r="V18" i="10" s="1"/>
  <c r="AN18" i="10" s="1"/>
  <c r="E18" i="10"/>
  <c r="F18" i="10"/>
  <c r="X18" i="10" s="1"/>
  <c r="AP18" i="10" s="1"/>
  <c r="I18" i="10"/>
  <c r="J18" i="10"/>
  <c r="K18" i="10"/>
  <c r="L18" i="10"/>
  <c r="O18" i="10"/>
  <c r="U18" i="10" s="1"/>
  <c r="AM18" i="10" s="1"/>
  <c r="P18" i="10"/>
  <c r="AH18" i="10" s="1"/>
  <c r="Q18" i="10"/>
  <c r="AI18" i="10" s="1"/>
  <c r="R18" i="10"/>
  <c r="AJ18" i="10" s="1"/>
  <c r="AA18" i="10"/>
  <c r="AB18" i="10"/>
  <c r="AC18" i="10"/>
  <c r="AD18" i="10"/>
  <c r="C19" i="10"/>
  <c r="D19" i="10"/>
  <c r="E19" i="10"/>
  <c r="F19" i="10"/>
  <c r="I19" i="10"/>
  <c r="J19" i="10"/>
  <c r="AB19" i="10" s="1"/>
  <c r="K19" i="10"/>
  <c r="AC19" i="10" s="1"/>
  <c r="L19" i="10"/>
  <c r="AD19" i="10" s="1"/>
  <c r="O19" i="10"/>
  <c r="U19" i="10" s="1"/>
  <c r="AM19" i="10" s="1"/>
  <c r="P19" i="10"/>
  <c r="Q19" i="10"/>
  <c r="R19" i="10"/>
  <c r="V19" i="10"/>
  <c r="AN19" i="10" s="1"/>
  <c r="W19" i="10"/>
  <c r="X19" i="10"/>
  <c r="AP19" i="10" s="1"/>
  <c r="AA19" i="10"/>
  <c r="AH19" i="10"/>
  <c r="AI19" i="10"/>
  <c r="AJ19" i="10"/>
  <c r="C20" i="10"/>
  <c r="D20" i="10"/>
  <c r="E20" i="10"/>
  <c r="F20" i="10"/>
  <c r="X20" i="10" s="1"/>
  <c r="AP20" i="10" s="1"/>
  <c r="I20" i="10"/>
  <c r="J20" i="10"/>
  <c r="K20" i="10"/>
  <c r="L20" i="10"/>
  <c r="O20" i="10"/>
  <c r="U20" i="10" s="1"/>
  <c r="P20" i="10"/>
  <c r="AH20" i="10" s="1"/>
  <c r="Q20" i="10"/>
  <c r="AI20" i="10" s="1"/>
  <c r="R20" i="10"/>
  <c r="AJ20" i="10" s="1"/>
  <c r="AA20" i="10"/>
  <c r="AB20" i="10"/>
  <c r="AC20" i="10"/>
  <c r="AD20" i="10"/>
  <c r="C21" i="10"/>
  <c r="D21" i="10"/>
  <c r="E21" i="10"/>
  <c r="F21" i="10"/>
  <c r="I21" i="10"/>
  <c r="J21" i="10"/>
  <c r="AB21" i="10" s="1"/>
  <c r="K21" i="10"/>
  <c r="AC21" i="10" s="1"/>
  <c r="L21" i="10"/>
  <c r="AD21" i="10" s="1"/>
  <c r="O21" i="10"/>
  <c r="U21" i="10" s="1"/>
  <c r="P21" i="10"/>
  <c r="Q21" i="10"/>
  <c r="R21" i="10"/>
  <c r="V21" i="10"/>
  <c r="W21" i="10"/>
  <c r="X21" i="10"/>
  <c r="AP21" i="10" s="1"/>
  <c r="AA21" i="10"/>
  <c r="AH21" i="10"/>
  <c r="AI21" i="10"/>
  <c r="AJ21" i="10"/>
  <c r="C22" i="10"/>
  <c r="D22" i="10"/>
  <c r="E22" i="10"/>
  <c r="F22" i="10"/>
  <c r="X22" i="10" s="1"/>
  <c r="AP22" i="10" s="1"/>
  <c r="I22" i="10"/>
  <c r="J22" i="10"/>
  <c r="K22" i="10"/>
  <c r="L22" i="10"/>
  <c r="O22" i="10"/>
  <c r="U22" i="10" s="1"/>
  <c r="P22" i="10"/>
  <c r="AH22" i="10" s="1"/>
  <c r="Q22" i="10"/>
  <c r="AI22" i="10" s="1"/>
  <c r="R22" i="10"/>
  <c r="AJ22" i="10" s="1"/>
  <c r="AA22" i="10"/>
  <c r="AB22" i="10"/>
  <c r="AC22" i="10"/>
  <c r="AD22" i="10"/>
  <c r="C23" i="10"/>
  <c r="D23" i="10"/>
  <c r="E23" i="10"/>
  <c r="F23" i="10"/>
  <c r="I23" i="10"/>
  <c r="J23" i="10"/>
  <c r="AB23" i="10" s="1"/>
  <c r="K23" i="10"/>
  <c r="AC23" i="10" s="1"/>
  <c r="L23" i="10"/>
  <c r="AD23" i="10" s="1"/>
  <c r="O23" i="10"/>
  <c r="U23" i="10" s="1"/>
  <c r="P23" i="10"/>
  <c r="Q23" i="10"/>
  <c r="R23" i="10"/>
  <c r="V23" i="10"/>
  <c r="W23" i="10"/>
  <c r="X23" i="10"/>
  <c r="AP23" i="10" s="1"/>
  <c r="AA23" i="10"/>
  <c r="AH23" i="10"/>
  <c r="AI23" i="10"/>
  <c r="AJ23" i="10"/>
  <c r="C24" i="10"/>
  <c r="D24" i="10"/>
  <c r="E24" i="10"/>
  <c r="F24" i="10"/>
  <c r="X24" i="10" s="1"/>
  <c r="AP24" i="10" s="1"/>
  <c r="I24" i="10"/>
  <c r="J24" i="10"/>
  <c r="K24" i="10"/>
  <c r="L24" i="10"/>
  <c r="O24" i="10"/>
  <c r="U24" i="10" s="1"/>
  <c r="P24" i="10"/>
  <c r="AH24" i="10" s="1"/>
  <c r="Q24" i="10"/>
  <c r="AI24" i="10" s="1"/>
  <c r="R24" i="10"/>
  <c r="AJ24" i="10" s="1"/>
  <c r="AA24" i="10"/>
  <c r="AB24" i="10"/>
  <c r="AC24" i="10"/>
  <c r="AD24" i="10"/>
  <c r="C25" i="10"/>
  <c r="D25" i="10"/>
  <c r="E25" i="10"/>
  <c r="F25" i="10"/>
  <c r="I25" i="10"/>
  <c r="J25" i="10"/>
  <c r="AB25" i="10" s="1"/>
  <c r="K25" i="10"/>
  <c r="AC25" i="10" s="1"/>
  <c r="L25" i="10"/>
  <c r="AD25" i="10" s="1"/>
  <c r="O25" i="10"/>
  <c r="AG25" i="10" s="1"/>
  <c r="P25" i="10"/>
  <c r="Q25" i="10"/>
  <c r="R25" i="10"/>
  <c r="V25" i="10"/>
  <c r="AN25" i="10" s="1"/>
  <c r="W25" i="10"/>
  <c r="X25" i="10"/>
  <c r="AP25" i="10" s="1"/>
  <c r="AA25" i="10"/>
  <c r="AH25" i="10"/>
  <c r="AI25" i="10"/>
  <c r="AJ25" i="10"/>
  <c r="C26" i="10"/>
  <c r="D26" i="10"/>
  <c r="E26" i="10"/>
  <c r="F26" i="10"/>
  <c r="X26" i="10" s="1"/>
  <c r="AP26" i="10" s="1"/>
  <c r="I26" i="10"/>
  <c r="J26" i="10"/>
  <c r="K26" i="10"/>
  <c r="L26" i="10"/>
  <c r="O26" i="10"/>
  <c r="P26" i="10"/>
  <c r="AH26" i="10" s="1"/>
  <c r="Q26" i="10"/>
  <c r="AI26" i="10" s="1"/>
  <c r="R26" i="10"/>
  <c r="AJ26" i="10" s="1"/>
  <c r="U26" i="10"/>
  <c r="W26" i="10"/>
  <c r="AO26" i="10" s="1"/>
  <c r="AA26" i="10"/>
  <c r="AB26" i="10"/>
  <c r="AC26" i="10"/>
  <c r="AD26" i="10"/>
  <c r="AG26" i="10"/>
  <c r="AM26" i="10"/>
  <c r="C27" i="10"/>
  <c r="U27" i="10" s="1"/>
  <c r="D27" i="10"/>
  <c r="E27" i="10"/>
  <c r="F27" i="10"/>
  <c r="I27" i="10"/>
  <c r="J27" i="10"/>
  <c r="AB27" i="10" s="1"/>
  <c r="K27" i="10"/>
  <c r="AC27" i="10" s="1"/>
  <c r="L27" i="10"/>
  <c r="AD27" i="10" s="1"/>
  <c r="O27" i="10"/>
  <c r="AG27" i="10" s="1"/>
  <c r="P27" i="10"/>
  <c r="Q27" i="10"/>
  <c r="R27" i="10"/>
  <c r="V27" i="10"/>
  <c r="AN27" i="10" s="1"/>
  <c r="W27" i="10"/>
  <c r="AO27" i="10" s="1"/>
  <c r="X27" i="10"/>
  <c r="AP27" i="10" s="1"/>
  <c r="AA27" i="10"/>
  <c r="AJ27" i="10"/>
  <c r="C29" i="10"/>
  <c r="U29" i="10" s="1"/>
  <c r="AM29" i="10" s="1"/>
  <c r="D29" i="10"/>
  <c r="AB29" i="10" s="1"/>
  <c r="E29" i="10"/>
  <c r="F29" i="10"/>
  <c r="I29" i="10"/>
  <c r="J29" i="10"/>
  <c r="K29" i="10"/>
  <c r="L29" i="10"/>
  <c r="O29" i="10"/>
  <c r="AG29" i="10" s="1"/>
  <c r="P29" i="10"/>
  <c r="Q29" i="10"/>
  <c r="AI29" i="10" s="1"/>
  <c r="R29" i="10"/>
  <c r="AA29" i="10"/>
  <c r="AD29" i="10"/>
  <c r="C30" i="10"/>
  <c r="U30" i="10" s="1"/>
  <c r="AM30" i="10" s="1"/>
  <c r="D30" i="10"/>
  <c r="E30" i="10"/>
  <c r="W30" i="10" s="1"/>
  <c r="AO30" i="10" s="1"/>
  <c r="F30" i="10"/>
  <c r="I30" i="10"/>
  <c r="J30" i="10"/>
  <c r="AH30" i="10" s="1"/>
  <c r="K30" i="10"/>
  <c r="L30" i="10"/>
  <c r="AD30" i="10" s="1"/>
  <c r="O30" i="10"/>
  <c r="AG30" i="10" s="1"/>
  <c r="P30" i="10"/>
  <c r="Q30" i="10"/>
  <c r="AI30" i="10" s="1"/>
  <c r="R30" i="10"/>
  <c r="V30" i="10"/>
  <c r="X30" i="10"/>
  <c r="AP30" i="10" s="1"/>
  <c r="AA30" i="10"/>
  <c r="AB30" i="10"/>
  <c r="AC30" i="10"/>
  <c r="AJ30" i="10"/>
  <c r="AN30" i="10"/>
  <c r="C31" i="10"/>
  <c r="AA31" i="10" s="1"/>
  <c r="D31" i="10"/>
  <c r="E31" i="10"/>
  <c r="F31" i="10"/>
  <c r="X31" i="10" s="1"/>
  <c r="I31" i="10"/>
  <c r="J31" i="10"/>
  <c r="AB31" i="10" s="1"/>
  <c r="K31" i="10"/>
  <c r="AC31" i="10" s="1"/>
  <c r="L31" i="10"/>
  <c r="O31" i="10"/>
  <c r="AG31" i="10" s="1"/>
  <c r="P31" i="10"/>
  <c r="AH31" i="10" s="1"/>
  <c r="Q31" i="10"/>
  <c r="R31" i="10"/>
  <c r="AJ31" i="10" s="1"/>
  <c r="V31" i="10"/>
  <c r="AN31" i="10" s="1"/>
  <c r="W31" i="10"/>
  <c r="AD31" i="10"/>
  <c r="AI31" i="10"/>
  <c r="AO31" i="10"/>
  <c r="AP31" i="10"/>
  <c r="C32" i="10"/>
  <c r="U32" i="10" s="1"/>
  <c r="AM32" i="10" s="1"/>
  <c r="D32" i="10"/>
  <c r="E32" i="10"/>
  <c r="F32" i="10"/>
  <c r="I32" i="10"/>
  <c r="J32" i="10"/>
  <c r="K32" i="10"/>
  <c r="AC32" i="10" s="1"/>
  <c r="L32" i="10"/>
  <c r="O32" i="10"/>
  <c r="AG32" i="10" s="1"/>
  <c r="P32" i="10"/>
  <c r="V32" i="10" s="1"/>
  <c r="AN32" i="10" s="1"/>
  <c r="Q32" i="10"/>
  <c r="R32" i="10"/>
  <c r="W32" i="10"/>
  <c r="AO32" i="10" s="1"/>
  <c r="X32" i="10"/>
  <c r="AA32" i="10"/>
  <c r="AB32" i="10"/>
  <c r="AD32" i="10"/>
  <c r="AI32" i="10"/>
  <c r="AJ32" i="10"/>
  <c r="AP32" i="10"/>
  <c r="C33" i="10"/>
  <c r="D33" i="10"/>
  <c r="E33" i="10"/>
  <c r="W33" i="10" s="1"/>
  <c r="AO33" i="10" s="1"/>
  <c r="F33" i="10"/>
  <c r="I33" i="10"/>
  <c r="AA33" i="10" s="1"/>
  <c r="J33" i="10"/>
  <c r="K33" i="10"/>
  <c r="L33" i="10"/>
  <c r="AD33" i="10" s="1"/>
  <c r="O33" i="10"/>
  <c r="P33" i="10"/>
  <c r="V33" i="10" s="1"/>
  <c r="AN33" i="10" s="1"/>
  <c r="Q33" i="10"/>
  <c r="AI33" i="10" s="1"/>
  <c r="R33" i="10"/>
  <c r="U33" i="10"/>
  <c r="AM33" i="10" s="1"/>
  <c r="X33" i="10"/>
  <c r="AP33" i="10" s="1"/>
  <c r="AB33" i="10"/>
  <c r="AC33" i="10"/>
  <c r="AG33" i="10"/>
  <c r="AJ33" i="10"/>
  <c r="C34" i="10"/>
  <c r="U34" i="10" s="1"/>
  <c r="AM34" i="10" s="1"/>
  <c r="D34" i="10"/>
  <c r="E34" i="10"/>
  <c r="F34" i="10"/>
  <c r="X34" i="10" s="1"/>
  <c r="AP34" i="10" s="1"/>
  <c r="I34" i="10"/>
  <c r="J34" i="10"/>
  <c r="K34" i="10"/>
  <c r="AC34" i="10" s="1"/>
  <c r="L34" i="10"/>
  <c r="O34" i="10"/>
  <c r="AG34" i="10" s="1"/>
  <c r="P34" i="10"/>
  <c r="V34" i="10" s="1"/>
  <c r="AN34" i="10" s="1"/>
  <c r="Q34" i="10"/>
  <c r="R34" i="10"/>
  <c r="AJ34" i="10" s="1"/>
  <c r="W34" i="10"/>
  <c r="AO34" i="10" s="1"/>
  <c r="AA34" i="10"/>
  <c r="AB34" i="10"/>
  <c r="AD34" i="10"/>
  <c r="AI34" i="10"/>
  <c r="C35" i="10"/>
  <c r="D35" i="10"/>
  <c r="E35" i="10"/>
  <c r="W35" i="10" s="1"/>
  <c r="AO35" i="10" s="1"/>
  <c r="F35" i="10"/>
  <c r="I35" i="10"/>
  <c r="AA35" i="10" s="1"/>
  <c r="J35" i="10"/>
  <c r="K35" i="10"/>
  <c r="L35" i="10"/>
  <c r="AD35" i="10" s="1"/>
  <c r="O35" i="10"/>
  <c r="P35" i="10"/>
  <c r="V35" i="10" s="1"/>
  <c r="AN35" i="10" s="1"/>
  <c r="Q35" i="10"/>
  <c r="AI35" i="10" s="1"/>
  <c r="R35" i="10"/>
  <c r="U35" i="10"/>
  <c r="AM35" i="10" s="1"/>
  <c r="X35" i="10"/>
  <c r="AP35" i="10" s="1"/>
  <c r="AB35" i="10"/>
  <c r="AC35" i="10"/>
  <c r="AG35" i="10"/>
  <c r="AJ35" i="10"/>
  <c r="C36" i="10"/>
  <c r="U36" i="10" s="1"/>
  <c r="AM36" i="10" s="1"/>
  <c r="D36" i="10"/>
  <c r="E36" i="10"/>
  <c r="F36" i="10"/>
  <c r="X36" i="10" s="1"/>
  <c r="AP36" i="10" s="1"/>
  <c r="I36" i="10"/>
  <c r="J36" i="10"/>
  <c r="K36" i="10"/>
  <c r="AC36" i="10" s="1"/>
  <c r="L36" i="10"/>
  <c r="O36" i="10"/>
  <c r="AG36" i="10" s="1"/>
  <c r="P36" i="10"/>
  <c r="V36" i="10" s="1"/>
  <c r="AN36" i="10" s="1"/>
  <c r="Q36" i="10"/>
  <c r="R36" i="10"/>
  <c r="AJ36" i="10" s="1"/>
  <c r="W36" i="10"/>
  <c r="AO36" i="10" s="1"/>
  <c r="AA36" i="10"/>
  <c r="AB36" i="10"/>
  <c r="AD36" i="10"/>
  <c r="AI36" i="10"/>
  <c r="C37" i="10"/>
  <c r="D37" i="10"/>
  <c r="E37" i="10"/>
  <c r="W37" i="10" s="1"/>
  <c r="AO37" i="10" s="1"/>
  <c r="F37" i="10"/>
  <c r="I37" i="10"/>
  <c r="AA37" i="10" s="1"/>
  <c r="J37" i="10"/>
  <c r="K37" i="10"/>
  <c r="L37" i="10"/>
  <c r="AD37" i="10" s="1"/>
  <c r="O37" i="10"/>
  <c r="P37" i="10"/>
  <c r="V37" i="10" s="1"/>
  <c r="AN37" i="10" s="1"/>
  <c r="Q37" i="10"/>
  <c r="AI37" i="10" s="1"/>
  <c r="R37" i="10"/>
  <c r="U37" i="10"/>
  <c r="AM37" i="10" s="1"/>
  <c r="X37" i="10"/>
  <c r="AP37" i="10" s="1"/>
  <c r="AB37" i="10"/>
  <c r="AC37" i="10"/>
  <c r="AG37" i="10"/>
  <c r="AJ37" i="10"/>
  <c r="C38" i="10"/>
  <c r="U38" i="10" s="1"/>
  <c r="AM38" i="10" s="1"/>
  <c r="D38" i="10"/>
  <c r="E38" i="10"/>
  <c r="F38" i="10"/>
  <c r="X38" i="10" s="1"/>
  <c r="AP38" i="10" s="1"/>
  <c r="I38" i="10"/>
  <c r="J38" i="10"/>
  <c r="K38" i="10"/>
  <c r="AC38" i="10" s="1"/>
  <c r="L38" i="10"/>
  <c r="O38" i="10"/>
  <c r="AG38" i="10" s="1"/>
  <c r="P38" i="10"/>
  <c r="V38" i="10" s="1"/>
  <c r="AN38" i="10" s="1"/>
  <c r="Q38" i="10"/>
  <c r="R38" i="10"/>
  <c r="AJ38" i="10" s="1"/>
  <c r="W38" i="10"/>
  <c r="AO38" i="10" s="1"/>
  <c r="AA38" i="10"/>
  <c r="AB38" i="10"/>
  <c r="AD38" i="10"/>
  <c r="AI38" i="10"/>
  <c r="C39" i="10"/>
  <c r="D39" i="10"/>
  <c r="E39" i="10"/>
  <c r="W39" i="10" s="1"/>
  <c r="AO39" i="10" s="1"/>
  <c r="F39" i="10"/>
  <c r="I39" i="10"/>
  <c r="AA39" i="10" s="1"/>
  <c r="J39" i="10"/>
  <c r="K39" i="10"/>
  <c r="L39" i="10"/>
  <c r="AD39" i="10" s="1"/>
  <c r="O39" i="10"/>
  <c r="P39" i="10"/>
  <c r="V39" i="10" s="1"/>
  <c r="AN39" i="10" s="1"/>
  <c r="Q39" i="10"/>
  <c r="AI39" i="10" s="1"/>
  <c r="R39" i="10"/>
  <c r="U39" i="10"/>
  <c r="AM39" i="10" s="1"/>
  <c r="X39" i="10"/>
  <c r="AP39" i="10" s="1"/>
  <c r="AB39" i="10"/>
  <c r="AC39" i="10"/>
  <c r="AG39" i="10"/>
  <c r="AJ39" i="10"/>
  <c r="C41" i="10"/>
  <c r="U41" i="10" s="1"/>
  <c r="AM41" i="10" s="1"/>
  <c r="D41" i="10"/>
  <c r="E41" i="10"/>
  <c r="F41" i="10"/>
  <c r="I41" i="10"/>
  <c r="J41" i="10"/>
  <c r="K41" i="10"/>
  <c r="AC41" i="10" s="1"/>
  <c r="L41" i="10"/>
  <c r="O41" i="10"/>
  <c r="AG41" i="10" s="1"/>
  <c r="P41" i="10"/>
  <c r="Q41" i="10"/>
  <c r="R41" i="10"/>
  <c r="W41" i="10"/>
  <c r="AO41" i="10" s="1"/>
  <c r="AA41" i="10"/>
  <c r="AB41" i="10"/>
  <c r="AD41" i="10"/>
  <c r="AI41" i="10"/>
  <c r="C42" i="10"/>
  <c r="D42" i="10"/>
  <c r="E42" i="10"/>
  <c r="W42" i="10" s="1"/>
  <c r="AO42" i="10" s="1"/>
  <c r="F42" i="10"/>
  <c r="I42" i="10"/>
  <c r="AA42" i="10" s="1"/>
  <c r="J42" i="10"/>
  <c r="K42" i="10"/>
  <c r="L42" i="10"/>
  <c r="AD42" i="10" s="1"/>
  <c r="O42" i="10"/>
  <c r="P42" i="10"/>
  <c r="V42" i="10" s="1"/>
  <c r="AN42" i="10" s="1"/>
  <c r="Q42" i="10"/>
  <c r="AI42" i="10" s="1"/>
  <c r="R42" i="10"/>
  <c r="U42" i="10"/>
  <c r="AM42" i="10" s="1"/>
  <c r="X42" i="10"/>
  <c r="AP42" i="10" s="1"/>
  <c r="AB42" i="10"/>
  <c r="AC42" i="10"/>
  <c r="AG42" i="10"/>
  <c r="AJ42" i="10"/>
  <c r="C43" i="10"/>
  <c r="U43" i="10" s="1"/>
  <c r="AM43" i="10" s="1"/>
  <c r="D43" i="10"/>
  <c r="E43" i="10"/>
  <c r="F43" i="10"/>
  <c r="X43" i="10" s="1"/>
  <c r="AP43" i="10" s="1"/>
  <c r="I43" i="10"/>
  <c r="J43" i="10"/>
  <c r="K43" i="10"/>
  <c r="AC43" i="10" s="1"/>
  <c r="L43" i="10"/>
  <c r="O43" i="10"/>
  <c r="AG43" i="10" s="1"/>
  <c r="P43" i="10"/>
  <c r="V43" i="10" s="1"/>
  <c r="AN43" i="10" s="1"/>
  <c r="Q43" i="10"/>
  <c r="R43" i="10"/>
  <c r="AJ43" i="10" s="1"/>
  <c r="W43" i="10"/>
  <c r="AO43" i="10" s="1"/>
  <c r="AA43" i="10"/>
  <c r="AB43" i="10"/>
  <c r="AD43" i="10"/>
  <c r="AI43" i="10"/>
  <c r="C44" i="10"/>
  <c r="D44" i="10"/>
  <c r="E44" i="10"/>
  <c r="W44" i="10" s="1"/>
  <c r="AO44" i="10" s="1"/>
  <c r="F44" i="10"/>
  <c r="I44" i="10"/>
  <c r="AA44" i="10" s="1"/>
  <c r="J44" i="10"/>
  <c r="K44" i="10"/>
  <c r="L44" i="10"/>
  <c r="AD44" i="10" s="1"/>
  <c r="O44" i="10"/>
  <c r="P44" i="10"/>
  <c r="V44" i="10" s="1"/>
  <c r="AN44" i="10" s="1"/>
  <c r="Q44" i="10"/>
  <c r="AI44" i="10" s="1"/>
  <c r="R44" i="10"/>
  <c r="U44" i="10"/>
  <c r="AM44" i="10" s="1"/>
  <c r="X44" i="10"/>
  <c r="AP44" i="10" s="1"/>
  <c r="AB44" i="10"/>
  <c r="AC44" i="10"/>
  <c r="AG44" i="10"/>
  <c r="AJ44" i="10"/>
  <c r="C45" i="10"/>
  <c r="U45" i="10" s="1"/>
  <c r="AM45" i="10" s="1"/>
  <c r="D45" i="10"/>
  <c r="V45" i="10" s="1"/>
  <c r="AN45" i="10" s="1"/>
  <c r="E45" i="10"/>
  <c r="F45" i="10"/>
  <c r="X45" i="10" s="1"/>
  <c r="AP45" i="10" s="1"/>
  <c r="I45" i="10"/>
  <c r="J45" i="10"/>
  <c r="K45" i="10"/>
  <c r="AC45" i="10" s="1"/>
  <c r="L45" i="10"/>
  <c r="O45" i="10"/>
  <c r="AG45" i="10" s="1"/>
  <c r="P45" i="10"/>
  <c r="AH45" i="10" s="1"/>
  <c r="Q45" i="10"/>
  <c r="R45" i="10"/>
  <c r="AJ45" i="10" s="1"/>
  <c r="W45" i="10"/>
  <c r="AO45" i="10" s="1"/>
  <c r="AA45" i="10"/>
  <c r="AB45" i="10"/>
  <c r="AD45" i="10"/>
  <c r="AI45" i="10"/>
  <c r="C46" i="10"/>
  <c r="D46" i="10"/>
  <c r="E46" i="10"/>
  <c r="W46" i="10" s="1"/>
  <c r="AO46" i="10" s="1"/>
  <c r="F46" i="10"/>
  <c r="I46" i="10"/>
  <c r="AA46" i="10" s="1"/>
  <c r="J46" i="10"/>
  <c r="AB46" i="10" s="1"/>
  <c r="K46" i="10"/>
  <c r="L46" i="10"/>
  <c r="AD46" i="10" s="1"/>
  <c r="O46" i="10"/>
  <c r="P46" i="10"/>
  <c r="Q46" i="10"/>
  <c r="AI46" i="10" s="1"/>
  <c r="R46" i="10"/>
  <c r="U46" i="10"/>
  <c r="AM46" i="10" s="1"/>
  <c r="V46" i="10"/>
  <c r="AN46" i="10" s="1"/>
  <c r="X46" i="10"/>
  <c r="AP46" i="10" s="1"/>
  <c r="AC46" i="10"/>
  <c r="AG46" i="10"/>
  <c r="AH46" i="10"/>
  <c r="AJ46" i="10"/>
  <c r="C47" i="10"/>
  <c r="U47" i="10" s="1"/>
  <c r="AM47" i="10" s="1"/>
  <c r="D47" i="10"/>
  <c r="V47" i="10" s="1"/>
  <c r="AN47" i="10" s="1"/>
  <c r="E47" i="10"/>
  <c r="F47" i="10"/>
  <c r="X47" i="10" s="1"/>
  <c r="AP47" i="10" s="1"/>
  <c r="I47" i="10"/>
  <c r="J47" i="10"/>
  <c r="K47" i="10"/>
  <c r="AC47" i="10" s="1"/>
  <c r="L47" i="10"/>
  <c r="O47" i="10"/>
  <c r="AG47" i="10" s="1"/>
  <c r="P47" i="10"/>
  <c r="AH47" i="10" s="1"/>
  <c r="Q47" i="10"/>
  <c r="R47" i="10"/>
  <c r="AJ47" i="10" s="1"/>
  <c r="W47" i="10"/>
  <c r="AO47" i="10" s="1"/>
  <c r="AA47" i="10"/>
  <c r="AB47" i="10"/>
  <c r="AD47" i="10"/>
  <c r="AI47" i="10"/>
  <c r="C48" i="10"/>
  <c r="D48" i="10"/>
  <c r="E48" i="10"/>
  <c r="W48" i="10" s="1"/>
  <c r="AO48" i="10" s="1"/>
  <c r="F48" i="10"/>
  <c r="I48" i="10"/>
  <c r="AA48" i="10" s="1"/>
  <c r="J48" i="10"/>
  <c r="AB48" i="10" s="1"/>
  <c r="K48" i="10"/>
  <c r="L48" i="10"/>
  <c r="AD48" i="10" s="1"/>
  <c r="O48" i="10"/>
  <c r="P48" i="10"/>
  <c r="Q48" i="10"/>
  <c r="AI48" i="10" s="1"/>
  <c r="R48" i="10"/>
  <c r="U48" i="10"/>
  <c r="AM48" i="10" s="1"/>
  <c r="V48" i="10"/>
  <c r="AN48" i="10" s="1"/>
  <c r="X48" i="10"/>
  <c r="AP48" i="10" s="1"/>
  <c r="AC48" i="10"/>
  <c r="AG48" i="10"/>
  <c r="AH48" i="10"/>
  <c r="AJ48" i="10"/>
  <c r="C49" i="10"/>
  <c r="U49" i="10" s="1"/>
  <c r="AM49" i="10" s="1"/>
  <c r="D49" i="10"/>
  <c r="V49" i="10" s="1"/>
  <c r="AN49" i="10" s="1"/>
  <c r="E49" i="10"/>
  <c r="F49" i="10"/>
  <c r="X49" i="10" s="1"/>
  <c r="AP49" i="10" s="1"/>
  <c r="I49" i="10"/>
  <c r="J49" i="10"/>
  <c r="K49" i="10"/>
  <c r="AC49" i="10" s="1"/>
  <c r="L49" i="10"/>
  <c r="O49" i="10"/>
  <c r="AG49" i="10" s="1"/>
  <c r="P49" i="10"/>
  <c r="AH49" i="10" s="1"/>
  <c r="Q49" i="10"/>
  <c r="R49" i="10"/>
  <c r="AJ49" i="10" s="1"/>
  <c r="W49" i="10"/>
  <c r="AO49" i="10" s="1"/>
  <c r="AA49" i="10"/>
  <c r="AB49" i="10"/>
  <c r="AD49" i="10"/>
  <c r="AI49" i="10"/>
  <c r="C50" i="10"/>
  <c r="D50" i="10"/>
  <c r="E50" i="10"/>
  <c r="W50" i="10" s="1"/>
  <c r="AO50" i="10" s="1"/>
  <c r="F50" i="10"/>
  <c r="I50" i="10"/>
  <c r="AA50" i="10" s="1"/>
  <c r="J50" i="10"/>
  <c r="AB50" i="10" s="1"/>
  <c r="K50" i="10"/>
  <c r="L50" i="10"/>
  <c r="AD50" i="10" s="1"/>
  <c r="O50" i="10"/>
  <c r="P50" i="10"/>
  <c r="Q50" i="10"/>
  <c r="AI50" i="10" s="1"/>
  <c r="R50" i="10"/>
  <c r="U50" i="10"/>
  <c r="AM50" i="10" s="1"/>
  <c r="V50" i="10"/>
  <c r="AN50" i="10" s="1"/>
  <c r="X50" i="10"/>
  <c r="AP50" i="10" s="1"/>
  <c r="AC50" i="10"/>
  <c r="AG50" i="10"/>
  <c r="AH50" i="10"/>
  <c r="AJ50" i="10"/>
  <c r="C51" i="10"/>
  <c r="U51" i="10" s="1"/>
  <c r="AM51" i="10" s="1"/>
  <c r="D51" i="10"/>
  <c r="V51" i="10" s="1"/>
  <c r="AN51" i="10" s="1"/>
  <c r="E51" i="10"/>
  <c r="F51" i="10"/>
  <c r="X51" i="10" s="1"/>
  <c r="AP51" i="10" s="1"/>
  <c r="I51" i="10"/>
  <c r="J51" i="10"/>
  <c r="K51" i="10"/>
  <c r="AC51" i="10" s="1"/>
  <c r="L51" i="10"/>
  <c r="O51" i="10"/>
  <c r="AG51" i="10" s="1"/>
  <c r="P51" i="10"/>
  <c r="AH51" i="10" s="1"/>
  <c r="Q51" i="10"/>
  <c r="R51" i="10"/>
  <c r="AJ51" i="10" s="1"/>
  <c r="W51" i="10"/>
  <c r="AO51" i="10" s="1"/>
  <c r="AA51" i="10"/>
  <c r="AB51" i="10"/>
  <c r="AD51" i="10"/>
  <c r="AI51" i="10"/>
  <c r="C53" i="10"/>
  <c r="D53" i="10"/>
  <c r="E53" i="10"/>
  <c r="W53" i="10" s="1"/>
  <c r="AO53" i="10" s="1"/>
  <c r="F53" i="10"/>
  <c r="I53" i="10"/>
  <c r="AA53" i="10" s="1"/>
  <c r="J53" i="10"/>
  <c r="K53" i="10"/>
  <c r="L53" i="10"/>
  <c r="O53" i="10"/>
  <c r="P53" i="10"/>
  <c r="Q53" i="10"/>
  <c r="AI53" i="10" s="1"/>
  <c r="R53" i="10"/>
  <c r="U53" i="10"/>
  <c r="AM53" i="10" s="1"/>
  <c r="V53" i="10"/>
  <c r="AN53" i="10" s="1"/>
  <c r="X53" i="10"/>
  <c r="AP53" i="10" s="1"/>
  <c r="AC53" i="10"/>
  <c r="AG53" i="10"/>
  <c r="AH53" i="10"/>
  <c r="AJ53" i="10"/>
  <c r="C54" i="10"/>
  <c r="U54" i="10" s="1"/>
  <c r="AM54" i="10" s="1"/>
  <c r="D54" i="10"/>
  <c r="V54" i="10" s="1"/>
  <c r="AN54" i="10" s="1"/>
  <c r="E54" i="10"/>
  <c r="F54" i="10"/>
  <c r="X54" i="10" s="1"/>
  <c r="AP54" i="10" s="1"/>
  <c r="I54" i="10"/>
  <c r="J54" i="10"/>
  <c r="K54" i="10"/>
  <c r="AC54" i="10" s="1"/>
  <c r="L54" i="10"/>
  <c r="O54" i="10"/>
  <c r="AG54" i="10" s="1"/>
  <c r="P54" i="10"/>
  <c r="AH54" i="10" s="1"/>
  <c r="Q54" i="10"/>
  <c r="R54" i="10"/>
  <c r="AJ54" i="10" s="1"/>
  <c r="W54" i="10"/>
  <c r="AO54" i="10" s="1"/>
  <c r="AA54" i="10"/>
  <c r="AB54" i="10"/>
  <c r="AD54" i="10"/>
  <c r="AI54" i="10"/>
  <c r="C55" i="10"/>
  <c r="D55" i="10"/>
  <c r="E55" i="10"/>
  <c r="W55" i="10" s="1"/>
  <c r="AO55" i="10" s="1"/>
  <c r="F55" i="10"/>
  <c r="I55" i="10"/>
  <c r="AA55" i="10" s="1"/>
  <c r="J55" i="10"/>
  <c r="AB55" i="10" s="1"/>
  <c r="K55" i="10"/>
  <c r="L55" i="10"/>
  <c r="AD55" i="10" s="1"/>
  <c r="O55" i="10"/>
  <c r="P55" i="10"/>
  <c r="Q55" i="10"/>
  <c r="AI55" i="10" s="1"/>
  <c r="R55" i="10"/>
  <c r="U55" i="10"/>
  <c r="AM55" i="10" s="1"/>
  <c r="V55" i="10"/>
  <c r="AN55" i="10" s="1"/>
  <c r="X55" i="10"/>
  <c r="AP55" i="10" s="1"/>
  <c r="AC55" i="10"/>
  <c r="AG55" i="10"/>
  <c r="AH55" i="10"/>
  <c r="AJ55" i="10"/>
  <c r="C56" i="10"/>
  <c r="U56" i="10" s="1"/>
  <c r="AM56" i="10" s="1"/>
  <c r="D56" i="10"/>
  <c r="V56" i="10" s="1"/>
  <c r="AN56" i="10" s="1"/>
  <c r="E56" i="10"/>
  <c r="F56" i="10"/>
  <c r="X56" i="10" s="1"/>
  <c r="AP56" i="10" s="1"/>
  <c r="I56" i="10"/>
  <c r="J56" i="10"/>
  <c r="K56" i="10"/>
  <c r="AC56" i="10" s="1"/>
  <c r="L56" i="10"/>
  <c r="O56" i="10"/>
  <c r="AG56" i="10" s="1"/>
  <c r="P56" i="10"/>
  <c r="AH56" i="10" s="1"/>
  <c r="Q56" i="10"/>
  <c r="R56" i="10"/>
  <c r="AJ56" i="10" s="1"/>
  <c r="W56" i="10"/>
  <c r="AO56" i="10" s="1"/>
  <c r="AA56" i="10"/>
  <c r="AB56" i="10"/>
  <c r="AD56" i="10"/>
  <c r="AI56" i="10"/>
  <c r="C57" i="10"/>
  <c r="D57" i="10"/>
  <c r="E57" i="10"/>
  <c r="W57" i="10" s="1"/>
  <c r="AO57" i="10" s="1"/>
  <c r="F57" i="10"/>
  <c r="I57" i="10"/>
  <c r="AA57" i="10" s="1"/>
  <c r="J57" i="10"/>
  <c r="AB57" i="10" s="1"/>
  <c r="K57" i="10"/>
  <c r="L57" i="10"/>
  <c r="AD57" i="10" s="1"/>
  <c r="O57" i="10"/>
  <c r="P57" i="10"/>
  <c r="Q57" i="10"/>
  <c r="AI57" i="10" s="1"/>
  <c r="R57" i="10"/>
  <c r="U57" i="10"/>
  <c r="AM57" i="10" s="1"/>
  <c r="V57" i="10"/>
  <c r="AN57" i="10" s="1"/>
  <c r="X57" i="10"/>
  <c r="AP57" i="10" s="1"/>
  <c r="AC57" i="10"/>
  <c r="AG57" i="10"/>
  <c r="AH57" i="10"/>
  <c r="AJ57" i="10"/>
  <c r="C58" i="10"/>
  <c r="U58" i="10" s="1"/>
  <c r="AM58" i="10" s="1"/>
  <c r="D58" i="10"/>
  <c r="V58" i="10" s="1"/>
  <c r="AN58" i="10" s="1"/>
  <c r="E58" i="10"/>
  <c r="F58" i="10"/>
  <c r="X58" i="10" s="1"/>
  <c r="AP58" i="10" s="1"/>
  <c r="I58" i="10"/>
  <c r="J58" i="10"/>
  <c r="K58" i="10"/>
  <c r="AC58" i="10" s="1"/>
  <c r="L58" i="10"/>
  <c r="O58" i="10"/>
  <c r="AG58" i="10" s="1"/>
  <c r="P58" i="10"/>
  <c r="AH58" i="10" s="1"/>
  <c r="Q58" i="10"/>
  <c r="R58" i="10"/>
  <c r="AJ58" i="10" s="1"/>
  <c r="W58" i="10"/>
  <c r="AO58" i="10" s="1"/>
  <c r="AA58" i="10"/>
  <c r="AB58" i="10"/>
  <c r="AD58" i="10"/>
  <c r="AI58" i="10"/>
  <c r="C59" i="10"/>
  <c r="D59" i="10"/>
  <c r="E59" i="10"/>
  <c r="W59" i="10" s="1"/>
  <c r="AO59" i="10" s="1"/>
  <c r="F59" i="10"/>
  <c r="I59" i="10"/>
  <c r="AA59" i="10" s="1"/>
  <c r="J59" i="10"/>
  <c r="AB59" i="10" s="1"/>
  <c r="K59" i="10"/>
  <c r="L59" i="10"/>
  <c r="AD59" i="10" s="1"/>
  <c r="O59" i="10"/>
  <c r="P59" i="10"/>
  <c r="Q59" i="10"/>
  <c r="AI59" i="10" s="1"/>
  <c r="R59" i="10"/>
  <c r="U59" i="10"/>
  <c r="AM59" i="10" s="1"/>
  <c r="V59" i="10"/>
  <c r="AN59" i="10" s="1"/>
  <c r="X59" i="10"/>
  <c r="AP59" i="10" s="1"/>
  <c r="AC59" i="10"/>
  <c r="AG59" i="10"/>
  <c r="AH59" i="10"/>
  <c r="AJ59" i="10"/>
  <c r="C60" i="10"/>
  <c r="U60" i="10" s="1"/>
  <c r="AM60" i="10" s="1"/>
  <c r="D60" i="10"/>
  <c r="V60" i="10" s="1"/>
  <c r="AN60" i="10" s="1"/>
  <c r="E60" i="10"/>
  <c r="F60" i="10"/>
  <c r="X60" i="10" s="1"/>
  <c r="AP60" i="10" s="1"/>
  <c r="I60" i="10"/>
  <c r="J60" i="10"/>
  <c r="K60" i="10"/>
  <c r="AC60" i="10" s="1"/>
  <c r="L60" i="10"/>
  <c r="O60" i="10"/>
  <c r="AG60" i="10" s="1"/>
  <c r="P60" i="10"/>
  <c r="AH60" i="10" s="1"/>
  <c r="Q60" i="10"/>
  <c r="R60" i="10"/>
  <c r="AJ60" i="10" s="1"/>
  <c r="W60" i="10"/>
  <c r="AO60" i="10" s="1"/>
  <c r="AA60" i="10"/>
  <c r="AB60" i="10"/>
  <c r="AD60" i="10"/>
  <c r="AI60" i="10"/>
  <c r="C61" i="10"/>
  <c r="D61" i="10"/>
  <c r="E61" i="10"/>
  <c r="W61" i="10" s="1"/>
  <c r="AO61" i="10" s="1"/>
  <c r="F61" i="10"/>
  <c r="I61" i="10"/>
  <c r="AA61" i="10" s="1"/>
  <c r="J61" i="10"/>
  <c r="AB61" i="10" s="1"/>
  <c r="K61" i="10"/>
  <c r="L61" i="10"/>
  <c r="AD61" i="10" s="1"/>
  <c r="O61" i="10"/>
  <c r="P61" i="10"/>
  <c r="Q61" i="10"/>
  <c r="AI61" i="10" s="1"/>
  <c r="R61" i="10"/>
  <c r="U61" i="10"/>
  <c r="AM61" i="10" s="1"/>
  <c r="V61" i="10"/>
  <c r="AN61" i="10" s="1"/>
  <c r="X61" i="10"/>
  <c r="AP61" i="10" s="1"/>
  <c r="AC61" i="10"/>
  <c r="AG61" i="10"/>
  <c r="AH61" i="10"/>
  <c r="AJ61" i="10"/>
  <c r="C62" i="10"/>
  <c r="U62" i="10" s="1"/>
  <c r="AM62" i="10" s="1"/>
  <c r="D62" i="10"/>
  <c r="V62" i="10" s="1"/>
  <c r="AN62" i="10" s="1"/>
  <c r="E62" i="10"/>
  <c r="F62" i="10"/>
  <c r="X62" i="10" s="1"/>
  <c r="AP62" i="10" s="1"/>
  <c r="I62" i="10"/>
  <c r="J62" i="10"/>
  <c r="K62" i="10"/>
  <c r="AC62" i="10" s="1"/>
  <c r="L62" i="10"/>
  <c r="O62" i="10"/>
  <c r="AG62" i="10" s="1"/>
  <c r="P62" i="10"/>
  <c r="AH62" i="10" s="1"/>
  <c r="Q62" i="10"/>
  <c r="R62" i="10"/>
  <c r="AJ62" i="10" s="1"/>
  <c r="W62" i="10"/>
  <c r="AO62" i="10" s="1"/>
  <c r="AA62" i="10"/>
  <c r="AB62" i="10"/>
  <c r="AD62" i="10"/>
  <c r="AI62" i="10"/>
  <c r="C63" i="10"/>
  <c r="D63" i="10"/>
  <c r="E63" i="10"/>
  <c r="W63" i="10" s="1"/>
  <c r="AO63" i="10" s="1"/>
  <c r="F63" i="10"/>
  <c r="I63" i="10"/>
  <c r="AA63" i="10" s="1"/>
  <c r="J63" i="10"/>
  <c r="AB63" i="10" s="1"/>
  <c r="K63" i="10"/>
  <c r="L63" i="10"/>
  <c r="AD63" i="10" s="1"/>
  <c r="O63" i="10"/>
  <c r="P63" i="10"/>
  <c r="Q63" i="10"/>
  <c r="AI63" i="10" s="1"/>
  <c r="R63" i="10"/>
  <c r="U63" i="10"/>
  <c r="AM63" i="10" s="1"/>
  <c r="V63" i="10"/>
  <c r="AN63" i="10" s="1"/>
  <c r="X63" i="10"/>
  <c r="AP63" i="10" s="1"/>
  <c r="AC63" i="10"/>
  <c r="AG63" i="10"/>
  <c r="AH63" i="10"/>
  <c r="AJ63" i="10"/>
  <c r="C65" i="10"/>
  <c r="U65" i="10" s="1"/>
  <c r="AM65" i="10" s="1"/>
  <c r="D65" i="10"/>
  <c r="E65" i="10"/>
  <c r="F65" i="10"/>
  <c r="I65" i="10"/>
  <c r="J65" i="10"/>
  <c r="K65" i="10"/>
  <c r="AC65" i="10" s="1"/>
  <c r="L65" i="10"/>
  <c r="O65" i="10"/>
  <c r="AG65" i="10" s="1"/>
  <c r="P65" i="10"/>
  <c r="Q65" i="10"/>
  <c r="R65" i="10"/>
  <c r="W65" i="10"/>
  <c r="AO65" i="10" s="1"/>
  <c r="AA65" i="10"/>
  <c r="AB65" i="10"/>
  <c r="AD65" i="10"/>
  <c r="AI65" i="10"/>
  <c r="C66" i="10"/>
  <c r="D66" i="10"/>
  <c r="E66" i="10"/>
  <c r="W66" i="10" s="1"/>
  <c r="AO66" i="10" s="1"/>
  <c r="F66" i="10"/>
  <c r="I66" i="10"/>
  <c r="AA66" i="10" s="1"/>
  <c r="J66" i="10"/>
  <c r="AB66" i="10" s="1"/>
  <c r="K66" i="10"/>
  <c r="L66" i="10"/>
  <c r="AD66" i="10" s="1"/>
  <c r="O66" i="10"/>
  <c r="P66" i="10"/>
  <c r="Q66" i="10"/>
  <c r="AI66" i="10" s="1"/>
  <c r="R66" i="10"/>
  <c r="U66" i="10"/>
  <c r="AM66" i="10" s="1"/>
  <c r="V66" i="10"/>
  <c r="AN66" i="10" s="1"/>
  <c r="X66" i="10"/>
  <c r="AP66" i="10" s="1"/>
  <c r="AC66" i="10"/>
  <c r="AG66" i="10"/>
  <c r="AH66" i="10"/>
  <c r="AJ66" i="10"/>
  <c r="C67" i="10"/>
  <c r="U67" i="10" s="1"/>
  <c r="AM67" i="10" s="1"/>
  <c r="D67" i="10"/>
  <c r="V67" i="10" s="1"/>
  <c r="AN67" i="10" s="1"/>
  <c r="E67" i="10"/>
  <c r="F67" i="10"/>
  <c r="X67" i="10" s="1"/>
  <c r="AP67" i="10" s="1"/>
  <c r="I67" i="10"/>
  <c r="J67" i="10"/>
  <c r="K67" i="10"/>
  <c r="AC67" i="10" s="1"/>
  <c r="L67" i="10"/>
  <c r="O67" i="10"/>
  <c r="AG67" i="10" s="1"/>
  <c r="P67" i="10"/>
  <c r="AH67" i="10" s="1"/>
  <c r="Q67" i="10"/>
  <c r="R67" i="10"/>
  <c r="AJ67" i="10" s="1"/>
  <c r="W67" i="10"/>
  <c r="AO67" i="10" s="1"/>
  <c r="AA67" i="10"/>
  <c r="AB67" i="10"/>
  <c r="AD67" i="10"/>
  <c r="AI67" i="10"/>
  <c r="C68" i="10"/>
  <c r="D68" i="10"/>
  <c r="E68" i="10"/>
  <c r="W68" i="10" s="1"/>
  <c r="AO68" i="10" s="1"/>
  <c r="F68" i="10"/>
  <c r="I68" i="10"/>
  <c r="AA68" i="10" s="1"/>
  <c r="J68" i="10"/>
  <c r="AB68" i="10" s="1"/>
  <c r="K68" i="10"/>
  <c r="L68" i="10"/>
  <c r="AD68" i="10" s="1"/>
  <c r="O68" i="10"/>
  <c r="P68" i="10"/>
  <c r="Q68" i="10"/>
  <c r="AI68" i="10" s="1"/>
  <c r="R68" i="10"/>
  <c r="U68" i="10"/>
  <c r="AM68" i="10" s="1"/>
  <c r="V68" i="10"/>
  <c r="AN68" i="10" s="1"/>
  <c r="X68" i="10"/>
  <c r="AP68" i="10" s="1"/>
  <c r="AC68" i="10"/>
  <c r="AG68" i="10"/>
  <c r="AH68" i="10"/>
  <c r="AJ68" i="10"/>
  <c r="C69" i="10"/>
  <c r="U69" i="10" s="1"/>
  <c r="AM69" i="10" s="1"/>
  <c r="D69" i="10"/>
  <c r="V69" i="10" s="1"/>
  <c r="AN69" i="10" s="1"/>
  <c r="E69" i="10"/>
  <c r="F69" i="10"/>
  <c r="X69" i="10" s="1"/>
  <c r="AP69" i="10" s="1"/>
  <c r="I69" i="10"/>
  <c r="J69" i="10"/>
  <c r="K69" i="10"/>
  <c r="AC69" i="10" s="1"/>
  <c r="L69" i="10"/>
  <c r="O69" i="10"/>
  <c r="AG69" i="10" s="1"/>
  <c r="P69" i="10"/>
  <c r="AH69" i="10" s="1"/>
  <c r="Q69" i="10"/>
  <c r="R69" i="10"/>
  <c r="AJ69" i="10" s="1"/>
  <c r="W69" i="10"/>
  <c r="AO69" i="10" s="1"/>
  <c r="AA69" i="10"/>
  <c r="AB69" i="10"/>
  <c r="AD69" i="10"/>
  <c r="AI69" i="10"/>
  <c r="C70" i="10"/>
  <c r="D70" i="10"/>
  <c r="E70" i="10"/>
  <c r="W70" i="10" s="1"/>
  <c r="AO70" i="10" s="1"/>
  <c r="F70" i="10"/>
  <c r="I70" i="10"/>
  <c r="AA70" i="10" s="1"/>
  <c r="J70" i="10"/>
  <c r="AB70" i="10" s="1"/>
  <c r="K70" i="10"/>
  <c r="L70" i="10"/>
  <c r="AD70" i="10" s="1"/>
  <c r="O70" i="10"/>
  <c r="P70" i="10"/>
  <c r="Q70" i="10"/>
  <c r="AI70" i="10" s="1"/>
  <c r="R70" i="10"/>
  <c r="U70" i="10"/>
  <c r="AM70" i="10" s="1"/>
  <c r="V70" i="10"/>
  <c r="AN70" i="10" s="1"/>
  <c r="X70" i="10"/>
  <c r="AP70" i="10" s="1"/>
  <c r="AC70" i="10"/>
  <c r="AG70" i="10"/>
  <c r="AH70" i="10"/>
  <c r="AJ70" i="10"/>
  <c r="C71" i="10"/>
  <c r="U71" i="10" s="1"/>
  <c r="AM71" i="10" s="1"/>
  <c r="D71" i="10"/>
  <c r="V71" i="10" s="1"/>
  <c r="AN71" i="10" s="1"/>
  <c r="E71" i="10"/>
  <c r="F71" i="10"/>
  <c r="X71" i="10" s="1"/>
  <c r="AP71" i="10" s="1"/>
  <c r="I71" i="10"/>
  <c r="J71" i="10"/>
  <c r="K71" i="10"/>
  <c r="AC71" i="10" s="1"/>
  <c r="L71" i="10"/>
  <c r="O71" i="10"/>
  <c r="AG71" i="10" s="1"/>
  <c r="P71" i="10"/>
  <c r="AH71" i="10" s="1"/>
  <c r="Q71" i="10"/>
  <c r="R71" i="10"/>
  <c r="AJ71" i="10" s="1"/>
  <c r="W71" i="10"/>
  <c r="AO71" i="10" s="1"/>
  <c r="AA71" i="10"/>
  <c r="AB71" i="10"/>
  <c r="AD71" i="10"/>
  <c r="AI71" i="10"/>
  <c r="C72" i="10"/>
  <c r="D72" i="10"/>
  <c r="E72" i="10"/>
  <c r="W72" i="10" s="1"/>
  <c r="AO72" i="10" s="1"/>
  <c r="F72" i="10"/>
  <c r="I72" i="10"/>
  <c r="AA72" i="10" s="1"/>
  <c r="J72" i="10"/>
  <c r="AB72" i="10" s="1"/>
  <c r="K72" i="10"/>
  <c r="L72" i="10"/>
  <c r="AD72" i="10" s="1"/>
  <c r="O72" i="10"/>
  <c r="P72" i="10"/>
  <c r="Q72" i="10"/>
  <c r="AI72" i="10" s="1"/>
  <c r="R72" i="10"/>
  <c r="U72" i="10"/>
  <c r="AM72" i="10" s="1"/>
  <c r="V72" i="10"/>
  <c r="AN72" i="10" s="1"/>
  <c r="X72" i="10"/>
  <c r="AP72" i="10" s="1"/>
  <c r="AC72" i="10"/>
  <c r="AG72" i="10"/>
  <c r="AH72" i="10"/>
  <c r="AJ72" i="10"/>
  <c r="C73" i="10"/>
  <c r="U73" i="10" s="1"/>
  <c r="AM73" i="10" s="1"/>
  <c r="D73" i="10"/>
  <c r="V73" i="10" s="1"/>
  <c r="AN73" i="10" s="1"/>
  <c r="E73" i="10"/>
  <c r="F73" i="10"/>
  <c r="X73" i="10" s="1"/>
  <c r="AP73" i="10" s="1"/>
  <c r="I73" i="10"/>
  <c r="J73" i="10"/>
  <c r="K73" i="10"/>
  <c r="AC73" i="10" s="1"/>
  <c r="L73" i="10"/>
  <c r="O73" i="10"/>
  <c r="AG73" i="10" s="1"/>
  <c r="P73" i="10"/>
  <c r="AH73" i="10" s="1"/>
  <c r="Q73" i="10"/>
  <c r="R73" i="10"/>
  <c r="AJ73" i="10" s="1"/>
  <c r="W73" i="10"/>
  <c r="AO73" i="10" s="1"/>
  <c r="AA73" i="10"/>
  <c r="AB73" i="10"/>
  <c r="AD73" i="10"/>
  <c r="AI73" i="10"/>
  <c r="C74" i="10"/>
  <c r="D74" i="10"/>
  <c r="E74" i="10"/>
  <c r="W74" i="10" s="1"/>
  <c r="AO74" i="10" s="1"/>
  <c r="F74" i="10"/>
  <c r="I74" i="10"/>
  <c r="AA74" i="10" s="1"/>
  <c r="J74" i="10"/>
  <c r="AB74" i="10" s="1"/>
  <c r="K74" i="10"/>
  <c r="L74" i="10"/>
  <c r="AD74" i="10" s="1"/>
  <c r="O74" i="10"/>
  <c r="P74" i="10"/>
  <c r="Q74" i="10"/>
  <c r="AI74" i="10" s="1"/>
  <c r="R74" i="10"/>
  <c r="U74" i="10"/>
  <c r="AM74" i="10" s="1"/>
  <c r="V74" i="10"/>
  <c r="AN74" i="10" s="1"/>
  <c r="X74" i="10"/>
  <c r="AP74" i="10" s="1"/>
  <c r="AC74" i="10"/>
  <c r="AG74" i="10"/>
  <c r="AH74" i="10"/>
  <c r="AJ74" i="10"/>
  <c r="C75" i="10"/>
  <c r="U75" i="10" s="1"/>
  <c r="AM75" i="10" s="1"/>
  <c r="D75" i="10"/>
  <c r="V75" i="10" s="1"/>
  <c r="AN75" i="10" s="1"/>
  <c r="E75" i="10"/>
  <c r="F75" i="10"/>
  <c r="X75" i="10" s="1"/>
  <c r="AP75" i="10" s="1"/>
  <c r="I75" i="10"/>
  <c r="J75" i="10"/>
  <c r="K75" i="10"/>
  <c r="AC75" i="10" s="1"/>
  <c r="L75" i="10"/>
  <c r="O75" i="10"/>
  <c r="AG75" i="10" s="1"/>
  <c r="P75" i="10"/>
  <c r="AH75" i="10" s="1"/>
  <c r="Q75" i="10"/>
  <c r="R75" i="10"/>
  <c r="AJ75" i="10" s="1"/>
  <c r="W75" i="10"/>
  <c r="AO75" i="10" s="1"/>
  <c r="AA75" i="10"/>
  <c r="AB75" i="10"/>
  <c r="AD75" i="10"/>
  <c r="AI75" i="10"/>
  <c r="C77" i="10"/>
  <c r="D77" i="10"/>
  <c r="E77" i="10"/>
  <c r="W77" i="10" s="1"/>
  <c r="AO77" i="10" s="1"/>
  <c r="F77" i="10"/>
  <c r="I77" i="10"/>
  <c r="AA77" i="10" s="1"/>
  <c r="J77" i="10"/>
  <c r="K77" i="10"/>
  <c r="L77" i="10"/>
  <c r="O77" i="10"/>
  <c r="P77" i="10"/>
  <c r="Q77" i="10"/>
  <c r="AI77" i="10" s="1"/>
  <c r="R77" i="10"/>
  <c r="U77" i="10"/>
  <c r="AM77" i="10" s="1"/>
  <c r="V77" i="10"/>
  <c r="AN77" i="10" s="1"/>
  <c r="X77" i="10"/>
  <c r="AP77" i="10" s="1"/>
  <c r="AC77" i="10"/>
  <c r="AG77" i="10"/>
  <c r="AH77" i="10"/>
  <c r="AJ77" i="10"/>
  <c r="C78" i="10"/>
  <c r="U78" i="10" s="1"/>
  <c r="AM78" i="10" s="1"/>
  <c r="D78" i="10"/>
  <c r="V78" i="10" s="1"/>
  <c r="AN78" i="10" s="1"/>
  <c r="E78" i="10"/>
  <c r="F78" i="10"/>
  <c r="X78" i="10" s="1"/>
  <c r="AP78" i="10" s="1"/>
  <c r="I78" i="10"/>
  <c r="J78" i="10"/>
  <c r="K78" i="10"/>
  <c r="AC78" i="10" s="1"/>
  <c r="L78" i="10"/>
  <c r="O78" i="10"/>
  <c r="AG78" i="10" s="1"/>
  <c r="P78" i="10"/>
  <c r="AH78" i="10" s="1"/>
  <c r="Q78" i="10"/>
  <c r="R78" i="10"/>
  <c r="AJ78" i="10" s="1"/>
  <c r="W78" i="10"/>
  <c r="AO78" i="10" s="1"/>
  <c r="AA78" i="10"/>
  <c r="AB78" i="10"/>
  <c r="AD78" i="10"/>
  <c r="AI78" i="10"/>
  <c r="C79" i="10"/>
  <c r="D79" i="10"/>
  <c r="E79" i="10"/>
  <c r="W79" i="10" s="1"/>
  <c r="AO79" i="10" s="1"/>
  <c r="F79" i="10"/>
  <c r="I79" i="10"/>
  <c r="AA79" i="10" s="1"/>
  <c r="J79" i="10"/>
  <c r="AB79" i="10" s="1"/>
  <c r="K79" i="10"/>
  <c r="L79" i="10"/>
  <c r="AD79" i="10" s="1"/>
  <c r="O79" i="10"/>
  <c r="P79" i="10"/>
  <c r="Q79" i="10"/>
  <c r="AI79" i="10" s="1"/>
  <c r="R79" i="10"/>
  <c r="U79" i="10"/>
  <c r="AM79" i="10" s="1"/>
  <c r="V79" i="10"/>
  <c r="AN79" i="10" s="1"/>
  <c r="X79" i="10"/>
  <c r="AP79" i="10" s="1"/>
  <c r="AC79" i="10"/>
  <c r="AG79" i="10"/>
  <c r="AH79" i="10"/>
  <c r="AJ79" i="10"/>
  <c r="C80" i="10"/>
  <c r="U80" i="10" s="1"/>
  <c r="AM80" i="10" s="1"/>
  <c r="D80" i="10"/>
  <c r="V80" i="10" s="1"/>
  <c r="AN80" i="10" s="1"/>
  <c r="E80" i="10"/>
  <c r="F80" i="10"/>
  <c r="X80" i="10" s="1"/>
  <c r="AP80" i="10" s="1"/>
  <c r="I80" i="10"/>
  <c r="J80" i="10"/>
  <c r="K80" i="10"/>
  <c r="AC80" i="10" s="1"/>
  <c r="L80" i="10"/>
  <c r="O80" i="10"/>
  <c r="AG80" i="10" s="1"/>
  <c r="P80" i="10"/>
  <c r="AH80" i="10" s="1"/>
  <c r="Q80" i="10"/>
  <c r="R80" i="10"/>
  <c r="AJ80" i="10" s="1"/>
  <c r="W80" i="10"/>
  <c r="AO80" i="10" s="1"/>
  <c r="AA80" i="10"/>
  <c r="AB80" i="10"/>
  <c r="AD80" i="10"/>
  <c r="AI80" i="10"/>
  <c r="C81" i="10"/>
  <c r="D81" i="10"/>
  <c r="E81" i="10"/>
  <c r="W81" i="10" s="1"/>
  <c r="AO81" i="10" s="1"/>
  <c r="F81" i="10"/>
  <c r="I81" i="10"/>
  <c r="AA81" i="10" s="1"/>
  <c r="J81" i="10"/>
  <c r="AB81" i="10" s="1"/>
  <c r="K81" i="10"/>
  <c r="L81" i="10"/>
  <c r="AD81" i="10" s="1"/>
  <c r="O81" i="10"/>
  <c r="P81" i="10"/>
  <c r="Q81" i="10"/>
  <c r="AI81" i="10" s="1"/>
  <c r="R81" i="10"/>
  <c r="U81" i="10"/>
  <c r="AM81" i="10" s="1"/>
  <c r="V81" i="10"/>
  <c r="AN81" i="10" s="1"/>
  <c r="X81" i="10"/>
  <c r="AP81" i="10" s="1"/>
  <c r="AC81" i="10"/>
  <c r="AG81" i="10"/>
  <c r="AH81" i="10"/>
  <c r="AJ81" i="10"/>
  <c r="C82" i="10"/>
  <c r="U82" i="10" s="1"/>
  <c r="AM82" i="10" s="1"/>
  <c r="D82" i="10"/>
  <c r="V82" i="10" s="1"/>
  <c r="AN82" i="10" s="1"/>
  <c r="E82" i="10"/>
  <c r="F82" i="10"/>
  <c r="X82" i="10" s="1"/>
  <c r="AP82" i="10" s="1"/>
  <c r="I82" i="10"/>
  <c r="J82" i="10"/>
  <c r="K82" i="10"/>
  <c r="AC82" i="10" s="1"/>
  <c r="L82" i="10"/>
  <c r="O82" i="10"/>
  <c r="AG82" i="10" s="1"/>
  <c r="P82" i="10"/>
  <c r="AH82" i="10" s="1"/>
  <c r="Q82" i="10"/>
  <c r="R82" i="10"/>
  <c r="AJ82" i="10" s="1"/>
  <c r="W82" i="10"/>
  <c r="AO82" i="10" s="1"/>
  <c r="AA82" i="10"/>
  <c r="AB82" i="10"/>
  <c r="AD82" i="10"/>
  <c r="AI82" i="10"/>
  <c r="C83" i="10"/>
  <c r="D83" i="10"/>
  <c r="E83" i="10"/>
  <c r="W83" i="10" s="1"/>
  <c r="AO83" i="10" s="1"/>
  <c r="F83" i="10"/>
  <c r="I83" i="10"/>
  <c r="AA83" i="10" s="1"/>
  <c r="J83" i="10"/>
  <c r="AB83" i="10" s="1"/>
  <c r="K83" i="10"/>
  <c r="L83" i="10"/>
  <c r="AD83" i="10" s="1"/>
  <c r="O83" i="10"/>
  <c r="P83" i="10"/>
  <c r="Q83" i="10"/>
  <c r="AI83" i="10" s="1"/>
  <c r="R83" i="10"/>
  <c r="U83" i="10"/>
  <c r="AM83" i="10" s="1"/>
  <c r="V83" i="10"/>
  <c r="AN83" i="10" s="1"/>
  <c r="X83" i="10"/>
  <c r="AP83" i="10" s="1"/>
  <c r="AC83" i="10"/>
  <c r="AG83" i="10"/>
  <c r="AH83" i="10"/>
  <c r="AJ83" i="10"/>
  <c r="C84" i="10"/>
  <c r="U84" i="10" s="1"/>
  <c r="AM84" i="10" s="1"/>
  <c r="D84" i="10"/>
  <c r="V84" i="10" s="1"/>
  <c r="AN84" i="10" s="1"/>
  <c r="E84" i="10"/>
  <c r="F84" i="10"/>
  <c r="X84" i="10" s="1"/>
  <c r="AP84" i="10" s="1"/>
  <c r="I84" i="10"/>
  <c r="J84" i="10"/>
  <c r="K84" i="10"/>
  <c r="AC84" i="10" s="1"/>
  <c r="L84" i="10"/>
  <c r="O84" i="10"/>
  <c r="AG84" i="10" s="1"/>
  <c r="P84" i="10"/>
  <c r="AH84" i="10" s="1"/>
  <c r="Q84" i="10"/>
  <c r="R84" i="10"/>
  <c r="AJ84" i="10" s="1"/>
  <c r="W84" i="10"/>
  <c r="AO84" i="10" s="1"/>
  <c r="AA84" i="10"/>
  <c r="AB84" i="10"/>
  <c r="AD84" i="10"/>
  <c r="AI84" i="10"/>
  <c r="C85" i="10"/>
  <c r="D85" i="10"/>
  <c r="E85" i="10"/>
  <c r="W85" i="10" s="1"/>
  <c r="AO85" i="10" s="1"/>
  <c r="F85" i="10"/>
  <c r="I85" i="10"/>
  <c r="AA85" i="10" s="1"/>
  <c r="J85" i="10"/>
  <c r="AB85" i="10" s="1"/>
  <c r="K85" i="10"/>
  <c r="L85" i="10"/>
  <c r="AD85" i="10" s="1"/>
  <c r="O85" i="10"/>
  <c r="P85" i="10"/>
  <c r="Q85" i="10"/>
  <c r="AI85" i="10" s="1"/>
  <c r="R85" i="10"/>
  <c r="U85" i="10"/>
  <c r="AM85" i="10" s="1"/>
  <c r="V85" i="10"/>
  <c r="AN85" i="10" s="1"/>
  <c r="X85" i="10"/>
  <c r="AP85" i="10" s="1"/>
  <c r="AC85" i="10"/>
  <c r="AG85" i="10"/>
  <c r="AH85" i="10"/>
  <c r="AJ85" i="10"/>
  <c r="C86" i="10"/>
  <c r="U86" i="10" s="1"/>
  <c r="AM86" i="10" s="1"/>
  <c r="D86" i="10"/>
  <c r="V86" i="10" s="1"/>
  <c r="AN86" i="10" s="1"/>
  <c r="E86" i="10"/>
  <c r="F86" i="10"/>
  <c r="X86" i="10" s="1"/>
  <c r="AP86" i="10" s="1"/>
  <c r="I86" i="10"/>
  <c r="J86" i="10"/>
  <c r="K86" i="10"/>
  <c r="AC86" i="10" s="1"/>
  <c r="L86" i="10"/>
  <c r="O86" i="10"/>
  <c r="AG86" i="10" s="1"/>
  <c r="P86" i="10"/>
  <c r="AH86" i="10" s="1"/>
  <c r="Q86" i="10"/>
  <c r="R86" i="10"/>
  <c r="AJ86" i="10" s="1"/>
  <c r="W86" i="10"/>
  <c r="AO86" i="10" s="1"/>
  <c r="AA86" i="10"/>
  <c r="AB86" i="10"/>
  <c r="AD86" i="10"/>
  <c r="AI86" i="10"/>
  <c r="C87" i="10"/>
  <c r="D87" i="10"/>
  <c r="E87" i="10"/>
  <c r="W87" i="10" s="1"/>
  <c r="AO87" i="10" s="1"/>
  <c r="F87" i="10"/>
  <c r="I87" i="10"/>
  <c r="AA87" i="10" s="1"/>
  <c r="J87" i="10"/>
  <c r="AB87" i="10" s="1"/>
  <c r="K87" i="10"/>
  <c r="L87" i="10"/>
  <c r="AD87" i="10" s="1"/>
  <c r="O87" i="10"/>
  <c r="P87" i="10"/>
  <c r="Q87" i="10"/>
  <c r="AI87" i="10" s="1"/>
  <c r="R87" i="10"/>
  <c r="U87" i="10"/>
  <c r="AM87" i="10" s="1"/>
  <c r="V87" i="10"/>
  <c r="AN87" i="10" s="1"/>
  <c r="X87" i="10"/>
  <c r="AP87" i="10" s="1"/>
  <c r="AC87" i="10"/>
  <c r="AG87" i="10"/>
  <c r="AH87" i="10"/>
  <c r="AJ87" i="10"/>
  <c r="C89" i="10"/>
  <c r="U89" i="10" s="1"/>
  <c r="AM89" i="10" s="1"/>
  <c r="D89" i="10"/>
  <c r="E89" i="10"/>
  <c r="F89" i="10"/>
  <c r="I89" i="10"/>
  <c r="J89" i="10"/>
  <c r="K89" i="10"/>
  <c r="AC89" i="10" s="1"/>
  <c r="L89" i="10"/>
  <c r="O89" i="10"/>
  <c r="AG89" i="10" s="1"/>
  <c r="P89" i="10"/>
  <c r="Q89" i="10"/>
  <c r="R89" i="10"/>
  <c r="W89" i="10"/>
  <c r="AO89" i="10" s="1"/>
  <c r="AA89" i="10"/>
  <c r="AB89" i="10"/>
  <c r="AD89" i="10"/>
  <c r="AI89" i="10"/>
  <c r="C90" i="10"/>
  <c r="D90" i="10"/>
  <c r="E90" i="10"/>
  <c r="W90" i="10" s="1"/>
  <c r="AO90" i="10" s="1"/>
  <c r="F90" i="10"/>
  <c r="I90" i="10"/>
  <c r="AA90" i="10" s="1"/>
  <c r="J90" i="10"/>
  <c r="AB90" i="10" s="1"/>
  <c r="K90" i="10"/>
  <c r="L90" i="10"/>
  <c r="AD90" i="10" s="1"/>
  <c r="O90" i="10"/>
  <c r="P90" i="10"/>
  <c r="Q90" i="10"/>
  <c r="AI90" i="10" s="1"/>
  <c r="R90" i="10"/>
  <c r="U90" i="10"/>
  <c r="AM90" i="10" s="1"/>
  <c r="V90" i="10"/>
  <c r="AN90" i="10" s="1"/>
  <c r="X90" i="10"/>
  <c r="AP90" i="10" s="1"/>
  <c r="AC90" i="10"/>
  <c r="AG90" i="10"/>
  <c r="AH90" i="10"/>
  <c r="AJ90" i="10"/>
  <c r="C91" i="10"/>
  <c r="U91" i="10" s="1"/>
  <c r="AM91" i="10" s="1"/>
  <c r="D91" i="10"/>
  <c r="V91" i="10" s="1"/>
  <c r="AN91" i="10" s="1"/>
  <c r="E91" i="10"/>
  <c r="F91" i="10"/>
  <c r="X91" i="10" s="1"/>
  <c r="AP91" i="10" s="1"/>
  <c r="I91" i="10"/>
  <c r="J91" i="10"/>
  <c r="K91" i="10"/>
  <c r="AC91" i="10" s="1"/>
  <c r="L91" i="10"/>
  <c r="O91" i="10"/>
  <c r="AG91" i="10" s="1"/>
  <c r="P91" i="10"/>
  <c r="AH91" i="10" s="1"/>
  <c r="Q91" i="10"/>
  <c r="R91" i="10"/>
  <c r="AJ91" i="10" s="1"/>
  <c r="W91" i="10"/>
  <c r="AO91" i="10" s="1"/>
  <c r="AA91" i="10"/>
  <c r="AB91" i="10"/>
  <c r="AD91" i="10"/>
  <c r="AI91" i="10"/>
  <c r="C92" i="10"/>
  <c r="D92" i="10"/>
  <c r="E92" i="10"/>
  <c r="W92" i="10" s="1"/>
  <c r="AO92" i="10" s="1"/>
  <c r="F92" i="10"/>
  <c r="I92" i="10"/>
  <c r="AA92" i="10" s="1"/>
  <c r="J92" i="10"/>
  <c r="AB92" i="10" s="1"/>
  <c r="K92" i="10"/>
  <c r="L92" i="10"/>
  <c r="AD92" i="10" s="1"/>
  <c r="O92" i="10"/>
  <c r="P92" i="10"/>
  <c r="Q92" i="10"/>
  <c r="AI92" i="10" s="1"/>
  <c r="R92" i="10"/>
  <c r="U92" i="10"/>
  <c r="AM92" i="10" s="1"/>
  <c r="V92" i="10"/>
  <c r="AN92" i="10" s="1"/>
  <c r="X92" i="10"/>
  <c r="AP92" i="10" s="1"/>
  <c r="AC92" i="10"/>
  <c r="AG92" i="10"/>
  <c r="AH92" i="10"/>
  <c r="AJ92" i="10"/>
  <c r="C93" i="10"/>
  <c r="U93" i="10" s="1"/>
  <c r="AM93" i="10" s="1"/>
  <c r="D93" i="10"/>
  <c r="V93" i="10" s="1"/>
  <c r="AN93" i="10" s="1"/>
  <c r="E93" i="10"/>
  <c r="F93" i="10"/>
  <c r="X93" i="10" s="1"/>
  <c r="AP93" i="10" s="1"/>
  <c r="I93" i="10"/>
  <c r="J93" i="10"/>
  <c r="K93" i="10"/>
  <c r="AC93" i="10" s="1"/>
  <c r="L93" i="10"/>
  <c r="O93" i="10"/>
  <c r="AG93" i="10" s="1"/>
  <c r="P93" i="10"/>
  <c r="AH93" i="10" s="1"/>
  <c r="Q93" i="10"/>
  <c r="R93" i="10"/>
  <c r="AJ93" i="10" s="1"/>
  <c r="W93" i="10"/>
  <c r="AO93" i="10" s="1"/>
  <c r="AA93" i="10"/>
  <c r="AB93" i="10"/>
  <c r="AD93" i="10"/>
  <c r="AI93" i="10"/>
  <c r="C94" i="10"/>
  <c r="D94" i="10"/>
  <c r="E94" i="10"/>
  <c r="W94" i="10" s="1"/>
  <c r="AO94" i="10" s="1"/>
  <c r="F94" i="10"/>
  <c r="I94" i="10"/>
  <c r="AA94" i="10" s="1"/>
  <c r="J94" i="10"/>
  <c r="AB94" i="10" s="1"/>
  <c r="K94" i="10"/>
  <c r="L94" i="10"/>
  <c r="AD94" i="10" s="1"/>
  <c r="O94" i="10"/>
  <c r="P94" i="10"/>
  <c r="Q94" i="10"/>
  <c r="AI94" i="10" s="1"/>
  <c r="R94" i="10"/>
  <c r="U94" i="10"/>
  <c r="AM94" i="10" s="1"/>
  <c r="V94" i="10"/>
  <c r="AN94" i="10" s="1"/>
  <c r="X94" i="10"/>
  <c r="AP94" i="10" s="1"/>
  <c r="AC94" i="10"/>
  <c r="AG94" i="10"/>
  <c r="AH94" i="10"/>
  <c r="AJ94" i="10"/>
  <c r="C95" i="10"/>
  <c r="U95" i="10" s="1"/>
  <c r="AM95" i="10" s="1"/>
  <c r="D95" i="10"/>
  <c r="V95" i="10" s="1"/>
  <c r="AN95" i="10" s="1"/>
  <c r="E95" i="10"/>
  <c r="F95" i="10"/>
  <c r="X95" i="10" s="1"/>
  <c r="AP95" i="10" s="1"/>
  <c r="I95" i="10"/>
  <c r="J95" i="10"/>
  <c r="K95" i="10"/>
  <c r="AC95" i="10" s="1"/>
  <c r="L95" i="10"/>
  <c r="O95" i="10"/>
  <c r="AG95" i="10" s="1"/>
  <c r="P95" i="10"/>
  <c r="AH95" i="10" s="1"/>
  <c r="Q95" i="10"/>
  <c r="R95" i="10"/>
  <c r="AJ95" i="10" s="1"/>
  <c r="W95" i="10"/>
  <c r="AO95" i="10" s="1"/>
  <c r="AA95" i="10"/>
  <c r="AB95" i="10"/>
  <c r="AD95" i="10"/>
  <c r="AI95" i="10"/>
  <c r="C96" i="10"/>
  <c r="D96" i="10"/>
  <c r="E96" i="10"/>
  <c r="W96" i="10" s="1"/>
  <c r="AO96" i="10" s="1"/>
  <c r="F96" i="10"/>
  <c r="I96" i="10"/>
  <c r="AA96" i="10" s="1"/>
  <c r="J96" i="10"/>
  <c r="AB96" i="10" s="1"/>
  <c r="K96" i="10"/>
  <c r="L96" i="10"/>
  <c r="AD96" i="10" s="1"/>
  <c r="O96" i="10"/>
  <c r="P96" i="10"/>
  <c r="Q96" i="10"/>
  <c r="AI96" i="10" s="1"/>
  <c r="R96" i="10"/>
  <c r="U96" i="10"/>
  <c r="AM96" i="10" s="1"/>
  <c r="V96" i="10"/>
  <c r="AN96" i="10" s="1"/>
  <c r="X96" i="10"/>
  <c r="AP96" i="10" s="1"/>
  <c r="AC96" i="10"/>
  <c r="AG96" i="10"/>
  <c r="AH96" i="10"/>
  <c r="AJ96" i="10"/>
  <c r="C97" i="10"/>
  <c r="U97" i="10" s="1"/>
  <c r="AM97" i="10" s="1"/>
  <c r="D97" i="10"/>
  <c r="V97" i="10" s="1"/>
  <c r="AN97" i="10" s="1"/>
  <c r="E97" i="10"/>
  <c r="F97" i="10"/>
  <c r="X97" i="10" s="1"/>
  <c r="AP97" i="10" s="1"/>
  <c r="I97" i="10"/>
  <c r="J97" i="10"/>
  <c r="K97" i="10"/>
  <c r="AC97" i="10" s="1"/>
  <c r="L97" i="10"/>
  <c r="O97" i="10"/>
  <c r="AG97" i="10" s="1"/>
  <c r="P97" i="10"/>
  <c r="AH97" i="10" s="1"/>
  <c r="Q97" i="10"/>
  <c r="R97" i="10"/>
  <c r="AJ97" i="10" s="1"/>
  <c r="W97" i="10"/>
  <c r="AO97" i="10" s="1"/>
  <c r="AA97" i="10"/>
  <c r="AB97" i="10"/>
  <c r="AD97" i="10"/>
  <c r="AI97" i="10"/>
  <c r="C98" i="10"/>
  <c r="D98" i="10"/>
  <c r="E98" i="10"/>
  <c r="W98" i="10" s="1"/>
  <c r="AO98" i="10" s="1"/>
  <c r="F98" i="10"/>
  <c r="I98" i="10"/>
  <c r="AA98" i="10" s="1"/>
  <c r="J98" i="10"/>
  <c r="AB98" i="10" s="1"/>
  <c r="K98" i="10"/>
  <c r="L98" i="10"/>
  <c r="AD98" i="10" s="1"/>
  <c r="O98" i="10"/>
  <c r="P98" i="10"/>
  <c r="Q98" i="10"/>
  <c r="AI98" i="10" s="1"/>
  <c r="R98" i="10"/>
  <c r="U98" i="10"/>
  <c r="AM98" i="10" s="1"/>
  <c r="V98" i="10"/>
  <c r="AN98" i="10" s="1"/>
  <c r="X98" i="10"/>
  <c r="AP98" i="10" s="1"/>
  <c r="AC98" i="10"/>
  <c r="AG98" i="10"/>
  <c r="AH98" i="10"/>
  <c r="AJ98" i="10"/>
  <c r="C99" i="10"/>
  <c r="U99" i="10" s="1"/>
  <c r="AM99" i="10" s="1"/>
  <c r="D99" i="10"/>
  <c r="V99" i="10" s="1"/>
  <c r="AN99" i="10" s="1"/>
  <c r="E99" i="10"/>
  <c r="F99" i="10"/>
  <c r="X99" i="10" s="1"/>
  <c r="AP99" i="10" s="1"/>
  <c r="I99" i="10"/>
  <c r="J99" i="10"/>
  <c r="K99" i="10"/>
  <c r="AC99" i="10" s="1"/>
  <c r="L99" i="10"/>
  <c r="O99" i="10"/>
  <c r="AG99" i="10" s="1"/>
  <c r="P99" i="10"/>
  <c r="AH99" i="10" s="1"/>
  <c r="Q99" i="10"/>
  <c r="R99" i="10"/>
  <c r="AJ99" i="10" s="1"/>
  <c r="W99" i="10"/>
  <c r="AO99" i="10" s="1"/>
  <c r="AA99" i="10"/>
  <c r="AB99" i="10"/>
  <c r="AD99" i="10"/>
  <c r="AI99" i="10"/>
  <c r="C101" i="10"/>
  <c r="D101" i="10"/>
  <c r="E101" i="10"/>
  <c r="W101" i="10" s="1"/>
  <c r="AO101" i="10" s="1"/>
  <c r="F101" i="10"/>
  <c r="I101" i="10"/>
  <c r="AA101" i="10" s="1"/>
  <c r="J101" i="10"/>
  <c r="AB101" i="10" s="1"/>
  <c r="K101" i="10"/>
  <c r="L101" i="10"/>
  <c r="AD101" i="10" s="1"/>
  <c r="O101" i="10"/>
  <c r="P101" i="10"/>
  <c r="Q101" i="10"/>
  <c r="AI101" i="10" s="1"/>
  <c r="R101" i="10"/>
  <c r="U101" i="10"/>
  <c r="AM101" i="10" s="1"/>
  <c r="V101" i="10"/>
  <c r="AN101" i="10" s="1"/>
  <c r="X101" i="10"/>
  <c r="AP101" i="10" s="1"/>
  <c r="AC101" i="10"/>
  <c r="AG101" i="10"/>
  <c r="AH101" i="10"/>
  <c r="AJ101" i="10"/>
  <c r="C102" i="10"/>
  <c r="U102" i="10" s="1"/>
  <c r="AM102" i="10" s="1"/>
  <c r="D102" i="10"/>
  <c r="V102" i="10" s="1"/>
  <c r="AN102" i="10" s="1"/>
  <c r="E102" i="10"/>
  <c r="F102" i="10"/>
  <c r="I102" i="10"/>
  <c r="J102" i="10"/>
  <c r="K102" i="10"/>
  <c r="AC102" i="10" s="1"/>
  <c r="L102" i="10"/>
  <c r="O102" i="10"/>
  <c r="AG102" i="10" s="1"/>
  <c r="P102" i="10"/>
  <c r="AH102" i="10" s="1"/>
  <c r="Q102" i="10"/>
  <c r="R102" i="10"/>
  <c r="AJ102" i="10" s="1"/>
  <c r="W102" i="10"/>
  <c r="AO102" i="10" s="1"/>
  <c r="AA102" i="10"/>
  <c r="AB102" i="10"/>
  <c r="AD102" i="10"/>
  <c r="AI102" i="10"/>
  <c r="C103" i="10"/>
  <c r="D103" i="10"/>
  <c r="E103" i="10"/>
  <c r="W103" i="10" s="1"/>
  <c r="AO103" i="10" s="1"/>
  <c r="F103" i="10"/>
  <c r="I103" i="10"/>
  <c r="AA103" i="10" s="1"/>
  <c r="J103" i="10"/>
  <c r="AB103" i="10" s="1"/>
  <c r="K103" i="10"/>
  <c r="L103" i="10"/>
  <c r="AD103" i="10" s="1"/>
  <c r="O103" i="10"/>
  <c r="P103" i="10"/>
  <c r="Q103" i="10"/>
  <c r="AI103" i="10" s="1"/>
  <c r="R103" i="10"/>
  <c r="U103" i="10"/>
  <c r="AM103" i="10" s="1"/>
  <c r="V103" i="10"/>
  <c r="AN103" i="10" s="1"/>
  <c r="X103" i="10"/>
  <c r="AP103" i="10" s="1"/>
  <c r="AC103" i="10"/>
  <c r="AG103" i="10"/>
  <c r="AH103" i="10"/>
  <c r="C104" i="10"/>
  <c r="U104" i="10" s="1"/>
  <c r="AM104" i="10" s="1"/>
  <c r="D104" i="10"/>
  <c r="V104" i="10" s="1"/>
  <c r="AN104" i="10" s="1"/>
  <c r="E104" i="10"/>
  <c r="F104" i="10"/>
  <c r="I104" i="10"/>
  <c r="J104" i="10"/>
  <c r="K104" i="10"/>
  <c r="AC104" i="10" s="1"/>
  <c r="L104" i="10"/>
  <c r="O104" i="10"/>
  <c r="AG104" i="10" s="1"/>
  <c r="P104" i="10"/>
  <c r="AH104" i="10" s="1"/>
  <c r="Q104" i="10"/>
  <c r="R104" i="10"/>
  <c r="AJ104" i="10" s="1"/>
  <c r="W104" i="10"/>
  <c r="AO104" i="10" s="1"/>
  <c r="AA104" i="10"/>
  <c r="AB104" i="10"/>
  <c r="AI104" i="10"/>
  <c r="C105" i="10"/>
  <c r="D105" i="10"/>
  <c r="E105" i="10"/>
  <c r="F105" i="10"/>
  <c r="I105" i="10"/>
  <c r="AA105" i="10" s="1"/>
  <c r="J105" i="10"/>
  <c r="AB105" i="10" s="1"/>
  <c r="K105" i="10"/>
  <c r="L105" i="10"/>
  <c r="AD105" i="10" s="1"/>
  <c r="O105" i="10"/>
  <c r="P105" i="10"/>
  <c r="Q105" i="10"/>
  <c r="AI105" i="10" s="1"/>
  <c r="R105" i="10"/>
  <c r="U105" i="10"/>
  <c r="AM105" i="10" s="1"/>
  <c r="V105" i="10"/>
  <c r="AN105" i="10" s="1"/>
  <c r="X105" i="10"/>
  <c r="AP105" i="10" s="1"/>
  <c r="AG105" i="10"/>
  <c r="AH105" i="10"/>
  <c r="AJ105" i="10"/>
  <c r="C106" i="10"/>
  <c r="U106" i="10" s="1"/>
  <c r="AM106" i="10" s="1"/>
  <c r="D106" i="10"/>
  <c r="V106" i="10" s="1"/>
  <c r="AN106" i="10" s="1"/>
  <c r="E106" i="10"/>
  <c r="F106" i="10"/>
  <c r="AD106" i="10" s="1"/>
  <c r="R589" i="3" s="1"/>
  <c r="I106" i="10"/>
  <c r="J106" i="10"/>
  <c r="K106" i="10"/>
  <c r="AC106" i="10" s="1"/>
  <c r="L106" i="10"/>
  <c r="O106" i="10"/>
  <c r="AG106" i="10" s="1"/>
  <c r="P106" i="10"/>
  <c r="AH106" i="10" s="1"/>
  <c r="Q106" i="10"/>
  <c r="R106" i="10"/>
  <c r="AJ106" i="10" s="1"/>
  <c r="W106" i="10"/>
  <c r="AO106" i="10" s="1"/>
  <c r="AA106" i="10"/>
  <c r="AB106" i="10"/>
  <c r="C107" i="10"/>
  <c r="D107" i="10"/>
  <c r="E107" i="10"/>
  <c r="F107" i="10"/>
  <c r="I107" i="10"/>
  <c r="AA107" i="10" s="1"/>
  <c r="J107" i="10"/>
  <c r="AB107" i="10" s="1"/>
  <c r="K107" i="10"/>
  <c r="L107" i="10"/>
  <c r="AD107" i="10" s="1"/>
  <c r="O107" i="10"/>
  <c r="P107" i="10"/>
  <c r="Q107" i="10"/>
  <c r="AI107" i="10" s="1"/>
  <c r="R107" i="10"/>
  <c r="U107" i="10"/>
  <c r="AM107" i="10" s="1"/>
  <c r="V107" i="10"/>
  <c r="AN107" i="10" s="1"/>
  <c r="X107" i="10"/>
  <c r="AP107" i="10" s="1"/>
  <c r="AG107" i="10"/>
  <c r="AH107" i="10"/>
  <c r="AJ107" i="10"/>
  <c r="C108" i="10"/>
  <c r="D108" i="10"/>
  <c r="E108" i="10"/>
  <c r="F108" i="10"/>
  <c r="I108" i="10"/>
  <c r="J108" i="10"/>
  <c r="K108" i="10"/>
  <c r="AC108" i="10" s="1"/>
  <c r="L108" i="10"/>
  <c r="O108" i="10"/>
  <c r="AG108" i="10" s="1"/>
  <c r="P108" i="10"/>
  <c r="AH108" i="10" s="1"/>
  <c r="Q108" i="10"/>
  <c r="R108" i="10"/>
  <c r="AJ108" i="10" s="1"/>
  <c r="W108" i="10"/>
  <c r="AO108" i="10" s="1"/>
  <c r="AB108" i="10"/>
  <c r="AD108" i="10"/>
  <c r="AI108" i="10"/>
  <c r="C109" i="10"/>
  <c r="D109" i="10"/>
  <c r="E109" i="10"/>
  <c r="F109" i="10"/>
  <c r="I109" i="10"/>
  <c r="AA109" i="10" s="1"/>
  <c r="J109" i="10"/>
  <c r="AB109" i="10" s="1"/>
  <c r="K109" i="10"/>
  <c r="L109" i="10"/>
  <c r="AD109" i="10" s="1"/>
  <c r="O109" i="10"/>
  <c r="P109" i="10"/>
  <c r="Q109" i="10"/>
  <c r="AI109" i="10" s="1"/>
  <c r="R109" i="10"/>
  <c r="U109" i="10"/>
  <c r="AM109" i="10" s="1"/>
  <c r="V109" i="10"/>
  <c r="AN109" i="10" s="1"/>
  <c r="X109" i="10"/>
  <c r="AP109" i="10" s="1"/>
  <c r="AC109" i="10"/>
  <c r="AH109" i="10"/>
  <c r="AJ109" i="10"/>
  <c r="C110" i="10"/>
  <c r="D110" i="10"/>
  <c r="E110" i="10"/>
  <c r="F110" i="10"/>
  <c r="AD110" i="10" s="1"/>
  <c r="R593" i="3" s="1"/>
  <c r="I110" i="10"/>
  <c r="J110" i="10"/>
  <c r="K110" i="10"/>
  <c r="AC110" i="10" s="1"/>
  <c r="L110" i="10"/>
  <c r="O110" i="10"/>
  <c r="AG110" i="10" s="1"/>
  <c r="P110" i="10"/>
  <c r="AH110" i="10" s="1"/>
  <c r="Q110" i="10"/>
  <c r="R110" i="10"/>
  <c r="AJ110" i="10" s="1"/>
  <c r="W110" i="10"/>
  <c r="AO110" i="10" s="1"/>
  <c r="AB110" i="10"/>
  <c r="AI110" i="10"/>
  <c r="C111" i="10"/>
  <c r="D111" i="10"/>
  <c r="E111" i="10"/>
  <c r="F111" i="10"/>
  <c r="I111" i="10"/>
  <c r="AA111" i="10" s="1"/>
  <c r="J111" i="10"/>
  <c r="AB111" i="10" s="1"/>
  <c r="K111" i="10"/>
  <c r="L111" i="10"/>
  <c r="AD111" i="10" s="1"/>
  <c r="R594" i="3" s="1"/>
  <c r="O111" i="10"/>
  <c r="P111" i="10"/>
  <c r="Q111" i="10"/>
  <c r="AI111" i="10" s="1"/>
  <c r="R111" i="10"/>
  <c r="U111" i="10"/>
  <c r="AM111" i="10" s="1"/>
  <c r="V111" i="10"/>
  <c r="AN111" i="10" s="1"/>
  <c r="X111" i="10"/>
  <c r="AP111" i="10" s="1"/>
  <c r="AJ111" i="10"/>
  <c r="C112" i="10"/>
  <c r="D112" i="10"/>
  <c r="AB112" i="10" s="1"/>
  <c r="E112" i="10"/>
  <c r="F112" i="10"/>
  <c r="I112" i="10"/>
  <c r="AA112" i="10" s="1"/>
  <c r="J112" i="10"/>
  <c r="K112" i="10"/>
  <c r="AC112" i="10" s="1"/>
  <c r="L112" i="10"/>
  <c r="O112" i="10"/>
  <c r="P112" i="10"/>
  <c r="AH112" i="10" s="1"/>
  <c r="Q112" i="10"/>
  <c r="R112" i="10"/>
  <c r="AJ112" i="10" s="1"/>
  <c r="U112" i="10"/>
  <c r="AM112" i="10" s="1"/>
  <c r="V112" i="10"/>
  <c r="AN112" i="10" s="1"/>
  <c r="W112" i="10"/>
  <c r="AO112" i="10" s="1"/>
  <c r="AD112" i="10"/>
  <c r="AI112" i="10"/>
  <c r="C113" i="10"/>
  <c r="D113" i="10"/>
  <c r="AB113" i="10" s="1"/>
  <c r="E113" i="10"/>
  <c r="F113" i="10"/>
  <c r="I113" i="10"/>
  <c r="AA113" i="10" s="1"/>
  <c r="J113" i="10"/>
  <c r="K113" i="10"/>
  <c r="L113" i="10"/>
  <c r="AD113" i="10" s="1"/>
  <c r="O113" i="10"/>
  <c r="P113" i="10"/>
  <c r="AH113" i="10" s="1"/>
  <c r="Q113" i="10"/>
  <c r="AI113" i="10" s="1"/>
  <c r="R113" i="10"/>
  <c r="U113" i="10"/>
  <c r="AM113" i="10" s="1"/>
  <c r="V113" i="10"/>
  <c r="AN113" i="10" s="1"/>
  <c r="X113" i="10"/>
  <c r="AP113" i="10" s="1"/>
  <c r="AJ113" i="10"/>
  <c r="C114" i="10"/>
  <c r="D114" i="10"/>
  <c r="V114" i="10" s="1"/>
  <c r="AN114" i="10" s="1"/>
  <c r="E114" i="10"/>
  <c r="F114" i="10"/>
  <c r="K114" i="10"/>
  <c r="AC114" i="10" s="1"/>
  <c r="L114" i="10"/>
  <c r="O114" i="10"/>
  <c r="P114" i="10"/>
  <c r="Q114" i="10"/>
  <c r="R114" i="10"/>
  <c r="U114" i="10"/>
  <c r="AM114" i="10" s="1"/>
  <c r="W114" i="10"/>
  <c r="AO114" i="10" s="1"/>
  <c r="AI114" i="10"/>
  <c r="M122" i="10"/>
  <c r="K123" i="10"/>
  <c r="L123" i="10"/>
  <c r="C1" i="8"/>
  <c r="U6" i="8" s="1"/>
  <c r="D1" i="8"/>
  <c r="E1" i="8"/>
  <c r="F1" i="8"/>
  <c r="X6" i="8" s="1"/>
  <c r="O5" i="8"/>
  <c r="P5" i="8"/>
  <c r="Q5" i="8"/>
  <c r="R5" i="8"/>
  <c r="U5" i="8"/>
  <c r="AG5" i="8" s="1"/>
  <c r="V5" i="8"/>
  <c r="W5" i="8"/>
  <c r="X5" i="8"/>
  <c r="AJ5" i="8" s="1"/>
  <c r="Z55" i="3" s="1"/>
  <c r="AH5" i="8"/>
  <c r="AI5" i="8"/>
  <c r="O6" i="8"/>
  <c r="P6" i="8"/>
  <c r="Q6" i="8"/>
  <c r="R6" i="8"/>
  <c r="V6" i="8"/>
  <c r="AH6" i="8" s="1"/>
  <c r="W6" i="8"/>
  <c r="AI6" i="8" s="1"/>
  <c r="Y56" i="3" s="1"/>
  <c r="O7" i="8"/>
  <c r="P7" i="8"/>
  <c r="Q7" i="8"/>
  <c r="R7" i="8"/>
  <c r="U7" i="8"/>
  <c r="AG7" i="8" s="1"/>
  <c r="V7" i="8"/>
  <c r="W7" i="8"/>
  <c r="X7" i="8"/>
  <c r="AJ7" i="8" s="1"/>
  <c r="Z57" i="3" s="1"/>
  <c r="AH7" i="8"/>
  <c r="AI7" i="8"/>
  <c r="O8" i="8"/>
  <c r="P8" i="8"/>
  <c r="Q8" i="8"/>
  <c r="R8" i="8"/>
  <c r="V8" i="8"/>
  <c r="AH8" i="8" s="1"/>
  <c r="W8" i="8"/>
  <c r="AI8" i="8" s="1"/>
  <c r="Y58" i="3" s="1"/>
  <c r="O9" i="8"/>
  <c r="P9" i="8"/>
  <c r="Q9" i="8"/>
  <c r="R9" i="8"/>
  <c r="U9" i="8"/>
  <c r="AG9" i="8" s="1"/>
  <c r="V9" i="8"/>
  <c r="W9" i="8"/>
  <c r="X9" i="8"/>
  <c r="AJ9" i="8" s="1"/>
  <c r="Z59" i="3" s="1"/>
  <c r="AH9" i="8"/>
  <c r="AI9" i="8"/>
  <c r="O10" i="8"/>
  <c r="P10" i="8"/>
  <c r="Q10" i="8"/>
  <c r="R10" i="8"/>
  <c r="V10" i="8"/>
  <c r="AH10" i="8" s="1"/>
  <c r="W10" i="8"/>
  <c r="AI10" i="8" s="1"/>
  <c r="Y60" i="3" s="1"/>
  <c r="O11" i="8"/>
  <c r="P11" i="8"/>
  <c r="Q11" i="8"/>
  <c r="R11" i="8"/>
  <c r="U11" i="8"/>
  <c r="AG11" i="8" s="1"/>
  <c r="V11" i="8"/>
  <c r="W11" i="8"/>
  <c r="X11" i="8"/>
  <c r="AJ11" i="8" s="1"/>
  <c r="Z61" i="3" s="1"/>
  <c r="AH11" i="8"/>
  <c r="AI11" i="8"/>
  <c r="O12" i="8"/>
  <c r="P12" i="8"/>
  <c r="Q12" i="8"/>
  <c r="R12" i="8"/>
  <c r="V12" i="8"/>
  <c r="V101" i="8" s="1"/>
  <c r="AH101" i="8" s="1"/>
  <c r="W12" i="8"/>
  <c r="W101" i="8" s="1"/>
  <c r="O13" i="8"/>
  <c r="P13" i="8"/>
  <c r="Q13" i="8"/>
  <c r="R13" i="8"/>
  <c r="U13" i="8"/>
  <c r="U113" i="8" s="1"/>
  <c r="AG113" i="8" s="1"/>
  <c r="V13" i="8"/>
  <c r="W13" i="8"/>
  <c r="X13" i="8"/>
  <c r="AJ13" i="8" s="1"/>
  <c r="Z63" i="3" s="1"/>
  <c r="AH13" i="8"/>
  <c r="AI13" i="8"/>
  <c r="O14" i="8"/>
  <c r="P14" i="8"/>
  <c r="Q14" i="8"/>
  <c r="R14" i="8"/>
  <c r="V14" i="8"/>
  <c r="AH14" i="8" s="1"/>
  <c r="X64" i="3" s="1"/>
  <c r="W14" i="8"/>
  <c r="AI14" i="8" s="1"/>
  <c r="O15" i="8"/>
  <c r="P15" i="8"/>
  <c r="Q15" i="8"/>
  <c r="R15" i="8"/>
  <c r="U15" i="8"/>
  <c r="AG15" i="8" s="1"/>
  <c r="V15" i="8"/>
  <c r="W15" i="8"/>
  <c r="X15" i="8"/>
  <c r="AJ15" i="8" s="1"/>
  <c r="Z65" i="3" s="1"/>
  <c r="AH15" i="8"/>
  <c r="AI15" i="8"/>
  <c r="O16" i="8"/>
  <c r="P16" i="8"/>
  <c r="Q16" i="8"/>
  <c r="R16" i="8"/>
  <c r="V16" i="8"/>
  <c r="AH16" i="8" s="1"/>
  <c r="X66" i="3" s="1"/>
  <c r="W16" i="8"/>
  <c r="AI16" i="8" s="1"/>
  <c r="V17" i="8"/>
  <c r="AH17" i="8" s="1"/>
  <c r="W17" i="8"/>
  <c r="AI17" i="8" s="1"/>
  <c r="O18" i="8"/>
  <c r="P18" i="8"/>
  <c r="Q18" i="8"/>
  <c r="R18" i="8"/>
  <c r="O19" i="8"/>
  <c r="P19" i="8"/>
  <c r="Q19" i="8"/>
  <c r="R19" i="8"/>
  <c r="O20" i="8"/>
  <c r="P20" i="8"/>
  <c r="Q20" i="8"/>
  <c r="R20" i="8"/>
  <c r="O21" i="8"/>
  <c r="P21" i="8"/>
  <c r="Q21" i="8"/>
  <c r="R21" i="8"/>
  <c r="O22" i="8"/>
  <c r="P22" i="8"/>
  <c r="Q22" i="8"/>
  <c r="R22" i="8"/>
  <c r="O23" i="8"/>
  <c r="P23" i="8"/>
  <c r="Q23" i="8"/>
  <c r="R23" i="8"/>
  <c r="O24" i="8"/>
  <c r="P24" i="8"/>
  <c r="Q24" i="8"/>
  <c r="R24" i="8"/>
  <c r="O25" i="8"/>
  <c r="P25" i="8"/>
  <c r="Q25" i="8"/>
  <c r="R25" i="8"/>
  <c r="O26" i="8"/>
  <c r="P26" i="8"/>
  <c r="Q26" i="8"/>
  <c r="R26" i="8"/>
  <c r="O27" i="8"/>
  <c r="P27" i="8"/>
  <c r="Q27" i="8"/>
  <c r="R27" i="8"/>
  <c r="O28" i="8"/>
  <c r="P28" i="8"/>
  <c r="Q28" i="8"/>
  <c r="R28" i="8"/>
  <c r="O30" i="8"/>
  <c r="P30" i="8"/>
  <c r="Q30" i="8"/>
  <c r="R30" i="8"/>
  <c r="O31" i="8"/>
  <c r="P31" i="8"/>
  <c r="Q31" i="8"/>
  <c r="R31" i="8"/>
  <c r="O32" i="8"/>
  <c r="P32" i="8"/>
  <c r="Q32" i="8"/>
  <c r="R32" i="8"/>
  <c r="O33" i="8"/>
  <c r="P33" i="8"/>
  <c r="Q33" i="8"/>
  <c r="R33" i="8"/>
  <c r="O34" i="8"/>
  <c r="P34" i="8"/>
  <c r="Q34" i="8"/>
  <c r="R34" i="8"/>
  <c r="O35" i="8"/>
  <c r="P35" i="8"/>
  <c r="Q35" i="8"/>
  <c r="R35" i="8"/>
  <c r="O36" i="8"/>
  <c r="P36" i="8"/>
  <c r="Q36" i="8"/>
  <c r="R36" i="8"/>
  <c r="O37" i="8"/>
  <c r="P37" i="8"/>
  <c r="Q37" i="8"/>
  <c r="R37" i="8"/>
  <c r="O38" i="8"/>
  <c r="P38" i="8"/>
  <c r="Q38" i="8"/>
  <c r="R38" i="8"/>
  <c r="O39" i="8"/>
  <c r="P39" i="8"/>
  <c r="Q39" i="8"/>
  <c r="R39" i="8"/>
  <c r="O40" i="8"/>
  <c r="P40" i="8"/>
  <c r="Q40" i="8"/>
  <c r="R40" i="8"/>
  <c r="V41" i="8"/>
  <c r="AH41" i="8" s="1"/>
  <c r="W41" i="8"/>
  <c r="AI41" i="8" s="1"/>
  <c r="O42" i="8"/>
  <c r="P42" i="8"/>
  <c r="Q42" i="8"/>
  <c r="R42" i="8"/>
  <c r="O43" i="8"/>
  <c r="P43" i="8"/>
  <c r="Q43" i="8"/>
  <c r="R43" i="8"/>
  <c r="O44" i="8"/>
  <c r="P44" i="8"/>
  <c r="Q44" i="8"/>
  <c r="R44" i="8"/>
  <c r="O45" i="8"/>
  <c r="P45" i="8"/>
  <c r="Q45" i="8"/>
  <c r="R45" i="8"/>
  <c r="O46" i="8"/>
  <c r="P46" i="8"/>
  <c r="Q46" i="8"/>
  <c r="R46" i="8"/>
  <c r="O47" i="8"/>
  <c r="P47" i="8"/>
  <c r="Q47" i="8"/>
  <c r="R47" i="8"/>
  <c r="O48" i="8"/>
  <c r="P48" i="8"/>
  <c r="Q48" i="8"/>
  <c r="R48" i="8"/>
  <c r="O49" i="8"/>
  <c r="P49" i="8"/>
  <c r="Q49" i="8"/>
  <c r="R49" i="8"/>
  <c r="O50" i="8"/>
  <c r="P50" i="8"/>
  <c r="Q50" i="8"/>
  <c r="R50" i="8"/>
  <c r="O51" i="8"/>
  <c r="P51" i="8"/>
  <c r="Q51" i="8"/>
  <c r="R51" i="8"/>
  <c r="O52" i="8"/>
  <c r="P52" i="8"/>
  <c r="Q52" i="8"/>
  <c r="R52" i="8"/>
  <c r="O54" i="8"/>
  <c r="P54" i="8"/>
  <c r="Q54" i="8"/>
  <c r="R54" i="8"/>
  <c r="O55" i="8"/>
  <c r="P55" i="8"/>
  <c r="Q55" i="8"/>
  <c r="R55" i="8"/>
  <c r="O56" i="8"/>
  <c r="P56" i="8"/>
  <c r="Q56" i="8"/>
  <c r="R56" i="8"/>
  <c r="O57" i="8"/>
  <c r="P57" i="8"/>
  <c r="Q57" i="8"/>
  <c r="R57" i="8"/>
  <c r="O58" i="8"/>
  <c r="P58" i="8"/>
  <c r="Q58" i="8"/>
  <c r="R58" i="8"/>
  <c r="O59" i="8"/>
  <c r="P59" i="8"/>
  <c r="Q59" i="8"/>
  <c r="R59" i="8"/>
  <c r="O60" i="8"/>
  <c r="P60" i="8"/>
  <c r="Q60" i="8"/>
  <c r="R60" i="8"/>
  <c r="O61" i="8"/>
  <c r="P61" i="8"/>
  <c r="Q61" i="8"/>
  <c r="R61" i="8"/>
  <c r="O62" i="8"/>
  <c r="P62" i="8"/>
  <c r="Q62" i="8"/>
  <c r="R62" i="8"/>
  <c r="O63" i="8"/>
  <c r="P63" i="8"/>
  <c r="Q63" i="8"/>
  <c r="R63" i="8"/>
  <c r="O64" i="8"/>
  <c r="P64" i="8"/>
  <c r="Q64" i="8"/>
  <c r="R64" i="8"/>
  <c r="V65" i="8"/>
  <c r="AH65" i="8" s="1"/>
  <c r="W65" i="8"/>
  <c r="AI65" i="8" s="1"/>
  <c r="O66" i="8"/>
  <c r="P66" i="8"/>
  <c r="Q66" i="8"/>
  <c r="R66" i="8"/>
  <c r="O67" i="8"/>
  <c r="P67" i="8"/>
  <c r="Q67" i="8"/>
  <c r="R67" i="8"/>
  <c r="O68" i="8"/>
  <c r="P68" i="8"/>
  <c r="Q68" i="8"/>
  <c r="R68" i="8"/>
  <c r="O69" i="8"/>
  <c r="P69" i="8"/>
  <c r="Q69" i="8"/>
  <c r="R69" i="8"/>
  <c r="O70" i="8"/>
  <c r="P70" i="8"/>
  <c r="Q70" i="8"/>
  <c r="R70" i="8"/>
  <c r="O71" i="8"/>
  <c r="P71" i="8"/>
  <c r="Q71" i="8"/>
  <c r="R71" i="8"/>
  <c r="O72" i="8"/>
  <c r="P72" i="8"/>
  <c r="Q72" i="8"/>
  <c r="R72" i="8"/>
  <c r="O73" i="8"/>
  <c r="P73" i="8"/>
  <c r="Q73" i="8"/>
  <c r="R73" i="8"/>
  <c r="O74" i="8"/>
  <c r="P74" i="8"/>
  <c r="Q74" i="8"/>
  <c r="R74" i="8"/>
  <c r="O75" i="8"/>
  <c r="P75" i="8"/>
  <c r="Q75" i="8"/>
  <c r="R75" i="8"/>
  <c r="O76" i="8"/>
  <c r="P76" i="8"/>
  <c r="Q76" i="8"/>
  <c r="R76" i="8"/>
  <c r="O78" i="8"/>
  <c r="P78" i="8"/>
  <c r="Q78" i="8"/>
  <c r="R78" i="8"/>
  <c r="O79" i="8"/>
  <c r="P79" i="8"/>
  <c r="Q79" i="8"/>
  <c r="R79" i="8"/>
  <c r="O80" i="8"/>
  <c r="P80" i="8"/>
  <c r="Q80" i="8"/>
  <c r="R80" i="8"/>
  <c r="O81" i="8"/>
  <c r="P81" i="8"/>
  <c r="Q81" i="8"/>
  <c r="R81" i="8"/>
  <c r="O82" i="8"/>
  <c r="P82" i="8"/>
  <c r="Q82" i="8"/>
  <c r="R82" i="8"/>
  <c r="O83" i="8"/>
  <c r="P83" i="8"/>
  <c r="Q83" i="8"/>
  <c r="R83" i="8"/>
  <c r="O84" i="8"/>
  <c r="P84" i="8"/>
  <c r="Q84" i="8"/>
  <c r="R84" i="8"/>
  <c r="O85" i="8"/>
  <c r="P85" i="8"/>
  <c r="Q85" i="8"/>
  <c r="R85" i="8"/>
  <c r="O86" i="8"/>
  <c r="P86" i="8"/>
  <c r="Q86" i="8"/>
  <c r="R86" i="8"/>
  <c r="O87" i="8"/>
  <c r="P87" i="8"/>
  <c r="Q87" i="8"/>
  <c r="R87" i="8"/>
  <c r="O88" i="8"/>
  <c r="P88" i="8"/>
  <c r="Q88" i="8"/>
  <c r="R88" i="8"/>
  <c r="V89" i="8"/>
  <c r="AH89" i="8" s="1"/>
  <c r="W89" i="8"/>
  <c r="AI89" i="8" s="1"/>
  <c r="O90" i="8"/>
  <c r="P90" i="8"/>
  <c r="Q90" i="8"/>
  <c r="R90" i="8"/>
  <c r="O91" i="8"/>
  <c r="P91" i="8"/>
  <c r="Q91" i="8"/>
  <c r="R91" i="8"/>
  <c r="O92" i="8"/>
  <c r="P92" i="8"/>
  <c r="Q92" i="8"/>
  <c r="R92" i="8"/>
  <c r="O93" i="8"/>
  <c r="P93" i="8"/>
  <c r="Q93" i="8"/>
  <c r="R93" i="8"/>
  <c r="O94" i="8"/>
  <c r="P94" i="8"/>
  <c r="Q94" i="8"/>
  <c r="R94" i="8"/>
  <c r="O95" i="8"/>
  <c r="P95" i="8"/>
  <c r="Q95" i="8"/>
  <c r="R95" i="8"/>
  <c r="O96" i="8"/>
  <c r="P96" i="8"/>
  <c r="Q96" i="8"/>
  <c r="R96" i="8"/>
  <c r="O97" i="8"/>
  <c r="P97" i="8"/>
  <c r="Q97" i="8"/>
  <c r="R97" i="8"/>
  <c r="O98" i="8"/>
  <c r="P98" i="8"/>
  <c r="Q98" i="8"/>
  <c r="R98" i="8"/>
  <c r="O99" i="8"/>
  <c r="P99" i="8"/>
  <c r="Q99" i="8"/>
  <c r="R99" i="8"/>
  <c r="O100" i="8"/>
  <c r="P100" i="8"/>
  <c r="Q100" i="8"/>
  <c r="R100" i="8"/>
  <c r="O102" i="8"/>
  <c r="P102" i="8"/>
  <c r="Q102" i="8"/>
  <c r="R102" i="8"/>
  <c r="O103" i="8"/>
  <c r="P103" i="8"/>
  <c r="Q103" i="8"/>
  <c r="R103" i="8"/>
  <c r="O104" i="8"/>
  <c r="P104" i="8"/>
  <c r="Q104" i="8"/>
  <c r="R104" i="8"/>
  <c r="O105" i="8"/>
  <c r="P105" i="8"/>
  <c r="Q105" i="8"/>
  <c r="R105" i="8"/>
  <c r="O106" i="8"/>
  <c r="P106" i="8"/>
  <c r="Q106" i="8"/>
  <c r="R106" i="8"/>
  <c r="O107" i="8"/>
  <c r="P107" i="8"/>
  <c r="Q107" i="8"/>
  <c r="R107" i="8"/>
  <c r="O108" i="8"/>
  <c r="P108" i="8"/>
  <c r="Q108" i="8"/>
  <c r="R108" i="8"/>
  <c r="O109" i="8"/>
  <c r="P109" i="8"/>
  <c r="Q109" i="8"/>
  <c r="R109" i="8"/>
  <c r="O110" i="8"/>
  <c r="P110" i="8"/>
  <c r="Q110" i="8"/>
  <c r="R110" i="8"/>
  <c r="O111" i="8"/>
  <c r="P111" i="8"/>
  <c r="Q111" i="8"/>
  <c r="R111" i="8"/>
  <c r="O112" i="8"/>
  <c r="P112" i="8"/>
  <c r="Q112" i="8"/>
  <c r="R112" i="8"/>
  <c r="V113" i="8"/>
  <c r="W113" i="8"/>
  <c r="AI113" i="8" s="1"/>
  <c r="AH113" i="8"/>
  <c r="O114" i="8"/>
  <c r="P114" i="8"/>
  <c r="Q114" i="8"/>
  <c r="R114" i="8"/>
  <c r="O115" i="8"/>
  <c r="P115" i="8"/>
  <c r="Q115" i="8"/>
  <c r="R115" i="8"/>
  <c r="O116" i="8"/>
  <c r="P116" i="8"/>
  <c r="Q116" i="8"/>
  <c r="R116" i="8"/>
  <c r="O117" i="8"/>
  <c r="P117" i="8"/>
  <c r="Q117" i="8"/>
  <c r="R117" i="8"/>
  <c r="O118" i="8"/>
  <c r="P118" i="8"/>
  <c r="Q118" i="8"/>
  <c r="R118" i="8"/>
  <c r="O119" i="8"/>
  <c r="P119" i="8"/>
  <c r="Q119" i="8"/>
  <c r="R119" i="8"/>
  <c r="O120" i="8"/>
  <c r="P120" i="8"/>
  <c r="Q120" i="8"/>
  <c r="R120" i="8"/>
  <c r="O121" i="8"/>
  <c r="P121" i="8"/>
  <c r="Q121" i="8"/>
  <c r="R121" i="8"/>
  <c r="O122" i="8"/>
  <c r="P122" i="8"/>
  <c r="Q122" i="8"/>
  <c r="R122" i="8"/>
  <c r="O123" i="8"/>
  <c r="P123" i="8"/>
  <c r="Q123" i="8"/>
  <c r="R123" i="8"/>
  <c r="O124" i="8"/>
  <c r="P124" i="8"/>
  <c r="Q124" i="8"/>
  <c r="R124" i="8"/>
  <c r="H4" i="7"/>
  <c r="I4" i="7" s="1"/>
  <c r="S4" i="7"/>
  <c r="E4" i="7" s="1"/>
  <c r="U4" i="7"/>
  <c r="W4" i="7"/>
  <c r="K4" i="7" s="1"/>
  <c r="Y4" i="7"/>
  <c r="N4" i="7" s="1"/>
  <c r="O4" i="7" s="1"/>
  <c r="AD4" i="7"/>
  <c r="AE4" i="7"/>
  <c r="AF4" i="7"/>
  <c r="AG4" i="7"/>
  <c r="K5" i="7"/>
  <c r="L5" i="7" s="1"/>
  <c r="S5" i="7"/>
  <c r="E5" i="7" s="1"/>
  <c r="U5" i="7"/>
  <c r="H5" i="7" s="1"/>
  <c r="I5" i="7" s="1"/>
  <c r="W5" i="7"/>
  <c r="Y5" i="7"/>
  <c r="N5" i="7" s="1"/>
  <c r="O5" i="7" s="1"/>
  <c r="AD5" i="7"/>
  <c r="AE5" i="7"/>
  <c r="AF5" i="7"/>
  <c r="AG5" i="7"/>
  <c r="S6" i="7"/>
  <c r="E6" i="7" s="1"/>
  <c r="U6" i="7"/>
  <c r="H6" i="7" s="1"/>
  <c r="I6" i="7" s="1"/>
  <c r="W6" i="7"/>
  <c r="K6" i="7" s="1"/>
  <c r="L6" i="7" s="1"/>
  <c r="Y6" i="7"/>
  <c r="N6" i="7" s="1"/>
  <c r="O6" i="7" s="1"/>
  <c r="AD6" i="7"/>
  <c r="AE6" i="7"/>
  <c r="AF6" i="7"/>
  <c r="AG6" i="7"/>
  <c r="E7" i="7"/>
  <c r="H7" i="7"/>
  <c r="I7" i="7"/>
  <c r="S7" i="7"/>
  <c r="U7" i="7"/>
  <c r="W7" i="7"/>
  <c r="K7" i="7" s="1"/>
  <c r="L7" i="7" s="1"/>
  <c r="Y7" i="7"/>
  <c r="N7" i="7" s="1"/>
  <c r="O7" i="7" s="1"/>
  <c r="AD7" i="7"/>
  <c r="AE7" i="7"/>
  <c r="AF7" i="7"/>
  <c r="AG7" i="7"/>
  <c r="S8" i="7"/>
  <c r="E8" i="7" s="1"/>
  <c r="U8" i="7"/>
  <c r="H8" i="7" s="1"/>
  <c r="I8" i="7" s="1"/>
  <c r="W8" i="7"/>
  <c r="K8" i="7" s="1"/>
  <c r="L8" i="7" s="1"/>
  <c r="Y8" i="7"/>
  <c r="N8" i="7" s="1"/>
  <c r="O8" i="7" s="1"/>
  <c r="AD8" i="7"/>
  <c r="AE8" i="7"/>
  <c r="AF8" i="7"/>
  <c r="AG8" i="7"/>
  <c r="S9" i="7"/>
  <c r="E9" i="7" s="1"/>
  <c r="U9" i="7"/>
  <c r="H9" i="7" s="1"/>
  <c r="I9" i="7" s="1"/>
  <c r="W9" i="7"/>
  <c r="K9" i="7" s="1"/>
  <c r="Y9" i="7"/>
  <c r="N9" i="7" s="1"/>
  <c r="O9" i="7" s="1"/>
  <c r="AD9" i="7"/>
  <c r="AE9" i="7"/>
  <c r="AF9" i="7"/>
  <c r="AG9" i="7"/>
  <c r="S10" i="7"/>
  <c r="E10" i="7" s="1"/>
  <c r="U10" i="7"/>
  <c r="H10" i="7" s="1"/>
  <c r="I10" i="7" s="1"/>
  <c r="W10" i="7"/>
  <c r="K10" i="7" s="1"/>
  <c r="L10" i="7" s="1"/>
  <c r="Y10" i="7"/>
  <c r="N10" i="7" s="1"/>
  <c r="O10" i="7" s="1"/>
  <c r="AD10" i="7"/>
  <c r="AE10" i="7"/>
  <c r="AF10" i="7"/>
  <c r="AG10" i="7"/>
  <c r="S11" i="7"/>
  <c r="E11" i="7" s="1"/>
  <c r="U11" i="7"/>
  <c r="H11" i="7" s="1"/>
  <c r="I11" i="7" s="1"/>
  <c r="W11" i="7"/>
  <c r="K11" i="7" s="1"/>
  <c r="L11" i="7" s="1"/>
  <c r="Y11" i="7"/>
  <c r="N11" i="7" s="1"/>
  <c r="O11" i="7" s="1"/>
  <c r="AD11" i="7"/>
  <c r="AE11" i="7"/>
  <c r="AF11" i="7"/>
  <c r="AG11" i="7"/>
  <c r="H12" i="7"/>
  <c r="I12" i="7" s="1"/>
  <c r="S12" i="7"/>
  <c r="E12" i="7" s="1"/>
  <c r="U12" i="7"/>
  <c r="W12" i="7"/>
  <c r="K12" i="7" s="1"/>
  <c r="L12" i="7" s="1"/>
  <c r="Y12" i="7"/>
  <c r="N12" i="7" s="1"/>
  <c r="O12" i="7" s="1"/>
  <c r="AD12" i="7"/>
  <c r="AE12" i="7"/>
  <c r="AF12" i="7"/>
  <c r="AG12" i="7"/>
  <c r="S13" i="7"/>
  <c r="E13" i="7" s="1"/>
  <c r="U13" i="7"/>
  <c r="H13" i="7" s="1"/>
  <c r="I13" i="7" s="1"/>
  <c r="W13" i="7"/>
  <c r="K13" i="7" s="1"/>
  <c r="L13" i="7" s="1"/>
  <c r="Y13" i="7"/>
  <c r="N13" i="7" s="1"/>
  <c r="O13" i="7" s="1"/>
  <c r="AD13" i="7"/>
  <c r="AE13" i="7"/>
  <c r="AF13" i="7"/>
  <c r="AG13" i="7"/>
  <c r="S14" i="7"/>
  <c r="E14" i="7" s="1"/>
  <c r="U14" i="7"/>
  <c r="H14" i="7" s="1"/>
  <c r="W14" i="7"/>
  <c r="K14" i="7" s="1"/>
  <c r="Y14" i="7"/>
  <c r="N14" i="7" s="1"/>
  <c r="AD14" i="7"/>
  <c r="AE14" i="7"/>
  <c r="AF14" i="7"/>
  <c r="AG14" i="7"/>
  <c r="S15" i="7"/>
  <c r="E15" i="7" s="1"/>
  <c r="U15" i="7"/>
  <c r="H15" i="7" s="1"/>
  <c r="I15" i="7" s="1"/>
  <c r="W15" i="7"/>
  <c r="K15" i="7" s="1"/>
  <c r="L15" i="7" s="1"/>
  <c r="Y15" i="7"/>
  <c r="N15" i="7" s="1"/>
  <c r="O15" i="7" s="1"/>
  <c r="AD15" i="7"/>
  <c r="AE15" i="7"/>
  <c r="AF15" i="7"/>
  <c r="AG15" i="7"/>
  <c r="H16" i="7"/>
  <c r="I16" i="7" s="1"/>
  <c r="S16" i="7"/>
  <c r="E16" i="7" s="1"/>
  <c r="U16" i="7"/>
  <c r="W16" i="7"/>
  <c r="K16" i="7" s="1"/>
  <c r="L16" i="7" s="1"/>
  <c r="Y16" i="7"/>
  <c r="N16" i="7" s="1"/>
  <c r="O16" i="7" s="1"/>
  <c r="O43" i="7" s="1"/>
  <c r="AD16" i="7"/>
  <c r="AE16" i="7"/>
  <c r="AF16" i="7"/>
  <c r="AG16" i="7"/>
  <c r="S17" i="7"/>
  <c r="E17" i="7" s="1"/>
  <c r="U17" i="7"/>
  <c r="H17" i="7" s="1"/>
  <c r="W17" i="7"/>
  <c r="K17" i="7" s="1"/>
  <c r="Y17" i="7"/>
  <c r="N17" i="7" s="1"/>
  <c r="O17" i="7" s="1"/>
  <c r="AD17" i="7"/>
  <c r="AE17" i="7"/>
  <c r="AF17" i="7"/>
  <c r="AG17" i="7"/>
  <c r="E18" i="7"/>
  <c r="S18" i="7"/>
  <c r="U18" i="7"/>
  <c r="H18" i="7" s="1"/>
  <c r="I18" i="7" s="1"/>
  <c r="W18" i="7"/>
  <c r="K18" i="7" s="1"/>
  <c r="Y18" i="7"/>
  <c r="N18" i="7" s="1"/>
  <c r="O18" i="7" s="1"/>
  <c r="AD18" i="7"/>
  <c r="AE18" i="7"/>
  <c r="AF18" i="7"/>
  <c r="AG18" i="7"/>
  <c r="H19" i="7"/>
  <c r="I19" i="7" s="1"/>
  <c r="S19" i="7"/>
  <c r="E19" i="7" s="1"/>
  <c r="U19" i="7"/>
  <c r="W19" i="7"/>
  <c r="K19" i="7" s="1"/>
  <c r="Y19" i="7"/>
  <c r="N19" i="7" s="1"/>
  <c r="O19" i="7" s="1"/>
  <c r="AD19" i="7"/>
  <c r="AE19" i="7"/>
  <c r="AF19" i="7"/>
  <c r="AG19" i="7"/>
  <c r="S20" i="7"/>
  <c r="E20" i="7" s="1"/>
  <c r="U20" i="7"/>
  <c r="H20" i="7" s="1"/>
  <c r="I20" i="7" s="1"/>
  <c r="W20" i="7"/>
  <c r="K20" i="7" s="1"/>
  <c r="L20" i="7" s="1"/>
  <c r="Y20" i="7"/>
  <c r="N20" i="7" s="1"/>
  <c r="O20" i="7" s="1"/>
  <c r="AD20" i="7"/>
  <c r="AE20" i="7"/>
  <c r="AF20" i="7"/>
  <c r="AG20" i="7"/>
  <c r="N21" i="7"/>
  <c r="O21" i="7" s="1"/>
  <c r="S21" i="7"/>
  <c r="E21" i="7" s="1"/>
  <c r="U21" i="7"/>
  <c r="H21" i="7" s="1"/>
  <c r="W21" i="7"/>
  <c r="K21" i="7" s="1"/>
  <c r="L21" i="7" s="1"/>
  <c r="Y21" i="7"/>
  <c r="AD21" i="7"/>
  <c r="AE21" i="7"/>
  <c r="AF21" i="7"/>
  <c r="AG21" i="7"/>
  <c r="H22" i="7"/>
  <c r="I22" i="7" s="1"/>
  <c r="S22" i="7"/>
  <c r="E22" i="7" s="1"/>
  <c r="U22" i="7"/>
  <c r="W22" i="7"/>
  <c r="K22" i="7" s="1"/>
  <c r="L22" i="7" s="1"/>
  <c r="Y22" i="7"/>
  <c r="N22" i="7" s="1"/>
  <c r="O22" i="7" s="1"/>
  <c r="AD22" i="7"/>
  <c r="AE22" i="7"/>
  <c r="AF22" i="7"/>
  <c r="AG22" i="7"/>
  <c r="H23" i="7"/>
  <c r="I23" i="7" s="1"/>
  <c r="S23" i="7"/>
  <c r="E23" i="7" s="1"/>
  <c r="U23" i="7"/>
  <c r="W23" i="7"/>
  <c r="K23" i="7" s="1"/>
  <c r="L23" i="7" s="1"/>
  <c r="Y23" i="7"/>
  <c r="N23" i="7" s="1"/>
  <c r="AD23" i="7"/>
  <c r="AE23" i="7"/>
  <c r="AF23" i="7"/>
  <c r="AG23" i="7"/>
  <c r="K24" i="7"/>
  <c r="L24" i="7" s="1"/>
  <c r="L53" i="7" s="1"/>
  <c r="S24" i="7"/>
  <c r="E24" i="7" s="1"/>
  <c r="U24" i="7"/>
  <c r="H24" i="7" s="1"/>
  <c r="I24" i="7" s="1"/>
  <c r="W24" i="7"/>
  <c r="Y24" i="7"/>
  <c r="N24" i="7" s="1"/>
  <c r="O24" i="7" s="1"/>
  <c r="AD24" i="7"/>
  <c r="AE24" i="7"/>
  <c r="AF24" i="7"/>
  <c r="AG24" i="7"/>
  <c r="N25" i="7"/>
  <c r="O25" i="7" s="1"/>
  <c r="S25" i="7"/>
  <c r="E25" i="7" s="1"/>
  <c r="U25" i="7"/>
  <c r="H25" i="7" s="1"/>
  <c r="I25" i="7" s="1"/>
  <c r="W25" i="7"/>
  <c r="K25" i="7" s="1"/>
  <c r="L25" i="7" s="1"/>
  <c r="Y25" i="7"/>
  <c r="AD25" i="7"/>
  <c r="AE25" i="7"/>
  <c r="AF25" i="7"/>
  <c r="AG25" i="7"/>
  <c r="H26" i="7"/>
  <c r="I26" i="7" s="1"/>
  <c r="S26" i="7"/>
  <c r="E26" i="7" s="1"/>
  <c r="U26" i="7"/>
  <c r="W26" i="7"/>
  <c r="K26" i="7" s="1"/>
  <c r="L26" i="7" s="1"/>
  <c r="Y26" i="7"/>
  <c r="N26" i="7" s="1"/>
  <c r="O26" i="7" s="1"/>
  <c r="AD26" i="7"/>
  <c r="AE26" i="7"/>
  <c r="AF26" i="7"/>
  <c r="AG26" i="7"/>
  <c r="H27" i="7"/>
  <c r="I27" i="7" s="1"/>
  <c r="S27" i="7"/>
  <c r="E27" i="7" s="1"/>
  <c r="U27" i="7"/>
  <c r="W27" i="7"/>
  <c r="K27" i="7" s="1"/>
  <c r="Y27" i="7"/>
  <c r="N27" i="7" s="1"/>
  <c r="O27" i="7" s="1"/>
  <c r="AD27" i="7"/>
  <c r="AE27" i="7"/>
  <c r="AF27" i="7"/>
  <c r="AG27" i="7"/>
  <c r="K28" i="7"/>
  <c r="L28" i="7" s="1"/>
  <c r="S28" i="7"/>
  <c r="E28" i="7" s="1"/>
  <c r="U28" i="7"/>
  <c r="H28" i="7" s="1"/>
  <c r="I28" i="7" s="1"/>
  <c r="W28" i="7"/>
  <c r="Y28" i="7"/>
  <c r="N28" i="7" s="1"/>
  <c r="O28" i="7" s="1"/>
  <c r="AD28" i="7"/>
  <c r="AE28" i="7"/>
  <c r="AF28" i="7"/>
  <c r="AG28" i="7"/>
  <c r="N29" i="7"/>
  <c r="O29" i="7" s="1"/>
  <c r="S29" i="7"/>
  <c r="E29" i="7" s="1"/>
  <c r="U29" i="7"/>
  <c r="H29" i="7" s="1"/>
  <c r="I29" i="7" s="1"/>
  <c r="W29" i="7"/>
  <c r="K29" i="7" s="1"/>
  <c r="L29" i="7" s="1"/>
  <c r="Y29" i="7"/>
  <c r="AD29" i="7"/>
  <c r="AE29" i="7"/>
  <c r="AF29" i="7"/>
  <c r="AG29" i="7"/>
  <c r="H30" i="7"/>
  <c r="I30" i="7" s="1"/>
  <c r="S30" i="7"/>
  <c r="E30" i="7" s="1"/>
  <c r="U30" i="7"/>
  <c r="W30" i="7"/>
  <c r="K30" i="7" s="1"/>
  <c r="L30" i="7" s="1"/>
  <c r="Y30" i="7"/>
  <c r="N30" i="7" s="1"/>
  <c r="AD30" i="7"/>
  <c r="AE30" i="7"/>
  <c r="AF30" i="7"/>
  <c r="AG30" i="7"/>
  <c r="S31" i="7"/>
  <c r="E31" i="7" s="1"/>
  <c r="U31" i="7"/>
  <c r="H31" i="7" s="1"/>
  <c r="I31" i="7" s="1"/>
  <c r="W31" i="7"/>
  <c r="K31" i="7" s="1"/>
  <c r="L31" i="7" s="1"/>
  <c r="Y31" i="7"/>
  <c r="N31" i="7" s="1"/>
  <c r="O31" i="7" s="1"/>
  <c r="AD31" i="7"/>
  <c r="AE31" i="7"/>
  <c r="AF31" i="7"/>
  <c r="AG31" i="7"/>
  <c r="E32" i="7"/>
  <c r="K32" i="7"/>
  <c r="S32" i="7"/>
  <c r="U32" i="7"/>
  <c r="H32" i="7" s="1"/>
  <c r="W32" i="7"/>
  <c r="Y32" i="7"/>
  <c r="N32" i="7" s="1"/>
  <c r="O32" i="7" s="1"/>
  <c r="AD32" i="7"/>
  <c r="AE32" i="7"/>
  <c r="AF32" i="7"/>
  <c r="AG32" i="7"/>
  <c r="K33" i="7"/>
  <c r="L33" i="7" s="1"/>
  <c r="S33" i="7"/>
  <c r="E33" i="7" s="1"/>
  <c r="U33" i="7"/>
  <c r="H33" i="7" s="1"/>
  <c r="I33" i="7" s="1"/>
  <c r="W33" i="7"/>
  <c r="Y33" i="7"/>
  <c r="N33" i="7" s="1"/>
  <c r="O33" i="7" s="1"/>
  <c r="AD33" i="7"/>
  <c r="AE33" i="7"/>
  <c r="AF33" i="7"/>
  <c r="AG33" i="7"/>
  <c r="S34" i="7"/>
  <c r="E34" i="7" s="1"/>
  <c r="U34" i="7"/>
  <c r="H34" i="7" s="1"/>
  <c r="I34" i="7" s="1"/>
  <c r="W34" i="7"/>
  <c r="K34" i="7" s="1"/>
  <c r="Y34" i="7"/>
  <c r="N34" i="7" s="1"/>
  <c r="O34" i="7" s="1"/>
  <c r="AD34" i="7"/>
  <c r="AE34" i="7"/>
  <c r="AF34" i="7"/>
  <c r="AG34" i="7"/>
  <c r="K35" i="7"/>
  <c r="S35" i="7"/>
  <c r="E35" i="7" s="1"/>
  <c r="U35" i="7"/>
  <c r="H35" i="7" s="1"/>
  <c r="I35" i="7" s="1"/>
  <c r="W35" i="7"/>
  <c r="Y35" i="7"/>
  <c r="N35" i="7" s="1"/>
  <c r="O35" i="7" s="1"/>
  <c r="AD35" i="7"/>
  <c r="AE35" i="7"/>
  <c r="AF35" i="7"/>
  <c r="AG35" i="7"/>
  <c r="I36" i="7"/>
  <c r="K36" i="7"/>
  <c r="L36" i="7" s="1"/>
  <c r="S36" i="7"/>
  <c r="E36" i="7" s="1"/>
  <c r="U36" i="7"/>
  <c r="H36" i="7" s="1"/>
  <c r="W36" i="7"/>
  <c r="Y36" i="7"/>
  <c r="N36" i="7" s="1"/>
  <c r="O36" i="7" s="1"/>
  <c r="AD36" i="7"/>
  <c r="AE36" i="7"/>
  <c r="AF36" i="7"/>
  <c r="AG36" i="7"/>
  <c r="H37" i="7"/>
  <c r="I37" i="7" s="1"/>
  <c r="S37" i="7"/>
  <c r="E37" i="7" s="1"/>
  <c r="U37" i="7"/>
  <c r="W37" i="7"/>
  <c r="K37" i="7" s="1"/>
  <c r="L37" i="7" s="1"/>
  <c r="Y37" i="7"/>
  <c r="N37" i="7" s="1"/>
  <c r="O37" i="7" s="1"/>
  <c r="O52" i="7" s="1"/>
  <c r="AD37" i="7"/>
  <c r="AE37" i="7"/>
  <c r="AF37" i="7"/>
  <c r="AG37" i="7"/>
  <c r="E38" i="7"/>
  <c r="N38" i="7"/>
  <c r="O38" i="7" s="1"/>
  <c r="S38" i="7"/>
  <c r="U38" i="7"/>
  <c r="H38" i="7" s="1"/>
  <c r="I38" i="7" s="1"/>
  <c r="W38" i="7"/>
  <c r="K38" i="7" s="1"/>
  <c r="L38" i="7" s="1"/>
  <c r="Y38" i="7"/>
  <c r="AD38" i="7"/>
  <c r="AE38" i="7"/>
  <c r="AF38" i="7"/>
  <c r="AG38" i="7"/>
  <c r="K39" i="7"/>
  <c r="L39" i="7" s="1"/>
  <c r="S39" i="7"/>
  <c r="E39" i="7" s="1"/>
  <c r="U39" i="7"/>
  <c r="H39" i="7" s="1"/>
  <c r="I39" i="7" s="1"/>
  <c r="W39" i="7"/>
  <c r="Y39" i="7"/>
  <c r="N39" i="7" s="1"/>
  <c r="O39" i="7" s="1"/>
  <c r="AD39" i="7"/>
  <c r="AE39" i="7"/>
  <c r="AF39" i="7"/>
  <c r="AG39" i="7"/>
  <c r="D43" i="7"/>
  <c r="G43" i="7"/>
  <c r="J43" i="7"/>
  <c r="M43" i="7"/>
  <c r="N43" i="7"/>
  <c r="D44" i="7"/>
  <c r="F44" i="7"/>
  <c r="G44" i="7"/>
  <c r="J44" i="7"/>
  <c r="M44" i="7"/>
  <c r="N44" i="7"/>
  <c r="D45" i="7"/>
  <c r="F45" i="7"/>
  <c r="G45" i="7"/>
  <c r="J45" i="7"/>
  <c r="M45" i="7"/>
  <c r="D46" i="7"/>
  <c r="F46" i="7"/>
  <c r="G46" i="7"/>
  <c r="J46" i="7"/>
  <c r="M46" i="7"/>
  <c r="D47" i="7"/>
  <c r="F47" i="7"/>
  <c r="G47" i="7"/>
  <c r="J47" i="7"/>
  <c r="M47" i="7"/>
  <c r="N47" i="7"/>
  <c r="D48" i="7"/>
  <c r="F48" i="7"/>
  <c r="G48" i="7"/>
  <c r="J48" i="7"/>
  <c r="M48" i="7"/>
  <c r="D49" i="7"/>
  <c r="F49" i="7"/>
  <c r="G49" i="7"/>
  <c r="J49" i="7"/>
  <c r="M49" i="7"/>
  <c r="D50" i="7"/>
  <c r="F50" i="7"/>
  <c r="G50" i="7"/>
  <c r="J50" i="7"/>
  <c r="M50" i="7"/>
  <c r="D51" i="7"/>
  <c r="F51" i="7"/>
  <c r="G51" i="7"/>
  <c r="J51" i="7"/>
  <c r="M51" i="7"/>
  <c r="N51" i="7"/>
  <c r="D52" i="7"/>
  <c r="F52" i="7"/>
  <c r="G52" i="7"/>
  <c r="J52" i="7"/>
  <c r="M52" i="7"/>
  <c r="D53" i="7"/>
  <c r="F53" i="7"/>
  <c r="G53" i="7"/>
  <c r="J53" i="7"/>
  <c r="M53" i="7"/>
  <c r="N53" i="7"/>
  <c r="D67" i="7"/>
  <c r="G67" i="7"/>
  <c r="J67" i="7"/>
  <c r="M67" i="7"/>
  <c r="M5" i="6"/>
  <c r="V5" i="6"/>
  <c r="AE5" i="6"/>
  <c r="AN5" i="6"/>
  <c r="P7" i="6"/>
  <c r="M8" i="6"/>
  <c r="M21" i="6" s="1"/>
  <c r="V8" i="6"/>
  <c r="AE8" i="6"/>
  <c r="AN8" i="6"/>
  <c r="AN21" i="6" s="1"/>
  <c r="M9" i="6"/>
  <c r="V9" i="6"/>
  <c r="AE9" i="6"/>
  <c r="AN9" i="6"/>
  <c r="M10" i="6"/>
  <c r="M23" i="6" s="1"/>
  <c r="V10" i="6"/>
  <c r="AE10" i="6"/>
  <c r="AN10" i="6"/>
  <c r="M11" i="6"/>
  <c r="V11" i="6"/>
  <c r="AE11" i="6"/>
  <c r="AN11" i="6"/>
  <c r="M12" i="6"/>
  <c r="V12" i="6"/>
  <c r="AE12" i="6"/>
  <c r="AN12" i="6"/>
  <c r="M14" i="6"/>
  <c r="V14" i="6"/>
  <c r="AE14" i="6"/>
  <c r="AN14" i="6"/>
  <c r="M15" i="6"/>
  <c r="M22" i="6" s="1"/>
  <c r="V15" i="6"/>
  <c r="AE15" i="6"/>
  <c r="AN15" i="6"/>
  <c r="M16" i="6"/>
  <c r="V16" i="6"/>
  <c r="AE16" i="6"/>
  <c r="AN16" i="6"/>
  <c r="M17" i="6"/>
  <c r="M24" i="6" s="1"/>
  <c r="V17" i="6"/>
  <c r="AE17" i="6"/>
  <c r="AN17" i="6"/>
  <c r="F21" i="6"/>
  <c r="G21" i="6"/>
  <c r="H21" i="6"/>
  <c r="I21" i="6"/>
  <c r="J21" i="6"/>
  <c r="K21" i="6"/>
  <c r="O21" i="6"/>
  <c r="P21" i="6"/>
  <c r="Q21" i="6"/>
  <c r="R21" i="6"/>
  <c r="S21" i="6"/>
  <c r="T21" i="6"/>
  <c r="X21" i="6"/>
  <c r="Y21" i="6"/>
  <c r="Z21" i="6"/>
  <c r="BD13" i="3" s="1"/>
  <c r="BD18" i="3" s="1"/>
  <c r="AA21" i="6"/>
  <c r="AB21" i="6"/>
  <c r="AC21" i="6"/>
  <c r="AG21" i="6"/>
  <c r="AH21" i="6"/>
  <c r="AI21" i="6"/>
  <c r="AJ21" i="6"/>
  <c r="AK21" i="6"/>
  <c r="AL21" i="6"/>
  <c r="F22" i="6"/>
  <c r="BB39" i="3" s="1"/>
  <c r="BB43" i="3" s="1"/>
  <c r="G22" i="6"/>
  <c r="H22" i="6"/>
  <c r="I22" i="6"/>
  <c r="J22" i="6"/>
  <c r="K22" i="6"/>
  <c r="O22" i="6"/>
  <c r="P22" i="6"/>
  <c r="Q22" i="6"/>
  <c r="R22" i="6"/>
  <c r="S22" i="6"/>
  <c r="T22" i="6"/>
  <c r="X22" i="6"/>
  <c r="BD39" i="3" s="1"/>
  <c r="BD43" i="3" s="1"/>
  <c r="Y22" i="6"/>
  <c r="Z22" i="6"/>
  <c r="AA22" i="6"/>
  <c r="AB22" i="6"/>
  <c r="AC22" i="6"/>
  <c r="AG22" i="6"/>
  <c r="AH22" i="6"/>
  <c r="AI22" i="6"/>
  <c r="AJ22" i="6"/>
  <c r="AK22" i="6"/>
  <c r="AL22" i="6"/>
  <c r="F23" i="6"/>
  <c r="G23" i="6"/>
  <c r="H23" i="6"/>
  <c r="I23" i="6"/>
  <c r="J23" i="6"/>
  <c r="K23" i="6"/>
  <c r="O23" i="6"/>
  <c r="P23" i="6"/>
  <c r="Q23" i="6"/>
  <c r="R23" i="6"/>
  <c r="S23" i="6"/>
  <c r="T23" i="6"/>
  <c r="X23" i="6"/>
  <c r="Y23" i="6"/>
  <c r="Z23" i="6"/>
  <c r="AA23" i="6"/>
  <c r="AB23" i="6"/>
  <c r="AC23" i="6"/>
  <c r="AG23" i="6"/>
  <c r="AH23" i="6"/>
  <c r="AI23" i="6"/>
  <c r="AJ23" i="6"/>
  <c r="AK23" i="6"/>
  <c r="AL23" i="6"/>
  <c r="AN23" i="6"/>
  <c r="F24" i="6"/>
  <c r="G24" i="6"/>
  <c r="H24" i="6"/>
  <c r="I24" i="6"/>
  <c r="J24" i="6"/>
  <c r="K24" i="6"/>
  <c r="O24" i="6"/>
  <c r="P24" i="6"/>
  <c r="Q24" i="6"/>
  <c r="R24" i="6"/>
  <c r="S24" i="6"/>
  <c r="T24" i="6"/>
  <c r="V24" i="6"/>
  <c r="X24" i="6"/>
  <c r="Y24" i="6"/>
  <c r="Z24" i="6"/>
  <c r="AA24" i="6"/>
  <c r="AB24" i="6"/>
  <c r="AC24" i="6"/>
  <c r="AG24" i="6"/>
  <c r="AH24" i="6"/>
  <c r="AI24" i="6"/>
  <c r="AJ24" i="6"/>
  <c r="AK24" i="6"/>
  <c r="AL24" i="6"/>
  <c r="AN24" i="6"/>
  <c r="F28" i="6"/>
  <c r="G28" i="6"/>
  <c r="G63" i="6" s="1"/>
  <c r="H28" i="6"/>
  <c r="H34" i="6" s="1"/>
  <c r="I28" i="6"/>
  <c r="J28" i="6"/>
  <c r="J34" i="6" s="1"/>
  <c r="K28" i="6"/>
  <c r="O28" i="6"/>
  <c r="P28" i="6"/>
  <c r="Q28" i="6"/>
  <c r="G83" i="6" s="1"/>
  <c r="R28" i="6"/>
  <c r="R34" i="6" s="1"/>
  <c r="S28" i="6"/>
  <c r="S34" i="6" s="1"/>
  <c r="T28" i="6"/>
  <c r="X28" i="6"/>
  <c r="X34" i="6" s="1"/>
  <c r="Y28" i="6"/>
  <c r="Z28" i="6"/>
  <c r="AA28" i="6"/>
  <c r="AB28" i="6"/>
  <c r="AB34" i="6" s="1"/>
  <c r="AC28" i="6"/>
  <c r="AG28" i="6"/>
  <c r="AH28" i="6"/>
  <c r="AI28" i="6"/>
  <c r="AI34" i="6" s="1"/>
  <c r="AJ28" i="6"/>
  <c r="AJ63" i="6" s="1"/>
  <c r="AK28" i="6"/>
  <c r="AK34" i="6" s="1"/>
  <c r="AL28" i="6"/>
  <c r="M29" i="6"/>
  <c r="M28" i="6" s="1"/>
  <c r="V29" i="6"/>
  <c r="AE29" i="6"/>
  <c r="AN29" i="6"/>
  <c r="M30" i="6"/>
  <c r="V30" i="6"/>
  <c r="AE30" i="6"/>
  <c r="AN30" i="6"/>
  <c r="M31" i="6"/>
  <c r="V31" i="6"/>
  <c r="AE31" i="6"/>
  <c r="AN31" i="6"/>
  <c r="M33" i="6"/>
  <c r="G35" i="6" s="1"/>
  <c r="V33" i="6"/>
  <c r="R35" i="6" s="1"/>
  <c r="AE33" i="6"/>
  <c r="Z35" i="6" s="1"/>
  <c r="AN33" i="6"/>
  <c r="AJ35" i="6" s="1"/>
  <c r="F34" i="6"/>
  <c r="G34" i="6"/>
  <c r="K34" i="6"/>
  <c r="P34" i="6"/>
  <c r="T34" i="6"/>
  <c r="Z34" i="6"/>
  <c r="AA34" i="6"/>
  <c r="AG34" i="6"/>
  <c r="AJ34" i="6"/>
  <c r="AL34" i="6"/>
  <c r="F35" i="6"/>
  <c r="H35" i="6"/>
  <c r="K35" i="6"/>
  <c r="S35" i="6"/>
  <c r="AB35" i="6"/>
  <c r="AG35" i="6"/>
  <c r="AH35" i="6"/>
  <c r="AI35" i="6"/>
  <c r="AK35" i="6"/>
  <c r="AL35" i="6"/>
  <c r="I36" i="6"/>
  <c r="F37" i="6"/>
  <c r="G37" i="6"/>
  <c r="G36" i="6" s="1"/>
  <c r="H37" i="6"/>
  <c r="I37" i="6"/>
  <c r="J37" i="6"/>
  <c r="K37" i="6"/>
  <c r="O37" i="6"/>
  <c r="P37" i="6"/>
  <c r="Q37" i="6"/>
  <c r="R37" i="6"/>
  <c r="S37" i="6"/>
  <c r="T37" i="6"/>
  <c r="X37" i="6"/>
  <c r="Y37" i="6"/>
  <c r="Z37" i="6"/>
  <c r="AA37" i="6"/>
  <c r="AA36" i="6" s="1"/>
  <c r="AB37" i="6"/>
  <c r="AC37" i="6"/>
  <c r="AG37" i="6"/>
  <c r="AG36" i="6" s="1"/>
  <c r="AH37" i="6"/>
  <c r="AI37" i="6"/>
  <c r="AJ37" i="6"/>
  <c r="AK37" i="6"/>
  <c r="AL37" i="6"/>
  <c r="AL36" i="6" s="1"/>
  <c r="F39" i="6"/>
  <c r="F36" i="6" s="1"/>
  <c r="G39" i="6"/>
  <c r="H39" i="6"/>
  <c r="H36" i="6" s="1"/>
  <c r="I39" i="6"/>
  <c r="J39" i="6"/>
  <c r="K39" i="6"/>
  <c r="K63" i="6" s="1"/>
  <c r="O39" i="6"/>
  <c r="O36" i="6" s="1"/>
  <c r="P39" i="6"/>
  <c r="P36" i="6" s="1"/>
  <c r="Q39" i="6"/>
  <c r="Q36" i="6" s="1"/>
  <c r="R39" i="6"/>
  <c r="R36" i="6" s="1"/>
  <c r="S39" i="6"/>
  <c r="T39" i="6"/>
  <c r="X39" i="6"/>
  <c r="X36" i="6" s="1"/>
  <c r="Y39" i="6"/>
  <c r="Z39" i="6"/>
  <c r="Z36" i="6" s="1"/>
  <c r="AA39" i="6"/>
  <c r="AA63" i="6" s="1"/>
  <c r="AB39" i="6"/>
  <c r="AC39" i="6"/>
  <c r="AC36" i="6" s="1"/>
  <c r="AG39" i="6"/>
  <c r="AH39" i="6"/>
  <c r="AI39" i="6"/>
  <c r="AJ39" i="6"/>
  <c r="AK39" i="6"/>
  <c r="AK36" i="6" s="1"/>
  <c r="AL39" i="6"/>
  <c r="M40" i="6"/>
  <c r="V40" i="6"/>
  <c r="AE40" i="6"/>
  <c r="AN40" i="6"/>
  <c r="M41" i="6"/>
  <c r="V41" i="6"/>
  <c r="AE41" i="6"/>
  <c r="AN41" i="6"/>
  <c r="M43" i="6"/>
  <c r="V43" i="6"/>
  <c r="AE43" i="6"/>
  <c r="AN43" i="6"/>
  <c r="M44" i="6"/>
  <c r="M37" i="6" s="1"/>
  <c r="V44" i="6"/>
  <c r="V37" i="6" s="1"/>
  <c r="AE44" i="6"/>
  <c r="AN44" i="6"/>
  <c r="M45" i="6"/>
  <c r="V45" i="6"/>
  <c r="AE45" i="6"/>
  <c r="AN45" i="6"/>
  <c r="M46" i="6"/>
  <c r="V46" i="6"/>
  <c r="AE46" i="6"/>
  <c r="AN46" i="6"/>
  <c r="M47" i="6"/>
  <c r="V47" i="6"/>
  <c r="AE47" i="6"/>
  <c r="AN47" i="6"/>
  <c r="M48" i="6"/>
  <c r="V48" i="6"/>
  <c r="AE48" i="6"/>
  <c r="AN48" i="6"/>
  <c r="M49" i="6"/>
  <c r="V49" i="6"/>
  <c r="AE49" i="6"/>
  <c r="AN49" i="6"/>
  <c r="M50" i="6"/>
  <c r="V50" i="6"/>
  <c r="AE50" i="6"/>
  <c r="AN50" i="6"/>
  <c r="M51" i="6"/>
  <c r="V51" i="6"/>
  <c r="AE51" i="6"/>
  <c r="AN51" i="6"/>
  <c r="M52" i="6"/>
  <c r="V52" i="6"/>
  <c r="AE52" i="6"/>
  <c r="AN52" i="6"/>
  <c r="M53" i="6"/>
  <c r="V53" i="6"/>
  <c r="AE53" i="6"/>
  <c r="AN53" i="6"/>
  <c r="M54" i="6"/>
  <c r="V54" i="6"/>
  <c r="AE54" i="6"/>
  <c r="AN54" i="6"/>
  <c r="M55" i="6"/>
  <c r="V55" i="6"/>
  <c r="AE55" i="6"/>
  <c r="AN55" i="6"/>
  <c r="M56" i="6"/>
  <c r="V56" i="6"/>
  <c r="AE56" i="6"/>
  <c r="AN56" i="6"/>
  <c r="M58" i="6"/>
  <c r="V58" i="6"/>
  <c r="AE58" i="6"/>
  <c r="AN58" i="6"/>
  <c r="M59" i="6"/>
  <c r="V59" i="6"/>
  <c r="AE59" i="6"/>
  <c r="AN59" i="6"/>
  <c r="M60" i="6"/>
  <c r="V60" i="6"/>
  <c r="AE60" i="6"/>
  <c r="AN60" i="6"/>
  <c r="F63" i="6"/>
  <c r="J63" i="6"/>
  <c r="T63" i="6"/>
  <c r="AG63" i="6"/>
  <c r="F73" i="6"/>
  <c r="H73" i="6"/>
  <c r="I73" i="6"/>
  <c r="L129" i="10" s="1"/>
  <c r="F74" i="6"/>
  <c r="BK6" i="3" s="1"/>
  <c r="G74" i="6"/>
  <c r="H74" i="6"/>
  <c r="BM6" i="3" s="1"/>
  <c r="I74" i="6"/>
  <c r="I75" i="6" s="1"/>
  <c r="F79" i="6"/>
  <c r="F88" i="6" s="1"/>
  <c r="G79" i="6"/>
  <c r="H79" i="6"/>
  <c r="I79" i="6"/>
  <c r="I83" i="6"/>
  <c r="F84" i="6"/>
  <c r="G84" i="6"/>
  <c r="H84" i="6"/>
  <c r="I84" i="6"/>
  <c r="I85" i="6"/>
  <c r="I88" i="6"/>
  <c r="T6" i="5"/>
  <c r="AA6" i="5"/>
  <c r="G7" i="5"/>
  <c r="H7" i="5"/>
  <c r="I7" i="5"/>
  <c r="J7" i="5"/>
  <c r="G8" i="5"/>
  <c r="H8" i="5"/>
  <c r="I8" i="5"/>
  <c r="J8" i="5"/>
  <c r="G9" i="5"/>
  <c r="H9" i="5"/>
  <c r="I9" i="5"/>
  <c r="J9" i="5"/>
  <c r="G10" i="5"/>
  <c r="H10" i="5"/>
  <c r="I10" i="5"/>
  <c r="J10" i="5"/>
  <c r="G11" i="5"/>
  <c r="H11" i="5"/>
  <c r="I11" i="5"/>
  <c r="J11" i="5"/>
  <c r="G12" i="5"/>
  <c r="H12" i="5"/>
  <c r="I12" i="5"/>
  <c r="J12" i="5"/>
  <c r="G13" i="5"/>
  <c r="H13" i="5"/>
  <c r="I13" i="5"/>
  <c r="J13" i="5"/>
  <c r="L14" i="5"/>
  <c r="L6" i="5" s="1"/>
  <c r="M14" i="5"/>
  <c r="M6" i="5" s="1"/>
  <c r="N14" i="5"/>
  <c r="N6" i="5" s="1"/>
  <c r="O14" i="5"/>
  <c r="O6" i="5" s="1"/>
  <c r="Q14" i="5"/>
  <c r="Q6" i="5" s="1"/>
  <c r="R14" i="5"/>
  <c r="R6" i="5" s="1"/>
  <c r="S14" i="5"/>
  <c r="S6" i="5" s="1"/>
  <c r="T14" i="5"/>
  <c r="V14" i="5"/>
  <c r="V6" i="5" s="1"/>
  <c r="W14" i="5"/>
  <c r="W6" i="5" s="1"/>
  <c r="X14" i="5"/>
  <c r="X6" i="5" s="1"/>
  <c r="Y14" i="5"/>
  <c r="Y6" i="5" s="1"/>
  <c r="AA14" i="5"/>
  <c r="AB14" i="5"/>
  <c r="AB6" i="5" s="1"/>
  <c r="AC14" i="5"/>
  <c r="AC6" i="5" s="1"/>
  <c r="AD14" i="5"/>
  <c r="AD6" i="5" s="1"/>
  <c r="G15" i="5"/>
  <c r="H15" i="5"/>
  <c r="I15" i="5"/>
  <c r="J15" i="5"/>
  <c r="G16" i="5"/>
  <c r="H16" i="5"/>
  <c r="I16" i="5"/>
  <c r="J16" i="5"/>
  <c r="G17" i="5"/>
  <c r="H17" i="5"/>
  <c r="I17" i="5"/>
  <c r="J17" i="5"/>
  <c r="Q18" i="5"/>
  <c r="G19" i="5"/>
  <c r="H19" i="5"/>
  <c r="I19" i="5"/>
  <c r="J19" i="5"/>
  <c r="G20" i="5"/>
  <c r="H20" i="5"/>
  <c r="I20" i="5"/>
  <c r="J20" i="5"/>
  <c r="G21" i="5"/>
  <c r="H21" i="5"/>
  <c r="I21" i="5"/>
  <c r="J21" i="5"/>
  <c r="G22" i="5"/>
  <c r="H22" i="5"/>
  <c r="I22" i="5"/>
  <c r="J22" i="5"/>
  <c r="G23" i="5"/>
  <c r="H23" i="5"/>
  <c r="I23" i="5"/>
  <c r="J23" i="5"/>
  <c r="G24" i="5"/>
  <c r="H24" i="5"/>
  <c r="I24" i="5"/>
  <c r="J24" i="5"/>
  <c r="G25" i="5"/>
  <c r="H25" i="5"/>
  <c r="I25" i="5"/>
  <c r="J25" i="5"/>
  <c r="G26" i="5"/>
  <c r="H26" i="5"/>
  <c r="I26" i="5"/>
  <c r="J26" i="5"/>
  <c r="L26" i="5"/>
  <c r="L18" i="5" s="1"/>
  <c r="M26" i="5"/>
  <c r="M18" i="5" s="1"/>
  <c r="N26" i="5"/>
  <c r="N18" i="5" s="1"/>
  <c r="O26" i="5"/>
  <c r="O18" i="5" s="1"/>
  <c r="Q26" i="5"/>
  <c r="R26" i="5"/>
  <c r="R18" i="5" s="1"/>
  <c r="S26" i="5"/>
  <c r="S18" i="5" s="1"/>
  <c r="T26" i="5"/>
  <c r="T18" i="5" s="1"/>
  <c r="V26" i="5"/>
  <c r="V18" i="5" s="1"/>
  <c r="W26" i="5"/>
  <c r="W18" i="5" s="1"/>
  <c r="X26" i="5"/>
  <c r="X18" i="5" s="1"/>
  <c r="Y26" i="5"/>
  <c r="Y18" i="5" s="1"/>
  <c r="AA26" i="5"/>
  <c r="AA18" i="5" s="1"/>
  <c r="AB26" i="5"/>
  <c r="AB18" i="5" s="1"/>
  <c r="AC26" i="5"/>
  <c r="AC18" i="5" s="1"/>
  <c r="AD26" i="5"/>
  <c r="AD18" i="5" s="1"/>
  <c r="L30" i="5"/>
  <c r="V30" i="5"/>
  <c r="AA30" i="5"/>
  <c r="G31" i="5"/>
  <c r="H31" i="5"/>
  <c r="I31" i="5"/>
  <c r="J31" i="5"/>
  <c r="G32" i="5"/>
  <c r="H32" i="5"/>
  <c r="I32" i="5"/>
  <c r="J32" i="5"/>
  <c r="G33" i="5"/>
  <c r="H33" i="5"/>
  <c r="I33" i="5"/>
  <c r="J33" i="5"/>
  <c r="G34" i="5"/>
  <c r="H34" i="5"/>
  <c r="I34" i="5"/>
  <c r="J34" i="5"/>
  <c r="G35" i="5"/>
  <c r="H35" i="5"/>
  <c r="I35" i="5"/>
  <c r="J35" i="5"/>
  <c r="G36" i="5"/>
  <c r="H36" i="5"/>
  <c r="I36" i="5"/>
  <c r="J36" i="5"/>
  <c r="G37" i="5"/>
  <c r="H37" i="5"/>
  <c r="I37" i="5"/>
  <c r="J37" i="5"/>
  <c r="L38" i="5"/>
  <c r="M38" i="5"/>
  <c r="M30" i="5" s="1"/>
  <c r="N38" i="5"/>
  <c r="N30" i="5" s="1"/>
  <c r="O38" i="5"/>
  <c r="O30" i="5" s="1"/>
  <c r="Q38" i="5"/>
  <c r="Q30" i="5" s="1"/>
  <c r="R38" i="5"/>
  <c r="R30" i="5" s="1"/>
  <c r="S38" i="5"/>
  <c r="S30" i="5" s="1"/>
  <c r="T38" i="5"/>
  <c r="T30" i="5" s="1"/>
  <c r="V38" i="5"/>
  <c r="W38" i="5"/>
  <c r="W30" i="5" s="1"/>
  <c r="X38" i="5"/>
  <c r="X30" i="5" s="1"/>
  <c r="Y38" i="5"/>
  <c r="Y30" i="5" s="1"/>
  <c r="AA38" i="5"/>
  <c r="AB38" i="5"/>
  <c r="AB30" i="5" s="1"/>
  <c r="AC38" i="5"/>
  <c r="AC30" i="5" s="1"/>
  <c r="AD38" i="5"/>
  <c r="AD30" i="5" s="1"/>
  <c r="G39" i="5"/>
  <c r="H39" i="5"/>
  <c r="I39" i="5"/>
  <c r="J39" i="5"/>
  <c r="G40" i="5"/>
  <c r="H40" i="5"/>
  <c r="I40" i="5"/>
  <c r="J40" i="5"/>
  <c r="G41" i="5"/>
  <c r="H41" i="5"/>
  <c r="I41" i="5"/>
  <c r="J41" i="5"/>
  <c r="N44" i="5"/>
  <c r="T44" i="5"/>
  <c r="G45" i="5"/>
  <c r="H45" i="5"/>
  <c r="I45" i="5"/>
  <c r="J45" i="5"/>
  <c r="G46" i="5"/>
  <c r="H46" i="5"/>
  <c r="I46" i="5"/>
  <c r="J46" i="5"/>
  <c r="G47" i="5"/>
  <c r="H47" i="5"/>
  <c r="I47" i="5"/>
  <c r="J47" i="5"/>
  <c r="G48" i="5"/>
  <c r="H48" i="5"/>
  <c r="I48" i="5"/>
  <c r="J48" i="5"/>
  <c r="G49" i="5"/>
  <c r="H49" i="5"/>
  <c r="I49" i="5"/>
  <c r="J49" i="5"/>
  <c r="G50" i="5"/>
  <c r="H50" i="5"/>
  <c r="I50" i="5"/>
  <c r="J50" i="5"/>
  <c r="G51" i="5"/>
  <c r="H51" i="5"/>
  <c r="I51" i="5"/>
  <c r="J51" i="5"/>
  <c r="G52" i="5"/>
  <c r="H52" i="5"/>
  <c r="I52" i="5"/>
  <c r="J52" i="5"/>
  <c r="L52" i="5"/>
  <c r="L44" i="5" s="1"/>
  <c r="L43" i="5" s="1"/>
  <c r="M52" i="5"/>
  <c r="M44" i="5" s="1"/>
  <c r="N52" i="5"/>
  <c r="O52" i="5"/>
  <c r="O44" i="5" s="1"/>
  <c r="Q52" i="5"/>
  <c r="Q44" i="5" s="1"/>
  <c r="R52" i="5"/>
  <c r="R44" i="5" s="1"/>
  <c r="S52" i="5"/>
  <c r="S44" i="5" s="1"/>
  <c r="T52" i="5"/>
  <c r="V52" i="5"/>
  <c r="V44" i="5" s="1"/>
  <c r="W52" i="5"/>
  <c r="W44" i="5" s="1"/>
  <c r="X52" i="5"/>
  <c r="X44" i="5" s="1"/>
  <c r="Y52" i="5"/>
  <c r="Y44" i="5" s="1"/>
  <c r="AA52" i="5"/>
  <c r="AA44" i="5" s="1"/>
  <c r="AB52" i="5"/>
  <c r="AB44" i="5" s="1"/>
  <c r="AC52" i="5"/>
  <c r="AC44" i="5" s="1"/>
  <c r="AC43" i="5" s="1"/>
  <c r="AD52" i="5"/>
  <c r="AD44" i="5" s="1"/>
  <c r="N56" i="5"/>
  <c r="V56" i="5"/>
  <c r="G57" i="5"/>
  <c r="H57" i="5"/>
  <c r="I57" i="5"/>
  <c r="J57" i="5"/>
  <c r="G58" i="5"/>
  <c r="H58" i="5"/>
  <c r="I58" i="5"/>
  <c r="J58" i="5"/>
  <c r="G59" i="5"/>
  <c r="H59" i="5"/>
  <c r="I59" i="5"/>
  <c r="J59" i="5"/>
  <c r="G60" i="5"/>
  <c r="H60" i="5"/>
  <c r="I60" i="5"/>
  <c r="J60" i="5"/>
  <c r="G61" i="5"/>
  <c r="H61" i="5"/>
  <c r="I61" i="5"/>
  <c r="J61" i="5"/>
  <c r="G62" i="5"/>
  <c r="H62" i="5"/>
  <c r="I62" i="5"/>
  <c r="J62" i="5"/>
  <c r="G63" i="5"/>
  <c r="H63" i="5"/>
  <c r="I63" i="5"/>
  <c r="J63" i="5"/>
  <c r="G64" i="5"/>
  <c r="H64" i="5"/>
  <c r="I64" i="5"/>
  <c r="J64" i="5"/>
  <c r="L64" i="5"/>
  <c r="L56" i="5" s="1"/>
  <c r="M64" i="5"/>
  <c r="M56" i="5" s="1"/>
  <c r="N64" i="5"/>
  <c r="O64" i="5"/>
  <c r="O56" i="5" s="1"/>
  <c r="Q64" i="5"/>
  <c r="Q56" i="5" s="1"/>
  <c r="R64" i="5"/>
  <c r="R56" i="5" s="1"/>
  <c r="S64" i="5"/>
  <c r="S56" i="5" s="1"/>
  <c r="T64" i="5"/>
  <c r="T56" i="5" s="1"/>
  <c r="V64" i="5"/>
  <c r="W64" i="5"/>
  <c r="W56" i="5" s="1"/>
  <c r="X64" i="5"/>
  <c r="X56" i="5" s="1"/>
  <c r="Y64" i="5"/>
  <c r="Y56" i="5" s="1"/>
  <c r="AA64" i="5"/>
  <c r="AA56" i="5" s="1"/>
  <c r="AB64" i="5"/>
  <c r="AB56" i="5" s="1"/>
  <c r="AC64" i="5"/>
  <c r="AC56" i="5" s="1"/>
  <c r="AD64" i="5"/>
  <c r="AD56" i="5" s="1"/>
  <c r="V68" i="5"/>
  <c r="G69" i="5"/>
  <c r="H69" i="5"/>
  <c r="I69" i="5"/>
  <c r="J69" i="5"/>
  <c r="G70" i="5"/>
  <c r="H70" i="5"/>
  <c r="I70" i="5"/>
  <c r="J70" i="5"/>
  <c r="G71" i="5"/>
  <c r="H71" i="5"/>
  <c r="I71" i="5"/>
  <c r="J71" i="5"/>
  <c r="G72" i="5"/>
  <c r="H72" i="5"/>
  <c r="I72" i="5"/>
  <c r="J72" i="5"/>
  <c r="G73" i="5"/>
  <c r="H73" i="5"/>
  <c r="I73" i="5"/>
  <c r="J73" i="5"/>
  <c r="G74" i="5"/>
  <c r="H74" i="5"/>
  <c r="I74" i="5"/>
  <c r="J74" i="5"/>
  <c r="G75" i="5"/>
  <c r="H75" i="5"/>
  <c r="I75" i="5"/>
  <c r="J75" i="5"/>
  <c r="G76" i="5"/>
  <c r="H76" i="5"/>
  <c r="I76" i="5"/>
  <c r="J76" i="5"/>
  <c r="L76" i="5"/>
  <c r="L68" i="5" s="1"/>
  <c r="M76" i="5"/>
  <c r="M68" i="5" s="1"/>
  <c r="N76" i="5"/>
  <c r="N68" i="5" s="1"/>
  <c r="O76" i="5"/>
  <c r="O68" i="5" s="1"/>
  <c r="Q76" i="5"/>
  <c r="Q68" i="5" s="1"/>
  <c r="R76" i="5"/>
  <c r="R68" i="5" s="1"/>
  <c r="S76" i="5"/>
  <c r="S68" i="5" s="1"/>
  <c r="T76" i="5"/>
  <c r="T68" i="5" s="1"/>
  <c r="V76" i="5"/>
  <c r="W76" i="5"/>
  <c r="W68" i="5" s="1"/>
  <c r="X76" i="5"/>
  <c r="X68" i="5" s="1"/>
  <c r="Y76" i="5"/>
  <c r="Y68" i="5" s="1"/>
  <c r="AA76" i="5"/>
  <c r="AA68" i="5" s="1"/>
  <c r="AB76" i="5"/>
  <c r="AB68" i="5" s="1"/>
  <c r="AC76" i="5"/>
  <c r="AC68" i="5" s="1"/>
  <c r="AD76" i="5"/>
  <c r="AD68" i="5" s="1"/>
  <c r="L81" i="5"/>
  <c r="AA81" i="5"/>
  <c r="G82" i="5"/>
  <c r="H82" i="5"/>
  <c r="I82" i="5"/>
  <c r="J82" i="5"/>
  <c r="G83" i="5"/>
  <c r="H83" i="5"/>
  <c r="I83" i="5"/>
  <c r="J83" i="5"/>
  <c r="G84" i="5"/>
  <c r="H84" i="5"/>
  <c r="I84" i="5"/>
  <c r="J84" i="5"/>
  <c r="G85" i="5"/>
  <c r="H85" i="5"/>
  <c r="I85" i="5"/>
  <c r="J85" i="5"/>
  <c r="G86" i="5"/>
  <c r="H86" i="5"/>
  <c r="I86" i="5"/>
  <c r="J86" i="5"/>
  <c r="G87" i="5"/>
  <c r="H87" i="5"/>
  <c r="I87" i="5"/>
  <c r="J87" i="5"/>
  <c r="G88" i="5"/>
  <c r="H88" i="5"/>
  <c r="I88" i="5"/>
  <c r="J88" i="5"/>
  <c r="L89" i="5"/>
  <c r="M89" i="5"/>
  <c r="M81" i="5" s="1"/>
  <c r="N89" i="5"/>
  <c r="N81" i="5" s="1"/>
  <c r="O89" i="5"/>
  <c r="O81" i="5" s="1"/>
  <c r="Q89" i="5"/>
  <c r="Q81" i="5" s="1"/>
  <c r="R89" i="5"/>
  <c r="R81" i="5" s="1"/>
  <c r="S89" i="5"/>
  <c r="S81" i="5" s="1"/>
  <c r="T89" i="5"/>
  <c r="T81" i="5" s="1"/>
  <c r="V89" i="5"/>
  <c r="V81" i="5" s="1"/>
  <c r="W89" i="5"/>
  <c r="W81" i="5" s="1"/>
  <c r="X89" i="5"/>
  <c r="X81" i="5" s="1"/>
  <c r="Y89" i="5"/>
  <c r="Y81" i="5" s="1"/>
  <c r="AA89" i="5"/>
  <c r="AB89" i="5"/>
  <c r="AB81" i="5" s="1"/>
  <c r="AC89" i="5"/>
  <c r="AC81" i="5" s="1"/>
  <c r="AD89" i="5"/>
  <c r="AD81" i="5" s="1"/>
  <c r="G90" i="5"/>
  <c r="H90" i="5"/>
  <c r="I90" i="5"/>
  <c r="J90" i="5"/>
  <c r="G91" i="5"/>
  <c r="H91" i="5"/>
  <c r="I91" i="5"/>
  <c r="J91" i="5"/>
  <c r="G92" i="5"/>
  <c r="H92" i="5"/>
  <c r="I92" i="5"/>
  <c r="J92" i="5"/>
  <c r="S93" i="5"/>
  <c r="AC93" i="5"/>
  <c r="G94" i="5"/>
  <c r="H94" i="5"/>
  <c r="I94" i="5"/>
  <c r="J94" i="5"/>
  <c r="G95" i="5"/>
  <c r="H95" i="5"/>
  <c r="I95" i="5"/>
  <c r="J95" i="5"/>
  <c r="G96" i="5"/>
  <c r="H96" i="5"/>
  <c r="I96" i="5"/>
  <c r="J96" i="5"/>
  <c r="G97" i="5"/>
  <c r="H97" i="5"/>
  <c r="I97" i="5"/>
  <c r="J97" i="5"/>
  <c r="G98" i="5"/>
  <c r="H98" i="5"/>
  <c r="I98" i="5"/>
  <c r="J98" i="5"/>
  <c r="G99" i="5"/>
  <c r="H99" i="5"/>
  <c r="I99" i="5"/>
  <c r="J99" i="5"/>
  <c r="G100" i="5"/>
  <c r="H100" i="5"/>
  <c r="I100" i="5"/>
  <c r="J100" i="5"/>
  <c r="L101" i="5"/>
  <c r="L93" i="5" s="1"/>
  <c r="M101" i="5"/>
  <c r="M93" i="5" s="1"/>
  <c r="N101" i="5"/>
  <c r="N93" i="5" s="1"/>
  <c r="O101" i="5"/>
  <c r="O93" i="5" s="1"/>
  <c r="Q101" i="5"/>
  <c r="Q93" i="5" s="1"/>
  <c r="R101" i="5"/>
  <c r="R93" i="5" s="1"/>
  <c r="S101" i="5"/>
  <c r="T101" i="5"/>
  <c r="T93" i="5" s="1"/>
  <c r="V101" i="5"/>
  <c r="V93" i="5" s="1"/>
  <c r="W101" i="5"/>
  <c r="W93" i="5" s="1"/>
  <c r="X101" i="5"/>
  <c r="X93" i="5" s="1"/>
  <c r="Y101" i="5"/>
  <c r="Y93" i="5" s="1"/>
  <c r="AA101" i="5"/>
  <c r="AA93" i="5" s="1"/>
  <c r="AB101" i="5"/>
  <c r="AB93" i="5" s="1"/>
  <c r="AC101" i="5"/>
  <c r="AD101" i="5"/>
  <c r="AD93" i="5" s="1"/>
  <c r="G102" i="5"/>
  <c r="H102" i="5"/>
  <c r="I102" i="5"/>
  <c r="J102" i="5"/>
  <c r="G103" i="5"/>
  <c r="H103" i="5"/>
  <c r="I103" i="5"/>
  <c r="J103" i="5"/>
  <c r="G104" i="5"/>
  <c r="H104" i="5"/>
  <c r="I104" i="5"/>
  <c r="J104" i="5"/>
  <c r="N105" i="5"/>
  <c r="O105" i="5"/>
  <c r="T105" i="5"/>
  <c r="Y105" i="5"/>
  <c r="G106" i="5"/>
  <c r="H106" i="5"/>
  <c r="I106" i="5"/>
  <c r="J106" i="5"/>
  <c r="G107" i="5"/>
  <c r="H107" i="5"/>
  <c r="I107" i="5"/>
  <c r="J107" i="5"/>
  <c r="G108" i="5"/>
  <c r="H108" i="5"/>
  <c r="I108" i="5"/>
  <c r="J108" i="5"/>
  <c r="G109" i="5"/>
  <c r="H109" i="5"/>
  <c r="I109" i="5"/>
  <c r="J109" i="5"/>
  <c r="G110" i="5"/>
  <c r="H110" i="5"/>
  <c r="I110" i="5"/>
  <c r="J110" i="5"/>
  <c r="G111" i="5"/>
  <c r="H111" i="5"/>
  <c r="I111" i="5"/>
  <c r="J111" i="5"/>
  <c r="G112" i="5"/>
  <c r="H112" i="5"/>
  <c r="I112" i="5"/>
  <c r="J112" i="5"/>
  <c r="G113" i="5"/>
  <c r="H113" i="5"/>
  <c r="I113" i="5"/>
  <c r="J113" i="5"/>
  <c r="L113" i="5"/>
  <c r="L105" i="5" s="1"/>
  <c r="M113" i="5"/>
  <c r="M105" i="5" s="1"/>
  <c r="N113" i="5"/>
  <c r="O113" i="5"/>
  <c r="Q113" i="5"/>
  <c r="Q105" i="5" s="1"/>
  <c r="R113" i="5"/>
  <c r="R105" i="5" s="1"/>
  <c r="S113" i="5"/>
  <c r="S105" i="5" s="1"/>
  <c r="T113" i="5"/>
  <c r="V113" i="5"/>
  <c r="V105" i="5" s="1"/>
  <c r="W113" i="5"/>
  <c r="W105" i="5" s="1"/>
  <c r="X113" i="5"/>
  <c r="X105" i="5" s="1"/>
  <c r="Y113" i="5"/>
  <c r="AA113" i="5"/>
  <c r="AA105" i="5" s="1"/>
  <c r="AB113" i="5"/>
  <c r="AB105" i="5" s="1"/>
  <c r="AC113" i="5"/>
  <c r="AC105" i="5" s="1"/>
  <c r="AD113" i="5"/>
  <c r="AD105" i="5" s="1"/>
  <c r="AA117" i="5"/>
  <c r="G118" i="5"/>
  <c r="G117" i="5" s="1"/>
  <c r="H118" i="5"/>
  <c r="I118" i="5"/>
  <c r="J118" i="5"/>
  <c r="G119" i="5"/>
  <c r="H119" i="5"/>
  <c r="I119" i="5"/>
  <c r="J119" i="5"/>
  <c r="G120" i="5"/>
  <c r="H120" i="5"/>
  <c r="I120" i="5"/>
  <c r="J120" i="5"/>
  <c r="G121" i="5"/>
  <c r="H121" i="5"/>
  <c r="I121" i="5"/>
  <c r="J121" i="5"/>
  <c r="G122" i="5"/>
  <c r="H122" i="5"/>
  <c r="I122" i="5"/>
  <c r="J122" i="5"/>
  <c r="G123" i="5"/>
  <c r="H123" i="5"/>
  <c r="I123" i="5"/>
  <c r="J123" i="5"/>
  <c r="G124" i="5"/>
  <c r="H124" i="5"/>
  <c r="I124" i="5"/>
  <c r="J124" i="5"/>
  <c r="G125" i="5"/>
  <c r="H125" i="5"/>
  <c r="I125" i="5"/>
  <c r="J125" i="5"/>
  <c r="L125" i="5"/>
  <c r="L117" i="5" s="1"/>
  <c r="M125" i="5"/>
  <c r="M117" i="5" s="1"/>
  <c r="N125" i="5"/>
  <c r="N117" i="5" s="1"/>
  <c r="O125" i="5"/>
  <c r="O117" i="5" s="1"/>
  <c r="Q125" i="5"/>
  <c r="Q117" i="5" s="1"/>
  <c r="R125" i="5"/>
  <c r="R117" i="5" s="1"/>
  <c r="S125" i="5"/>
  <c r="S117" i="5" s="1"/>
  <c r="T125" i="5"/>
  <c r="T117" i="5" s="1"/>
  <c r="V125" i="5"/>
  <c r="V117" i="5" s="1"/>
  <c r="W125" i="5"/>
  <c r="W117" i="5" s="1"/>
  <c r="X125" i="5"/>
  <c r="X117" i="5" s="1"/>
  <c r="Y125" i="5"/>
  <c r="Y117" i="5" s="1"/>
  <c r="AA125" i="5"/>
  <c r="AB125" i="5"/>
  <c r="AB117" i="5" s="1"/>
  <c r="AC125" i="5"/>
  <c r="AC117" i="5" s="1"/>
  <c r="AD125" i="5"/>
  <c r="AD117" i="5" s="1"/>
  <c r="L129" i="5"/>
  <c r="M129" i="5"/>
  <c r="N129" i="5"/>
  <c r="O129" i="5"/>
  <c r="Q129" i="5"/>
  <c r="R129" i="5"/>
  <c r="S129" i="5"/>
  <c r="T129" i="5"/>
  <c r="V129" i="5"/>
  <c r="W129" i="5"/>
  <c r="X129" i="5"/>
  <c r="Y129" i="5"/>
  <c r="AA129" i="5"/>
  <c r="AB129" i="5"/>
  <c r="AC129" i="5"/>
  <c r="AD129" i="5"/>
  <c r="G130" i="5"/>
  <c r="H130" i="5"/>
  <c r="I130" i="5"/>
  <c r="J130" i="5"/>
  <c r="G131" i="5"/>
  <c r="H131" i="5"/>
  <c r="I131" i="5"/>
  <c r="J131" i="5"/>
  <c r="G132" i="5"/>
  <c r="H132" i="5"/>
  <c r="I132" i="5"/>
  <c r="J132" i="5"/>
  <c r="G133" i="5"/>
  <c r="H133" i="5"/>
  <c r="I133" i="5"/>
  <c r="J133" i="5"/>
  <c r="G134" i="5"/>
  <c r="H134" i="5"/>
  <c r="I134" i="5"/>
  <c r="J134" i="5"/>
  <c r="G135" i="5"/>
  <c r="H135" i="5"/>
  <c r="I135" i="5"/>
  <c r="J135" i="5"/>
  <c r="G136" i="5"/>
  <c r="H136" i="5"/>
  <c r="I136" i="5"/>
  <c r="J136" i="5"/>
  <c r="G137" i="5"/>
  <c r="H137" i="5"/>
  <c r="I137" i="5"/>
  <c r="J137" i="5"/>
  <c r="G138" i="5"/>
  <c r="H138" i="5"/>
  <c r="I138" i="5"/>
  <c r="J138" i="5"/>
  <c r="G139" i="5"/>
  <c r="H139" i="5"/>
  <c r="I139" i="5"/>
  <c r="J139" i="5"/>
  <c r="G140" i="5"/>
  <c r="H140" i="5"/>
  <c r="I140" i="5"/>
  <c r="J140" i="5"/>
  <c r="G141" i="5"/>
  <c r="H141" i="5"/>
  <c r="I141" i="5"/>
  <c r="J141" i="5"/>
  <c r="G148" i="5"/>
  <c r="H148" i="5"/>
  <c r="I148" i="5"/>
  <c r="J148" i="5"/>
  <c r="O6" i="4"/>
  <c r="P6" i="4"/>
  <c r="Q6" i="4"/>
  <c r="R6" i="4"/>
  <c r="Y6" i="4"/>
  <c r="Z6" i="4"/>
  <c r="AA6" i="4"/>
  <c r="AB6" i="4"/>
  <c r="O7" i="4"/>
  <c r="P7" i="4"/>
  <c r="Q7" i="4"/>
  <c r="R7" i="4"/>
  <c r="R8" i="4" s="1"/>
  <c r="Y7" i="4"/>
  <c r="Z7" i="4"/>
  <c r="AA7" i="4"/>
  <c r="AB7" i="4"/>
  <c r="E11" i="4"/>
  <c r="O11" i="4"/>
  <c r="Y11" i="4"/>
  <c r="O12" i="4"/>
  <c r="P12" i="4"/>
  <c r="Q12" i="4"/>
  <c r="Q78" i="4" s="1"/>
  <c r="R12" i="4"/>
  <c r="R78" i="4" s="1"/>
  <c r="Y12" i="4"/>
  <c r="Z12" i="4"/>
  <c r="Z78" i="4" s="1"/>
  <c r="AA12" i="4"/>
  <c r="AA78" i="4" s="1"/>
  <c r="AB12" i="4"/>
  <c r="AB78" i="4" s="1"/>
  <c r="O13" i="4"/>
  <c r="O14" i="4"/>
  <c r="O33" i="4"/>
  <c r="P33" i="4"/>
  <c r="Q33" i="4"/>
  <c r="R33" i="4"/>
  <c r="Y33" i="4"/>
  <c r="Z33" i="4"/>
  <c r="AA33" i="4"/>
  <c r="AB33" i="4"/>
  <c r="O36" i="4"/>
  <c r="P36" i="4"/>
  <c r="Q36" i="4"/>
  <c r="R36" i="4"/>
  <c r="Y36" i="4"/>
  <c r="Z36" i="4"/>
  <c r="AA67" i="4" s="1"/>
  <c r="AA36" i="4"/>
  <c r="AB36" i="4"/>
  <c r="O37" i="4"/>
  <c r="P37" i="4"/>
  <c r="Q37" i="4"/>
  <c r="R37" i="4"/>
  <c r="Y37" i="4"/>
  <c r="Z37" i="4"/>
  <c r="AA37" i="4"/>
  <c r="AB37" i="4"/>
  <c r="O38" i="4"/>
  <c r="P38" i="4"/>
  <c r="Q38" i="4"/>
  <c r="R38" i="4"/>
  <c r="Y38" i="4"/>
  <c r="Z38" i="4"/>
  <c r="AA38" i="4"/>
  <c r="AB38" i="4"/>
  <c r="O39" i="4"/>
  <c r="P39" i="4"/>
  <c r="Q39" i="4"/>
  <c r="R39" i="4"/>
  <c r="Y39" i="4"/>
  <c r="Z39" i="4"/>
  <c r="AA39" i="4"/>
  <c r="AB39" i="4"/>
  <c r="O40" i="4"/>
  <c r="P40" i="4"/>
  <c r="Q40" i="4"/>
  <c r="R40" i="4"/>
  <c r="Y40" i="4"/>
  <c r="Z40" i="4"/>
  <c r="AA40" i="4"/>
  <c r="AB40" i="4"/>
  <c r="O41" i="4"/>
  <c r="P41" i="4"/>
  <c r="Q41" i="4"/>
  <c r="R41" i="4"/>
  <c r="Y41" i="4"/>
  <c r="Z41" i="4"/>
  <c r="AA41" i="4"/>
  <c r="AB41" i="4"/>
  <c r="O42" i="4"/>
  <c r="P42" i="4"/>
  <c r="Q42" i="4"/>
  <c r="R42" i="4"/>
  <c r="Y42" i="4"/>
  <c r="Z42" i="4"/>
  <c r="AA42" i="4"/>
  <c r="AB42" i="4"/>
  <c r="O43" i="4"/>
  <c r="P43" i="4"/>
  <c r="Q43" i="4"/>
  <c r="R43" i="4"/>
  <c r="Y43" i="4"/>
  <c r="Z43" i="4"/>
  <c r="AA43" i="4"/>
  <c r="AB43" i="4"/>
  <c r="O44" i="4"/>
  <c r="P44" i="4"/>
  <c r="Q44" i="4"/>
  <c r="R44" i="4"/>
  <c r="Y44" i="4"/>
  <c r="Z44" i="4"/>
  <c r="AA44" i="4"/>
  <c r="AB44" i="4"/>
  <c r="O45" i="4"/>
  <c r="P45" i="4"/>
  <c r="Q45" i="4"/>
  <c r="R45" i="4"/>
  <c r="Y45" i="4"/>
  <c r="Z45" i="4"/>
  <c r="AA45" i="4"/>
  <c r="AB45" i="4"/>
  <c r="O46" i="4"/>
  <c r="P46" i="4"/>
  <c r="Q46" i="4"/>
  <c r="R46" i="4"/>
  <c r="Y46" i="4"/>
  <c r="Z46" i="4"/>
  <c r="AA46" i="4"/>
  <c r="AB46" i="4"/>
  <c r="O47" i="4"/>
  <c r="P47" i="4"/>
  <c r="Q47" i="4"/>
  <c r="R47" i="4"/>
  <c r="Y47" i="4"/>
  <c r="Z47" i="4"/>
  <c r="AA47" i="4"/>
  <c r="AB47" i="4"/>
  <c r="O48" i="4"/>
  <c r="P48" i="4"/>
  <c r="Q48" i="4"/>
  <c r="R48" i="4"/>
  <c r="Y48" i="4"/>
  <c r="Z48" i="4"/>
  <c r="AA48" i="4"/>
  <c r="AB48" i="4"/>
  <c r="O63" i="4"/>
  <c r="P63" i="4"/>
  <c r="Q63" i="4"/>
  <c r="R63" i="4"/>
  <c r="Y63" i="4"/>
  <c r="Z63" i="4"/>
  <c r="AA63" i="4"/>
  <c r="AB63" i="4"/>
  <c r="Q66" i="4"/>
  <c r="R66" i="4"/>
  <c r="AB66" i="4"/>
  <c r="O71" i="4"/>
  <c r="O73" i="4" s="1"/>
  <c r="O74" i="4" s="1"/>
  <c r="Y71" i="4"/>
  <c r="O72" i="4"/>
  <c r="P72" i="4"/>
  <c r="Q72" i="4"/>
  <c r="R72" i="4"/>
  <c r="Y72" i="4"/>
  <c r="Z72" i="4"/>
  <c r="AA72" i="4"/>
  <c r="AB72" i="4"/>
  <c r="O77" i="4"/>
  <c r="O78" i="4"/>
  <c r="P78" i="4"/>
  <c r="Y78" i="4"/>
  <c r="O84" i="4"/>
  <c r="P84" i="4"/>
  <c r="Q84" i="4"/>
  <c r="R84" i="4"/>
  <c r="Y84" i="4"/>
  <c r="Z84" i="4"/>
  <c r="AA84" i="4"/>
  <c r="AB84" i="4"/>
  <c r="O85" i="4"/>
  <c r="P85" i="4"/>
  <c r="Q85" i="4"/>
  <c r="R85" i="4"/>
  <c r="Y85" i="4"/>
  <c r="Z85" i="4"/>
  <c r="AA85" i="4"/>
  <c r="AB85" i="4"/>
  <c r="O86" i="4"/>
  <c r="P86" i="4"/>
  <c r="Q86" i="4"/>
  <c r="R86" i="4"/>
  <c r="Y86" i="4"/>
  <c r="Z86" i="4"/>
  <c r="AA86" i="4"/>
  <c r="AB86" i="4"/>
  <c r="O87" i="4"/>
  <c r="P87" i="4"/>
  <c r="Q87" i="4"/>
  <c r="R87" i="4"/>
  <c r="Y87" i="4"/>
  <c r="Z87" i="4"/>
  <c r="AA87" i="4"/>
  <c r="AB87" i="4"/>
  <c r="O88" i="4"/>
  <c r="P88" i="4"/>
  <c r="Q88" i="4"/>
  <c r="R88" i="4"/>
  <c r="Y88" i="4"/>
  <c r="Z88" i="4"/>
  <c r="AA88" i="4"/>
  <c r="AB88" i="4"/>
  <c r="O89" i="4"/>
  <c r="P89" i="4"/>
  <c r="Q89" i="4"/>
  <c r="R89" i="4"/>
  <c r="Y89" i="4"/>
  <c r="Z89" i="4"/>
  <c r="AA89" i="4"/>
  <c r="AB89" i="4"/>
  <c r="O90" i="4"/>
  <c r="P90" i="4"/>
  <c r="Q90" i="4"/>
  <c r="R90" i="4"/>
  <c r="Y90" i="4"/>
  <c r="Z90" i="4"/>
  <c r="AA90" i="4"/>
  <c r="AB90" i="4"/>
  <c r="O91" i="4"/>
  <c r="P91" i="4"/>
  <c r="Q91" i="4"/>
  <c r="R91" i="4"/>
  <c r="Y91" i="4"/>
  <c r="Z91" i="4"/>
  <c r="AA91" i="4"/>
  <c r="AB91" i="4"/>
  <c r="O92" i="4"/>
  <c r="P92" i="4"/>
  <c r="Q92" i="4"/>
  <c r="R92" i="4"/>
  <c r="Y92" i="4"/>
  <c r="Z92" i="4"/>
  <c r="AA92" i="4"/>
  <c r="AB92" i="4"/>
  <c r="O93" i="4"/>
  <c r="P93" i="4"/>
  <c r="Q93" i="4"/>
  <c r="R93" i="4"/>
  <c r="Y93" i="4"/>
  <c r="Z93" i="4"/>
  <c r="AA93" i="4"/>
  <c r="AB93" i="4"/>
  <c r="O94" i="4"/>
  <c r="P94" i="4"/>
  <c r="Q94" i="4"/>
  <c r="R94" i="4"/>
  <c r="Y94" i="4"/>
  <c r="Z94" i="4"/>
  <c r="AA94" i="4"/>
  <c r="AB94" i="4"/>
  <c r="O95" i="4"/>
  <c r="P95" i="4"/>
  <c r="Q95" i="4"/>
  <c r="R95" i="4"/>
  <c r="Y95" i="4"/>
  <c r="Z95" i="4"/>
  <c r="AA95" i="4"/>
  <c r="AB95" i="4"/>
  <c r="O98" i="4"/>
  <c r="P98" i="4"/>
  <c r="Q98" i="4"/>
  <c r="R98" i="4"/>
  <c r="Y98" i="4"/>
  <c r="Z98" i="4"/>
  <c r="AA98" i="4"/>
  <c r="AB98" i="4"/>
  <c r="O99" i="4"/>
  <c r="P99" i="4"/>
  <c r="Q99" i="4"/>
  <c r="R99" i="4"/>
  <c r="Y99" i="4"/>
  <c r="Z99" i="4"/>
  <c r="AA99" i="4"/>
  <c r="AB99" i="4"/>
  <c r="O100" i="4"/>
  <c r="P100" i="4"/>
  <c r="Q100" i="4"/>
  <c r="R100" i="4"/>
  <c r="Y100" i="4"/>
  <c r="Z100" i="4"/>
  <c r="AA100" i="4"/>
  <c r="AB100" i="4"/>
  <c r="O101" i="4"/>
  <c r="P101" i="4"/>
  <c r="Q101" i="4"/>
  <c r="R101" i="4"/>
  <c r="Y101" i="4"/>
  <c r="Z101" i="4"/>
  <c r="AA101" i="4"/>
  <c r="AB101" i="4"/>
  <c r="O102" i="4"/>
  <c r="P102" i="4"/>
  <c r="Q102" i="4"/>
  <c r="R102" i="4"/>
  <c r="Y102" i="4"/>
  <c r="Z102" i="4"/>
  <c r="AA102" i="4"/>
  <c r="AB102" i="4"/>
  <c r="O103" i="4"/>
  <c r="P103" i="4"/>
  <c r="Q103" i="4"/>
  <c r="R103" i="4"/>
  <c r="Y103" i="4"/>
  <c r="Z103" i="4"/>
  <c r="AA103" i="4"/>
  <c r="AB103" i="4"/>
  <c r="O104" i="4"/>
  <c r="P104" i="4"/>
  <c r="Q104" i="4"/>
  <c r="R104" i="4"/>
  <c r="Y104" i="4"/>
  <c r="Z104" i="4"/>
  <c r="AA104" i="4"/>
  <c r="AB104" i="4"/>
  <c r="O105" i="4"/>
  <c r="P105" i="4"/>
  <c r="Q105" i="4"/>
  <c r="R105" i="4"/>
  <c r="Y105" i="4"/>
  <c r="Z105" i="4"/>
  <c r="AA105" i="4"/>
  <c r="AB105" i="4"/>
  <c r="O106" i="4"/>
  <c r="P106" i="4"/>
  <c r="Q106" i="4"/>
  <c r="R106" i="4"/>
  <c r="Y106" i="4"/>
  <c r="Z106" i="4"/>
  <c r="AA106" i="4"/>
  <c r="AB106" i="4"/>
  <c r="O107" i="4"/>
  <c r="P107" i="4"/>
  <c r="Q107" i="4"/>
  <c r="R107" i="4"/>
  <c r="Y107" i="4"/>
  <c r="Z107" i="4"/>
  <c r="AA107" i="4"/>
  <c r="AB107" i="4"/>
  <c r="O108" i="4"/>
  <c r="P108" i="4"/>
  <c r="Q108" i="4"/>
  <c r="R108" i="4"/>
  <c r="Y108" i="4"/>
  <c r="Z108" i="4"/>
  <c r="AA108" i="4"/>
  <c r="AB108" i="4"/>
  <c r="O109" i="4"/>
  <c r="P109" i="4"/>
  <c r="Q109" i="4"/>
  <c r="R109" i="4"/>
  <c r="Y109" i="4"/>
  <c r="Z109" i="4"/>
  <c r="AA109" i="4"/>
  <c r="AB109" i="4"/>
  <c r="R119" i="4"/>
  <c r="O122" i="4"/>
  <c r="O130" i="4"/>
  <c r="Y130" i="4"/>
  <c r="Y189" i="4" s="1"/>
  <c r="O131" i="4"/>
  <c r="O190" i="4" s="1"/>
  <c r="O249" i="4" s="1"/>
  <c r="O255" i="4" s="1"/>
  <c r="P131" i="4"/>
  <c r="P137" i="4" s="1"/>
  <c r="Q131" i="4"/>
  <c r="R131" i="4"/>
  <c r="Y131" i="4"/>
  <c r="Y137" i="4" s="1"/>
  <c r="Z131" i="4"/>
  <c r="AA131" i="4"/>
  <c r="AB131" i="4"/>
  <c r="Y132" i="4"/>
  <c r="Y133" i="4" s="1"/>
  <c r="Y136" i="4"/>
  <c r="Y138" i="4" s="1"/>
  <c r="Y139" i="4" s="1"/>
  <c r="Q137" i="4"/>
  <c r="Z137" i="4"/>
  <c r="O143" i="4"/>
  <c r="P143" i="4"/>
  <c r="Q143" i="4"/>
  <c r="R143" i="4"/>
  <c r="Y143" i="4"/>
  <c r="Z143" i="4"/>
  <c r="AA143" i="4"/>
  <c r="AB143" i="4"/>
  <c r="O144" i="4"/>
  <c r="P144" i="4"/>
  <c r="Q144" i="4"/>
  <c r="R144" i="4"/>
  <c r="Y144" i="4"/>
  <c r="Z144" i="4"/>
  <c r="AA144" i="4"/>
  <c r="AB144" i="4"/>
  <c r="O145" i="4"/>
  <c r="P145" i="4"/>
  <c r="Q145" i="4"/>
  <c r="R145" i="4"/>
  <c r="Y145" i="4"/>
  <c r="Z145" i="4"/>
  <c r="AA145" i="4"/>
  <c r="AB145" i="4"/>
  <c r="O146" i="4"/>
  <c r="P146" i="4"/>
  <c r="Q146" i="4"/>
  <c r="R146" i="4"/>
  <c r="Y146" i="4"/>
  <c r="Z146" i="4"/>
  <c r="AA146" i="4"/>
  <c r="AB146" i="4"/>
  <c r="O147" i="4"/>
  <c r="P147" i="4"/>
  <c r="Q147" i="4"/>
  <c r="R147" i="4"/>
  <c r="Y147" i="4"/>
  <c r="Z147" i="4"/>
  <c r="AA147" i="4"/>
  <c r="AB147" i="4"/>
  <c r="O148" i="4"/>
  <c r="P148" i="4"/>
  <c r="Q148" i="4"/>
  <c r="R148" i="4"/>
  <c r="Y148" i="4"/>
  <c r="Z148" i="4"/>
  <c r="AA148" i="4"/>
  <c r="AB148" i="4"/>
  <c r="O149" i="4"/>
  <c r="P149" i="4"/>
  <c r="Q149" i="4"/>
  <c r="R149" i="4"/>
  <c r="Y149" i="4"/>
  <c r="Z149" i="4"/>
  <c r="AA149" i="4"/>
  <c r="AB149" i="4"/>
  <c r="O150" i="4"/>
  <c r="P150" i="4"/>
  <c r="Q150" i="4"/>
  <c r="R150" i="4"/>
  <c r="Y150" i="4"/>
  <c r="Z150" i="4"/>
  <c r="AA150" i="4"/>
  <c r="AB150" i="4"/>
  <c r="O151" i="4"/>
  <c r="P151" i="4"/>
  <c r="Q151" i="4"/>
  <c r="R151" i="4"/>
  <c r="Y151" i="4"/>
  <c r="Z151" i="4"/>
  <c r="AA151" i="4"/>
  <c r="AB151" i="4"/>
  <c r="O152" i="4"/>
  <c r="P152" i="4"/>
  <c r="Q152" i="4"/>
  <c r="R152" i="4"/>
  <c r="Y152" i="4"/>
  <c r="Z152" i="4"/>
  <c r="AA152" i="4"/>
  <c r="AB152" i="4"/>
  <c r="O153" i="4"/>
  <c r="P153" i="4"/>
  <c r="Q153" i="4"/>
  <c r="R153" i="4"/>
  <c r="Y153" i="4"/>
  <c r="Z153" i="4"/>
  <c r="AA153" i="4"/>
  <c r="AB153" i="4"/>
  <c r="O154" i="4"/>
  <c r="P154" i="4"/>
  <c r="Q154" i="4"/>
  <c r="R154" i="4"/>
  <c r="Y154" i="4"/>
  <c r="Z154" i="4"/>
  <c r="AA154" i="4"/>
  <c r="AB154" i="4"/>
  <c r="O157" i="4"/>
  <c r="P157" i="4"/>
  <c r="Q157" i="4"/>
  <c r="R157" i="4"/>
  <c r="Y157" i="4"/>
  <c r="Z157" i="4"/>
  <c r="AA157" i="4"/>
  <c r="AB157" i="4"/>
  <c r="O158" i="4"/>
  <c r="P158" i="4"/>
  <c r="Q158" i="4"/>
  <c r="R158" i="4"/>
  <c r="Y158" i="4"/>
  <c r="Z158" i="4"/>
  <c r="AA158" i="4"/>
  <c r="AB158" i="4"/>
  <c r="O159" i="4"/>
  <c r="P159" i="4"/>
  <c r="Q159" i="4"/>
  <c r="R159" i="4"/>
  <c r="Y159" i="4"/>
  <c r="Z159" i="4"/>
  <c r="AA159" i="4"/>
  <c r="AB159" i="4"/>
  <c r="O160" i="4"/>
  <c r="P160" i="4"/>
  <c r="Q160" i="4"/>
  <c r="R160" i="4"/>
  <c r="Y160" i="4"/>
  <c r="Z160" i="4"/>
  <c r="AA160" i="4"/>
  <c r="AB160" i="4"/>
  <c r="O161" i="4"/>
  <c r="P161" i="4"/>
  <c r="Q161" i="4"/>
  <c r="R161" i="4"/>
  <c r="Y161" i="4"/>
  <c r="Z161" i="4"/>
  <c r="AA161" i="4"/>
  <c r="AB161" i="4"/>
  <c r="O162" i="4"/>
  <c r="P162" i="4"/>
  <c r="Q162" i="4"/>
  <c r="R162" i="4"/>
  <c r="Y162" i="4"/>
  <c r="Z162" i="4"/>
  <c r="AA162" i="4"/>
  <c r="AB162" i="4"/>
  <c r="O163" i="4"/>
  <c r="P163" i="4"/>
  <c r="Q163" i="4"/>
  <c r="R163" i="4"/>
  <c r="Y163" i="4"/>
  <c r="Z163" i="4"/>
  <c r="AA163" i="4"/>
  <c r="AB163" i="4"/>
  <c r="O164" i="4"/>
  <c r="P164" i="4"/>
  <c r="Q164" i="4"/>
  <c r="R164" i="4"/>
  <c r="Y164" i="4"/>
  <c r="Z164" i="4"/>
  <c r="AA164" i="4"/>
  <c r="AB164" i="4"/>
  <c r="O165" i="4"/>
  <c r="P165" i="4"/>
  <c r="Q165" i="4"/>
  <c r="R165" i="4"/>
  <c r="Y165" i="4"/>
  <c r="Z165" i="4"/>
  <c r="AA165" i="4"/>
  <c r="AB165" i="4"/>
  <c r="AB168" i="4" s="1"/>
  <c r="O166" i="4"/>
  <c r="P166" i="4"/>
  <c r="Q166" i="4"/>
  <c r="R166" i="4"/>
  <c r="Y166" i="4"/>
  <c r="Z166" i="4"/>
  <c r="AA166" i="4"/>
  <c r="AB166" i="4"/>
  <c r="O167" i="4"/>
  <c r="P167" i="4"/>
  <c r="Q167" i="4"/>
  <c r="R167" i="4"/>
  <c r="Y167" i="4"/>
  <c r="Z167" i="4"/>
  <c r="AA167" i="4"/>
  <c r="AB167" i="4"/>
  <c r="O168" i="4"/>
  <c r="P168" i="4"/>
  <c r="Q168" i="4"/>
  <c r="R168" i="4"/>
  <c r="Y168" i="4"/>
  <c r="Z168" i="4"/>
  <c r="AA168" i="4"/>
  <c r="Y179" i="4"/>
  <c r="P190" i="4"/>
  <c r="P249" i="4" s="1"/>
  <c r="P255" i="4" s="1"/>
  <c r="Q190" i="4"/>
  <c r="Z190" i="4"/>
  <c r="Z196" i="4" s="1"/>
  <c r="O202" i="4"/>
  <c r="P202" i="4"/>
  <c r="Q202" i="4"/>
  <c r="R202" i="4"/>
  <c r="Y202" i="4"/>
  <c r="Z202" i="4"/>
  <c r="AA202" i="4"/>
  <c r="AB202" i="4"/>
  <c r="O203" i="4"/>
  <c r="P203" i="4"/>
  <c r="Q203" i="4"/>
  <c r="R203" i="4"/>
  <c r="Y203" i="4"/>
  <c r="Z203" i="4"/>
  <c r="AA203" i="4"/>
  <c r="AB203" i="4"/>
  <c r="O204" i="4"/>
  <c r="P204" i="4"/>
  <c r="Q204" i="4"/>
  <c r="R204" i="4"/>
  <c r="Y204" i="4"/>
  <c r="Z204" i="4"/>
  <c r="AA204" i="4"/>
  <c r="AB204" i="4"/>
  <c r="O205" i="4"/>
  <c r="P205" i="4"/>
  <c r="Q205" i="4"/>
  <c r="R205" i="4"/>
  <c r="Y205" i="4"/>
  <c r="Z205" i="4"/>
  <c r="AA205" i="4"/>
  <c r="AB205" i="4"/>
  <c r="O206" i="4"/>
  <c r="P206" i="4"/>
  <c r="Q206" i="4"/>
  <c r="R206" i="4"/>
  <c r="Y206" i="4"/>
  <c r="Z206" i="4"/>
  <c r="AA206" i="4"/>
  <c r="AB206" i="4"/>
  <c r="O207" i="4"/>
  <c r="P207" i="4"/>
  <c r="Q207" i="4"/>
  <c r="R207" i="4"/>
  <c r="Y207" i="4"/>
  <c r="Z207" i="4"/>
  <c r="AA207" i="4"/>
  <c r="AB207" i="4"/>
  <c r="O208" i="4"/>
  <c r="P208" i="4"/>
  <c r="Q208" i="4"/>
  <c r="R208" i="4"/>
  <c r="Y208" i="4"/>
  <c r="Z208" i="4"/>
  <c r="AA208" i="4"/>
  <c r="AB208" i="4"/>
  <c r="O209" i="4"/>
  <c r="P209" i="4"/>
  <c r="Q209" i="4"/>
  <c r="R209" i="4"/>
  <c r="Y209" i="4"/>
  <c r="Z209" i="4"/>
  <c r="AA209" i="4"/>
  <c r="AB209" i="4"/>
  <c r="O210" i="4"/>
  <c r="P210" i="4"/>
  <c r="Q210" i="4"/>
  <c r="R210" i="4"/>
  <c r="Y210" i="4"/>
  <c r="Z210" i="4"/>
  <c r="AA210" i="4"/>
  <c r="AB210" i="4"/>
  <c r="O211" i="4"/>
  <c r="P211" i="4"/>
  <c r="Q211" i="4"/>
  <c r="R211" i="4"/>
  <c r="Y211" i="4"/>
  <c r="Z211" i="4"/>
  <c r="AA211" i="4"/>
  <c r="AB211" i="4"/>
  <c r="O212" i="4"/>
  <c r="P212" i="4"/>
  <c r="Q212" i="4"/>
  <c r="R212" i="4"/>
  <c r="Y212" i="4"/>
  <c r="Z212" i="4"/>
  <c r="AA212" i="4"/>
  <c r="AB212" i="4"/>
  <c r="O213" i="4"/>
  <c r="P213" i="4"/>
  <c r="Q213" i="4"/>
  <c r="R213" i="4"/>
  <c r="Y213" i="4"/>
  <c r="Z213" i="4"/>
  <c r="AA213" i="4"/>
  <c r="AB213" i="4"/>
  <c r="O216" i="4"/>
  <c r="P216" i="4"/>
  <c r="Q216" i="4"/>
  <c r="R216" i="4"/>
  <c r="Y216" i="4"/>
  <c r="Z216" i="4"/>
  <c r="AA216" i="4"/>
  <c r="AB216" i="4"/>
  <c r="O217" i="4"/>
  <c r="P217" i="4"/>
  <c r="Q217" i="4"/>
  <c r="R217" i="4"/>
  <c r="Y217" i="4"/>
  <c r="Z217" i="4"/>
  <c r="AA217" i="4"/>
  <c r="AB217" i="4"/>
  <c r="O218" i="4"/>
  <c r="P218" i="4"/>
  <c r="Q218" i="4"/>
  <c r="R218" i="4"/>
  <c r="Y218" i="4"/>
  <c r="Z218" i="4"/>
  <c r="AA218" i="4"/>
  <c r="AB218" i="4"/>
  <c r="O219" i="4"/>
  <c r="P219" i="4"/>
  <c r="Q219" i="4"/>
  <c r="R219" i="4"/>
  <c r="Y219" i="4"/>
  <c r="Z219" i="4"/>
  <c r="AA219" i="4"/>
  <c r="AB219" i="4"/>
  <c r="O220" i="4"/>
  <c r="P220" i="4"/>
  <c r="Q220" i="4"/>
  <c r="R220" i="4"/>
  <c r="Y220" i="4"/>
  <c r="Z220" i="4"/>
  <c r="AA220" i="4"/>
  <c r="AB220" i="4"/>
  <c r="O221" i="4"/>
  <c r="P221" i="4"/>
  <c r="Q221" i="4"/>
  <c r="R221" i="4"/>
  <c r="Y221" i="4"/>
  <c r="Z221" i="4"/>
  <c r="AA221" i="4"/>
  <c r="AB221" i="4"/>
  <c r="O222" i="4"/>
  <c r="P222" i="4"/>
  <c r="Q222" i="4"/>
  <c r="R222" i="4"/>
  <c r="Y222" i="4"/>
  <c r="Z222" i="4"/>
  <c r="AA222" i="4"/>
  <c r="AB222" i="4"/>
  <c r="O223" i="4"/>
  <c r="P223" i="4"/>
  <c r="Q223" i="4"/>
  <c r="R223" i="4"/>
  <c r="Y223" i="4"/>
  <c r="Z223" i="4"/>
  <c r="AA223" i="4"/>
  <c r="AB223" i="4"/>
  <c r="O224" i="4"/>
  <c r="P224" i="4"/>
  <c r="Q224" i="4"/>
  <c r="R224" i="4"/>
  <c r="Y224" i="4"/>
  <c r="Z224" i="4"/>
  <c r="AA224" i="4"/>
  <c r="AB224" i="4"/>
  <c r="O225" i="4"/>
  <c r="P225" i="4"/>
  <c r="Q225" i="4"/>
  <c r="R225" i="4"/>
  <c r="Y225" i="4"/>
  <c r="Z225" i="4"/>
  <c r="AA225" i="4"/>
  <c r="AB225" i="4"/>
  <c r="O226" i="4"/>
  <c r="P226" i="4"/>
  <c r="Q226" i="4"/>
  <c r="R226" i="4"/>
  <c r="Y226" i="4"/>
  <c r="Z226" i="4"/>
  <c r="AA226" i="4"/>
  <c r="AB226" i="4"/>
  <c r="O227" i="4"/>
  <c r="P227" i="4"/>
  <c r="Q227" i="4"/>
  <c r="R227" i="4"/>
  <c r="Y227" i="4"/>
  <c r="Z227" i="4"/>
  <c r="AA227" i="4"/>
  <c r="AB227" i="4"/>
  <c r="R238" i="4"/>
  <c r="Q239" i="4"/>
  <c r="Q240" i="4"/>
  <c r="Y248" i="4"/>
  <c r="Z249" i="4"/>
  <c r="O261" i="4"/>
  <c r="P261" i="4"/>
  <c r="Q261" i="4"/>
  <c r="R261" i="4"/>
  <c r="Y261" i="4"/>
  <c r="Z261" i="4"/>
  <c r="AA261" i="4"/>
  <c r="AB261" i="4"/>
  <c r="O262" i="4"/>
  <c r="P262" i="4"/>
  <c r="Q262" i="4"/>
  <c r="R262" i="4"/>
  <c r="Y262" i="4"/>
  <c r="Z262" i="4"/>
  <c r="AA262" i="4"/>
  <c r="AB262" i="4"/>
  <c r="O263" i="4"/>
  <c r="P263" i="4"/>
  <c r="Q263" i="4"/>
  <c r="R263" i="4"/>
  <c r="Y263" i="4"/>
  <c r="Z263" i="4"/>
  <c r="AA263" i="4"/>
  <c r="AB263" i="4"/>
  <c r="O264" i="4"/>
  <c r="P264" i="4"/>
  <c r="Q264" i="4"/>
  <c r="R264" i="4"/>
  <c r="Y264" i="4"/>
  <c r="Z264" i="4"/>
  <c r="AA264" i="4"/>
  <c r="AB264" i="4"/>
  <c r="O265" i="4"/>
  <c r="P265" i="4"/>
  <c r="Q265" i="4"/>
  <c r="R265" i="4"/>
  <c r="Y265" i="4"/>
  <c r="Z265" i="4"/>
  <c r="AA265" i="4"/>
  <c r="AB265" i="4"/>
  <c r="O266" i="4"/>
  <c r="P266" i="4"/>
  <c r="Q266" i="4"/>
  <c r="R266" i="4"/>
  <c r="Y266" i="4"/>
  <c r="Z266" i="4"/>
  <c r="AA266" i="4"/>
  <c r="AB266" i="4"/>
  <c r="O267" i="4"/>
  <c r="P267" i="4"/>
  <c r="Q267" i="4"/>
  <c r="R267" i="4"/>
  <c r="Y267" i="4"/>
  <c r="Z267" i="4"/>
  <c r="AA267" i="4"/>
  <c r="AB267" i="4"/>
  <c r="O268" i="4"/>
  <c r="P268" i="4"/>
  <c r="Q268" i="4"/>
  <c r="R268" i="4"/>
  <c r="Y268" i="4"/>
  <c r="Z268" i="4"/>
  <c r="AA268" i="4"/>
  <c r="AB268" i="4"/>
  <c r="O269" i="4"/>
  <c r="P269" i="4"/>
  <c r="Q269" i="4"/>
  <c r="R269" i="4"/>
  <c r="Y269" i="4"/>
  <c r="Z269" i="4"/>
  <c r="AA269" i="4"/>
  <c r="AB269" i="4"/>
  <c r="O270" i="4"/>
  <c r="P270" i="4"/>
  <c r="Q270" i="4"/>
  <c r="R270" i="4"/>
  <c r="Y270" i="4"/>
  <c r="Z270" i="4"/>
  <c r="AA270" i="4"/>
  <c r="AB270" i="4"/>
  <c r="O271" i="4"/>
  <c r="P271" i="4"/>
  <c r="Q271" i="4"/>
  <c r="R271" i="4"/>
  <c r="Y271" i="4"/>
  <c r="Z271" i="4"/>
  <c r="AA271" i="4"/>
  <c r="AB271" i="4"/>
  <c r="O272" i="4"/>
  <c r="P272" i="4"/>
  <c r="Q272" i="4"/>
  <c r="R272" i="4"/>
  <c r="Y272" i="4"/>
  <c r="Z272" i="4"/>
  <c r="AA272" i="4"/>
  <c r="AB272" i="4"/>
  <c r="O275" i="4"/>
  <c r="P275" i="4"/>
  <c r="Q275" i="4"/>
  <c r="R275" i="4"/>
  <c r="Y275" i="4"/>
  <c r="Z275" i="4"/>
  <c r="AA275" i="4"/>
  <c r="AB275" i="4"/>
  <c r="O276" i="4"/>
  <c r="P276" i="4"/>
  <c r="Q276" i="4"/>
  <c r="R276" i="4"/>
  <c r="Y276" i="4"/>
  <c r="Z276" i="4"/>
  <c r="AA276" i="4"/>
  <c r="AB276" i="4"/>
  <c r="O277" i="4"/>
  <c r="P277" i="4"/>
  <c r="Q277" i="4"/>
  <c r="R277" i="4"/>
  <c r="Y277" i="4"/>
  <c r="Z277" i="4"/>
  <c r="AA277" i="4"/>
  <c r="AB277" i="4"/>
  <c r="O278" i="4"/>
  <c r="P278" i="4"/>
  <c r="Q278" i="4"/>
  <c r="R278" i="4"/>
  <c r="Y278" i="4"/>
  <c r="Z278" i="4"/>
  <c r="AA278" i="4"/>
  <c r="AB278" i="4"/>
  <c r="O279" i="4"/>
  <c r="P279" i="4"/>
  <c r="Q279" i="4"/>
  <c r="R279" i="4"/>
  <c r="Y279" i="4"/>
  <c r="Z279" i="4"/>
  <c r="AA279" i="4"/>
  <c r="AB279" i="4"/>
  <c r="O280" i="4"/>
  <c r="P280" i="4"/>
  <c r="Q280" i="4"/>
  <c r="R280" i="4"/>
  <c r="Y280" i="4"/>
  <c r="Z280" i="4"/>
  <c r="AA280" i="4"/>
  <c r="AB280" i="4"/>
  <c r="O281" i="4"/>
  <c r="P281" i="4"/>
  <c r="Q281" i="4"/>
  <c r="R281" i="4"/>
  <c r="Y281" i="4"/>
  <c r="Z281" i="4"/>
  <c r="AA281" i="4"/>
  <c r="AB281" i="4"/>
  <c r="O282" i="4"/>
  <c r="P282" i="4"/>
  <c r="Q282" i="4"/>
  <c r="R282" i="4"/>
  <c r="Y282" i="4"/>
  <c r="Z282" i="4"/>
  <c r="AA282" i="4"/>
  <c r="AB282" i="4"/>
  <c r="O283" i="4"/>
  <c r="P283" i="4"/>
  <c r="Q283" i="4"/>
  <c r="R283" i="4"/>
  <c r="Y283" i="4"/>
  <c r="Z283" i="4"/>
  <c r="AA283" i="4"/>
  <c r="AB283" i="4"/>
  <c r="O284" i="4"/>
  <c r="P284" i="4"/>
  <c r="Q284" i="4"/>
  <c r="R284" i="4"/>
  <c r="Y284" i="4"/>
  <c r="Z284" i="4"/>
  <c r="AA284" i="4"/>
  <c r="AB284" i="4"/>
  <c r="O285" i="4"/>
  <c r="P285" i="4"/>
  <c r="Q285" i="4"/>
  <c r="R285" i="4"/>
  <c r="Y285" i="4"/>
  <c r="Z285" i="4"/>
  <c r="AA285" i="4"/>
  <c r="AB285" i="4"/>
  <c r="O286" i="4"/>
  <c r="P286" i="4"/>
  <c r="Q286" i="4"/>
  <c r="R286" i="4"/>
  <c r="Y286" i="4"/>
  <c r="Z286" i="4"/>
  <c r="AA286" i="4"/>
  <c r="AB286" i="4"/>
  <c r="Q298" i="4"/>
  <c r="Q299" i="4"/>
  <c r="Y307" i="4"/>
  <c r="P308" i="4"/>
  <c r="O320" i="4"/>
  <c r="P320" i="4"/>
  <c r="Q320" i="4"/>
  <c r="R320" i="4"/>
  <c r="Y320" i="4"/>
  <c r="Z320" i="4"/>
  <c r="AA320" i="4"/>
  <c r="AB320" i="4"/>
  <c r="O321" i="4"/>
  <c r="P321" i="4"/>
  <c r="Q321" i="4"/>
  <c r="R321" i="4"/>
  <c r="Y321" i="4"/>
  <c r="Z321" i="4"/>
  <c r="AA321" i="4"/>
  <c r="AB321" i="4"/>
  <c r="O322" i="4"/>
  <c r="P322" i="4"/>
  <c r="Q322" i="4"/>
  <c r="R322" i="4"/>
  <c r="Y322" i="4"/>
  <c r="Z322" i="4"/>
  <c r="AA322" i="4"/>
  <c r="AB322" i="4"/>
  <c r="O323" i="4"/>
  <c r="P323" i="4"/>
  <c r="Q323" i="4"/>
  <c r="R323" i="4"/>
  <c r="Y323" i="4"/>
  <c r="Z323" i="4"/>
  <c r="AA323" i="4"/>
  <c r="AB323" i="4"/>
  <c r="O324" i="4"/>
  <c r="P324" i="4"/>
  <c r="Q324" i="4"/>
  <c r="R324" i="4"/>
  <c r="Y324" i="4"/>
  <c r="Z324" i="4"/>
  <c r="AA324" i="4"/>
  <c r="AB324" i="4"/>
  <c r="O325" i="4"/>
  <c r="P325" i="4"/>
  <c r="Q325" i="4"/>
  <c r="R325" i="4"/>
  <c r="Y325" i="4"/>
  <c r="Z325" i="4"/>
  <c r="AA325" i="4"/>
  <c r="AB325" i="4"/>
  <c r="O326" i="4"/>
  <c r="P326" i="4"/>
  <c r="Q326" i="4"/>
  <c r="R326" i="4"/>
  <c r="Y326" i="4"/>
  <c r="Z326" i="4"/>
  <c r="AA326" i="4"/>
  <c r="AB326" i="4"/>
  <c r="O327" i="4"/>
  <c r="P327" i="4"/>
  <c r="Q327" i="4"/>
  <c r="R327" i="4"/>
  <c r="Y327" i="4"/>
  <c r="Z327" i="4"/>
  <c r="AA327" i="4"/>
  <c r="AB327" i="4"/>
  <c r="O328" i="4"/>
  <c r="P328" i="4"/>
  <c r="Q328" i="4"/>
  <c r="R328" i="4"/>
  <c r="Y328" i="4"/>
  <c r="Z328" i="4"/>
  <c r="AA328" i="4"/>
  <c r="AB328" i="4"/>
  <c r="O329" i="4"/>
  <c r="P329" i="4"/>
  <c r="Q329" i="4"/>
  <c r="R329" i="4"/>
  <c r="Y329" i="4"/>
  <c r="Z329" i="4"/>
  <c r="AA329" i="4"/>
  <c r="AB329" i="4"/>
  <c r="O330" i="4"/>
  <c r="P330" i="4"/>
  <c r="Q330" i="4"/>
  <c r="R330" i="4"/>
  <c r="Y330" i="4"/>
  <c r="Z330" i="4"/>
  <c r="AA330" i="4"/>
  <c r="AB330" i="4"/>
  <c r="O331" i="4"/>
  <c r="P331" i="4"/>
  <c r="Q331" i="4"/>
  <c r="R331" i="4"/>
  <c r="Y331" i="4"/>
  <c r="Z331" i="4"/>
  <c r="AA331" i="4"/>
  <c r="AB331" i="4"/>
  <c r="O334" i="4"/>
  <c r="P334" i="4"/>
  <c r="Q334" i="4"/>
  <c r="R334" i="4"/>
  <c r="Y334" i="4"/>
  <c r="Z334" i="4"/>
  <c r="AA334" i="4"/>
  <c r="AB334" i="4"/>
  <c r="O335" i="4"/>
  <c r="P335" i="4"/>
  <c r="Q335" i="4"/>
  <c r="R335" i="4"/>
  <c r="Y335" i="4"/>
  <c r="Z335" i="4"/>
  <c r="AA335" i="4"/>
  <c r="AB335" i="4"/>
  <c r="O336" i="4"/>
  <c r="P336" i="4"/>
  <c r="Q336" i="4"/>
  <c r="R336" i="4"/>
  <c r="Y336" i="4"/>
  <c r="Z336" i="4"/>
  <c r="AA336" i="4"/>
  <c r="AB336" i="4"/>
  <c r="O337" i="4"/>
  <c r="P337" i="4"/>
  <c r="Q337" i="4"/>
  <c r="R337" i="4"/>
  <c r="Y337" i="4"/>
  <c r="Z337" i="4"/>
  <c r="AA337" i="4"/>
  <c r="AB337" i="4"/>
  <c r="O338" i="4"/>
  <c r="P338" i="4"/>
  <c r="Q338" i="4"/>
  <c r="R338" i="4"/>
  <c r="Y338" i="4"/>
  <c r="Z338" i="4"/>
  <c r="AA338" i="4"/>
  <c r="AB338" i="4"/>
  <c r="O339" i="4"/>
  <c r="P339" i="4"/>
  <c r="Q339" i="4"/>
  <c r="R339" i="4"/>
  <c r="Y339" i="4"/>
  <c r="Z339" i="4"/>
  <c r="AA339" i="4"/>
  <c r="AB339" i="4"/>
  <c r="O340" i="4"/>
  <c r="P340" i="4"/>
  <c r="Q340" i="4"/>
  <c r="R340" i="4"/>
  <c r="Y340" i="4"/>
  <c r="Z340" i="4"/>
  <c r="AA340" i="4"/>
  <c r="AB340" i="4"/>
  <c r="O341" i="4"/>
  <c r="P341" i="4"/>
  <c r="Q341" i="4"/>
  <c r="R341" i="4"/>
  <c r="Y341" i="4"/>
  <c r="Z341" i="4"/>
  <c r="AA341" i="4"/>
  <c r="AA345" i="4" s="1"/>
  <c r="AB341" i="4"/>
  <c r="O342" i="4"/>
  <c r="P342" i="4"/>
  <c r="Q342" i="4"/>
  <c r="R342" i="4"/>
  <c r="Y342" i="4"/>
  <c r="Z342" i="4"/>
  <c r="AA342" i="4"/>
  <c r="AB342" i="4"/>
  <c r="O343" i="4"/>
  <c r="P343" i="4"/>
  <c r="Q343" i="4"/>
  <c r="R343" i="4"/>
  <c r="Y343" i="4"/>
  <c r="Z343" i="4"/>
  <c r="AA343" i="4"/>
  <c r="AB343" i="4"/>
  <c r="O344" i="4"/>
  <c r="P344" i="4"/>
  <c r="Q344" i="4"/>
  <c r="R344" i="4"/>
  <c r="Y344" i="4"/>
  <c r="Z344" i="4"/>
  <c r="AA344" i="4"/>
  <c r="AB344" i="4"/>
  <c r="O345" i="4"/>
  <c r="P345" i="4"/>
  <c r="Q345" i="4"/>
  <c r="R345" i="4"/>
  <c r="Y345" i="4"/>
  <c r="Z345" i="4"/>
  <c r="AB345" i="4"/>
  <c r="O349" i="4"/>
  <c r="Q350" i="4"/>
  <c r="R352" i="4"/>
  <c r="R354" i="4"/>
  <c r="R356" i="4"/>
  <c r="R357" i="4"/>
  <c r="O358" i="4"/>
  <c r="R358" i="4"/>
  <c r="O379" i="4"/>
  <c r="P379" i="4"/>
  <c r="Q379" i="4"/>
  <c r="R379" i="4"/>
  <c r="Y379" i="4"/>
  <c r="Z379" i="4"/>
  <c r="AA379" i="4"/>
  <c r="AB379" i="4"/>
  <c r="AB393" i="4" s="1"/>
  <c r="O380" i="4"/>
  <c r="P380" i="4"/>
  <c r="Q380" i="4"/>
  <c r="R380" i="4"/>
  <c r="Y380" i="4"/>
  <c r="Y394" i="4" s="1"/>
  <c r="Z380" i="4"/>
  <c r="AA380" i="4"/>
  <c r="AB380" i="4"/>
  <c r="AB394" i="4" s="1"/>
  <c r="O381" i="4"/>
  <c r="P381" i="4"/>
  <c r="Q381" i="4"/>
  <c r="R381" i="4"/>
  <c r="Y381" i="4"/>
  <c r="Y395" i="4" s="1"/>
  <c r="Z381" i="4"/>
  <c r="AA381" i="4"/>
  <c r="AB381" i="4"/>
  <c r="AB395" i="4" s="1"/>
  <c r="O382" i="4"/>
  <c r="P382" i="4"/>
  <c r="Q382" i="4"/>
  <c r="R382" i="4"/>
  <c r="Y382" i="4"/>
  <c r="Y396" i="4" s="1"/>
  <c r="Z382" i="4"/>
  <c r="AA382" i="4"/>
  <c r="AB382" i="4"/>
  <c r="AB396" i="4" s="1"/>
  <c r="O383" i="4"/>
  <c r="P383" i="4"/>
  <c r="Q383" i="4"/>
  <c r="R383" i="4"/>
  <c r="Y383" i="4"/>
  <c r="Y397" i="4" s="1"/>
  <c r="Z383" i="4"/>
  <c r="AA383" i="4"/>
  <c r="AB383" i="4"/>
  <c r="AB397" i="4" s="1"/>
  <c r="O384" i="4"/>
  <c r="P384" i="4"/>
  <c r="Q384" i="4"/>
  <c r="R384" i="4"/>
  <c r="Y384" i="4"/>
  <c r="Y398" i="4" s="1"/>
  <c r="Z384" i="4"/>
  <c r="AA384" i="4"/>
  <c r="AB384" i="4"/>
  <c r="AB398" i="4" s="1"/>
  <c r="O385" i="4"/>
  <c r="P385" i="4"/>
  <c r="Q385" i="4"/>
  <c r="R385" i="4"/>
  <c r="Y385" i="4"/>
  <c r="Y399" i="4" s="1"/>
  <c r="Z385" i="4"/>
  <c r="AA385" i="4"/>
  <c r="AB385" i="4"/>
  <c r="AB399" i="4" s="1"/>
  <c r="O386" i="4"/>
  <c r="P386" i="4"/>
  <c r="Q386" i="4"/>
  <c r="R386" i="4"/>
  <c r="Y386" i="4"/>
  <c r="Y400" i="4" s="1"/>
  <c r="Z386" i="4"/>
  <c r="AA386" i="4"/>
  <c r="AB386" i="4"/>
  <c r="AB400" i="4" s="1"/>
  <c r="O387" i="4"/>
  <c r="P387" i="4"/>
  <c r="Q387" i="4"/>
  <c r="R387" i="4"/>
  <c r="Y387" i="4"/>
  <c r="Y401" i="4" s="1"/>
  <c r="Z387" i="4"/>
  <c r="AA387" i="4"/>
  <c r="AB387" i="4"/>
  <c r="AB401" i="4" s="1"/>
  <c r="O388" i="4"/>
  <c r="P388" i="4"/>
  <c r="Q388" i="4"/>
  <c r="R388" i="4"/>
  <c r="Y388" i="4"/>
  <c r="Y402" i="4" s="1"/>
  <c r="Z388" i="4"/>
  <c r="AA388" i="4"/>
  <c r="AB388" i="4"/>
  <c r="AB402" i="4" s="1"/>
  <c r="O389" i="4"/>
  <c r="P389" i="4"/>
  <c r="Q389" i="4"/>
  <c r="R389" i="4"/>
  <c r="Y389" i="4"/>
  <c r="Y403" i="4" s="1"/>
  <c r="Z389" i="4"/>
  <c r="AA389" i="4"/>
  <c r="AB389" i="4"/>
  <c r="AB403" i="4" s="1"/>
  <c r="O390" i="4"/>
  <c r="P390" i="4"/>
  <c r="Q390" i="4"/>
  <c r="R390" i="4"/>
  <c r="Y390" i="4"/>
  <c r="Z390" i="4"/>
  <c r="AA390" i="4"/>
  <c r="AA393" i="4" s="1"/>
  <c r="AB390" i="4"/>
  <c r="O393" i="4"/>
  <c r="P393" i="4"/>
  <c r="Q393" i="4"/>
  <c r="R393" i="4"/>
  <c r="Y393" i="4"/>
  <c r="Y404" i="4" s="1"/>
  <c r="Z393" i="4"/>
  <c r="O394" i="4"/>
  <c r="P394" i="4"/>
  <c r="Q394" i="4"/>
  <c r="R394" i="4"/>
  <c r="Z394" i="4"/>
  <c r="O395" i="4"/>
  <c r="P395" i="4"/>
  <c r="Q395" i="4"/>
  <c r="R395" i="4"/>
  <c r="Z395" i="4"/>
  <c r="AA395" i="4"/>
  <c r="O396" i="4"/>
  <c r="P396" i="4"/>
  <c r="Q396" i="4"/>
  <c r="R396" i="4"/>
  <c r="Z396" i="4"/>
  <c r="AA396" i="4"/>
  <c r="O397" i="4"/>
  <c r="P397" i="4"/>
  <c r="Q397" i="4"/>
  <c r="R397" i="4"/>
  <c r="Z397" i="4"/>
  <c r="AA397" i="4"/>
  <c r="O398" i="4"/>
  <c r="P398" i="4"/>
  <c r="Q398" i="4"/>
  <c r="R398" i="4"/>
  <c r="Z398" i="4"/>
  <c r="AA398" i="4"/>
  <c r="O399" i="4"/>
  <c r="P399" i="4"/>
  <c r="Q399" i="4"/>
  <c r="R399" i="4"/>
  <c r="Z399" i="4"/>
  <c r="AA399" i="4"/>
  <c r="O400" i="4"/>
  <c r="P400" i="4"/>
  <c r="Q400" i="4"/>
  <c r="R400" i="4"/>
  <c r="Z400" i="4"/>
  <c r="AA400" i="4"/>
  <c r="O401" i="4"/>
  <c r="P401" i="4"/>
  <c r="Q401" i="4"/>
  <c r="R401" i="4"/>
  <c r="Z401" i="4"/>
  <c r="AA401" i="4"/>
  <c r="O402" i="4"/>
  <c r="P402" i="4"/>
  <c r="Q402" i="4"/>
  <c r="R402" i="4"/>
  <c r="Z402" i="4"/>
  <c r="AA402" i="4"/>
  <c r="O403" i="4"/>
  <c r="P403" i="4"/>
  <c r="Q403" i="4"/>
  <c r="R403" i="4"/>
  <c r="Z403" i="4"/>
  <c r="AA403" i="4"/>
  <c r="O404" i="4"/>
  <c r="P404" i="4"/>
  <c r="Q404" i="4"/>
  <c r="R404" i="4"/>
  <c r="Z404" i="4"/>
  <c r="R409" i="4"/>
  <c r="R411" i="4"/>
  <c r="R412" i="4"/>
  <c r="R413" i="4"/>
  <c r="R414" i="4"/>
  <c r="R415" i="4"/>
  <c r="Q416" i="4"/>
  <c r="R416" i="4"/>
  <c r="Q417" i="4"/>
  <c r="O438" i="4"/>
  <c r="P438" i="4"/>
  <c r="Q438" i="4"/>
  <c r="R438" i="4"/>
  <c r="Y438" i="4"/>
  <c r="Z438" i="4"/>
  <c r="AA438" i="4"/>
  <c r="AB438" i="4"/>
  <c r="O439" i="4"/>
  <c r="P439" i="4"/>
  <c r="Q439" i="4"/>
  <c r="R439" i="4"/>
  <c r="Y439" i="4"/>
  <c r="Z439" i="4"/>
  <c r="AA439" i="4"/>
  <c r="AB439" i="4"/>
  <c r="O440" i="4"/>
  <c r="P440" i="4"/>
  <c r="Q440" i="4"/>
  <c r="R440" i="4"/>
  <c r="Y440" i="4"/>
  <c r="Z440" i="4"/>
  <c r="AA440" i="4"/>
  <c r="AB440" i="4"/>
  <c r="O441" i="4"/>
  <c r="P441" i="4"/>
  <c r="Q441" i="4"/>
  <c r="R441" i="4"/>
  <c r="Y441" i="4"/>
  <c r="Z441" i="4"/>
  <c r="AA441" i="4"/>
  <c r="AB441" i="4"/>
  <c r="O442" i="4"/>
  <c r="P442" i="4"/>
  <c r="Q442" i="4"/>
  <c r="R442" i="4"/>
  <c r="Y442" i="4"/>
  <c r="Z442" i="4"/>
  <c r="AA442" i="4"/>
  <c r="AB442" i="4"/>
  <c r="O443" i="4"/>
  <c r="P443" i="4"/>
  <c r="Q443" i="4"/>
  <c r="R443" i="4"/>
  <c r="Y443" i="4"/>
  <c r="Z443" i="4"/>
  <c r="AA443" i="4"/>
  <c r="AB443" i="4"/>
  <c r="O444" i="4"/>
  <c r="P444" i="4"/>
  <c r="Q444" i="4"/>
  <c r="R444" i="4"/>
  <c r="Y444" i="4"/>
  <c r="Z444" i="4"/>
  <c r="AA444" i="4"/>
  <c r="AB444" i="4"/>
  <c r="O445" i="4"/>
  <c r="P445" i="4"/>
  <c r="Q445" i="4"/>
  <c r="R445" i="4"/>
  <c r="Y445" i="4"/>
  <c r="Z445" i="4"/>
  <c r="AA445" i="4"/>
  <c r="AB445" i="4"/>
  <c r="O446" i="4"/>
  <c r="P446" i="4"/>
  <c r="Q446" i="4"/>
  <c r="R446" i="4"/>
  <c r="Y446" i="4"/>
  <c r="Z446" i="4"/>
  <c r="AA446" i="4"/>
  <c r="AB446" i="4"/>
  <c r="O447" i="4"/>
  <c r="P447" i="4"/>
  <c r="Q447" i="4"/>
  <c r="R447" i="4"/>
  <c r="Y447" i="4"/>
  <c r="Z447" i="4"/>
  <c r="AA447" i="4"/>
  <c r="AB447" i="4"/>
  <c r="O448" i="4"/>
  <c r="P448" i="4"/>
  <c r="Q448" i="4"/>
  <c r="R448" i="4"/>
  <c r="Y448" i="4"/>
  <c r="Z448" i="4"/>
  <c r="AA448" i="4"/>
  <c r="AB448" i="4"/>
  <c r="O449" i="4"/>
  <c r="P449" i="4"/>
  <c r="Q449" i="4"/>
  <c r="R449" i="4"/>
  <c r="Y449" i="4"/>
  <c r="Z449" i="4"/>
  <c r="AA449" i="4"/>
  <c r="AB449" i="4"/>
  <c r="O452" i="4"/>
  <c r="P452" i="4"/>
  <c r="Q452" i="4"/>
  <c r="R452" i="4"/>
  <c r="Y452" i="4"/>
  <c r="Z452" i="4"/>
  <c r="AA452" i="4"/>
  <c r="AB452" i="4"/>
  <c r="O453" i="4"/>
  <c r="P453" i="4"/>
  <c r="Q453" i="4"/>
  <c r="R453" i="4"/>
  <c r="Y453" i="4"/>
  <c r="Z453" i="4"/>
  <c r="AA453" i="4"/>
  <c r="AB453" i="4"/>
  <c r="O454" i="4"/>
  <c r="P454" i="4"/>
  <c r="Q454" i="4"/>
  <c r="R454" i="4"/>
  <c r="Y454" i="4"/>
  <c r="Z454" i="4"/>
  <c r="AA454" i="4"/>
  <c r="AB454" i="4"/>
  <c r="O455" i="4"/>
  <c r="P455" i="4"/>
  <c r="Q455" i="4"/>
  <c r="R455" i="4"/>
  <c r="Y455" i="4"/>
  <c r="Z455" i="4"/>
  <c r="AA455" i="4"/>
  <c r="AB455" i="4"/>
  <c r="O456" i="4"/>
  <c r="P456" i="4"/>
  <c r="Q456" i="4"/>
  <c r="R456" i="4"/>
  <c r="Y456" i="4"/>
  <c r="Z456" i="4"/>
  <c r="AA456" i="4"/>
  <c r="AB456" i="4"/>
  <c r="O457" i="4"/>
  <c r="P457" i="4"/>
  <c r="Q457" i="4"/>
  <c r="R457" i="4"/>
  <c r="Y457" i="4"/>
  <c r="Z457" i="4"/>
  <c r="AA457" i="4"/>
  <c r="AB457" i="4"/>
  <c r="O458" i="4"/>
  <c r="P458" i="4"/>
  <c r="Q458" i="4"/>
  <c r="R458" i="4"/>
  <c r="Y458" i="4"/>
  <c r="Z458" i="4"/>
  <c r="AA458" i="4"/>
  <c r="AB458" i="4"/>
  <c r="O459" i="4"/>
  <c r="P459" i="4"/>
  <c r="Q459" i="4"/>
  <c r="R459" i="4"/>
  <c r="Y459" i="4"/>
  <c r="Z459" i="4"/>
  <c r="AA459" i="4"/>
  <c r="AB459" i="4"/>
  <c r="O460" i="4"/>
  <c r="P460" i="4"/>
  <c r="Q460" i="4"/>
  <c r="R460" i="4"/>
  <c r="Y460" i="4"/>
  <c r="Z460" i="4"/>
  <c r="AA460" i="4"/>
  <c r="AB460" i="4"/>
  <c r="O461" i="4"/>
  <c r="P461" i="4"/>
  <c r="Q461" i="4"/>
  <c r="R461" i="4"/>
  <c r="Y461" i="4"/>
  <c r="Z461" i="4"/>
  <c r="AA461" i="4"/>
  <c r="AB461" i="4"/>
  <c r="O462" i="4"/>
  <c r="P462" i="4"/>
  <c r="Q462" i="4"/>
  <c r="R462" i="4"/>
  <c r="Y462" i="4"/>
  <c r="Z462" i="4"/>
  <c r="AA462" i="4"/>
  <c r="AB462" i="4"/>
  <c r="O463" i="4"/>
  <c r="P463" i="4"/>
  <c r="Q463" i="4"/>
  <c r="R463" i="4"/>
  <c r="Y463" i="4"/>
  <c r="Z463" i="4"/>
  <c r="AA463" i="4"/>
  <c r="AB463" i="4"/>
  <c r="O466" i="4"/>
  <c r="Q466" i="4"/>
  <c r="Y466" i="4"/>
  <c r="O467" i="4"/>
  <c r="P467" i="4"/>
  <c r="Q467" i="4"/>
  <c r="R467" i="4"/>
  <c r="Y467" i="4"/>
  <c r="Z467" i="4"/>
  <c r="AA467" i="4"/>
  <c r="AB467" i="4"/>
  <c r="O468" i="4"/>
  <c r="P468" i="4"/>
  <c r="Q468" i="4"/>
  <c r="R468" i="4"/>
  <c r="Y468" i="4"/>
  <c r="Z468" i="4"/>
  <c r="AA468" i="4"/>
  <c r="AB468" i="4"/>
  <c r="O469" i="4"/>
  <c r="P469" i="4"/>
  <c r="Q469" i="4"/>
  <c r="R469" i="4"/>
  <c r="Y469" i="4"/>
  <c r="Z469" i="4"/>
  <c r="AA469" i="4"/>
  <c r="AB469" i="4"/>
  <c r="O470" i="4"/>
  <c r="P470" i="4"/>
  <c r="Q470" i="4"/>
  <c r="R470" i="4"/>
  <c r="Y470" i="4"/>
  <c r="Z470" i="4"/>
  <c r="AA470" i="4"/>
  <c r="AB470" i="4"/>
  <c r="O471" i="4"/>
  <c r="P471" i="4"/>
  <c r="Q471" i="4"/>
  <c r="R471" i="4"/>
  <c r="Y471" i="4"/>
  <c r="Z471" i="4"/>
  <c r="AA471" i="4"/>
  <c r="AB471" i="4"/>
  <c r="O472" i="4"/>
  <c r="P472" i="4"/>
  <c r="Q472" i="4"/>
  <c r="R472" i="4"/>
  <c r="Y472" i="4"/>
  <c r="Z472" i="4"/>
  <c r="AA472" i="4"/>
  <c r="AB472" i="4"/>
  <c r="O473" i="4"/>
  <c r="P473" i="4"/>
  <c r="Q473" i="4"/>
  <c r="R473" i="4"/>
  <c r="Y473" i="4"/>
  <c r="Z473" i="4"/>
  <c r="AA473" i="4"/>
  <c r="AB473" i="4"/>
  <c r="O474" i="4"/>
  <c r="P474" i="4"/>
  <c r="Q474" i="4"/>
  <c r="R474" i="4"/>
  <c r="Y474" i="4"/>
  <c r="Z474" i="4"/>
  <c r="AA474" i="4"/>
  <c r="AB474" i="4"/>
  <c r="R475" i="4"/>
  <c r="Y475" i="4"/>
  <c r="Z475" i="4"/>
  <c r="AA475" i="4"/>
  <c r="O476" i="4"/>
  <c r="P476" i="4"/>
  <c r="Q476" i="4"/>
  <c r="R476" i="4"/>
  <c r="Y476" i="4"/>
  <c r="Z476" i="4"/>
  <c r="AA476" i="4"/>
  <c r="AB476" i="4"/>
  <c r="O497" i="4"/>
  <c r="P497" i="4"/>
  <c r="Q497" i="4"/>
  <c r="R497" i="4"/>
  <c r="Y497" i="4"/>
  <c r="Z497" i="4"/>
  <c r="AA497" i="4"/>
  <c r="AB497" i="4"/>
  <c r="O498" i="4"/>
  <c r="P498" i="4"/>
  <c r="Q498" i="4"/>
  <c r="R498" i="4"/>
  <c r="Y498" i="4"/>
  <c r="Z498" i="4"/>
  <c r="AA498" i="4"/>
  <c r="AB498" i="4"/>
  <c r="O499" i="4"/>
  <c r="P499" i="4"/>
  <c r="Q499" i="4"/>
  <c r="R499" i="4"/>
  <c r="Y499" i="4"/>
  <c r="Z499" i="4"/>
  <c r="AA499" i="4"/>
  <c r="AB499" i="4"/>
  <c r="O500" i="4"/>
  <c r="P500" i="4"/>
  <c r="Q500" i="4"/>
  <c r="R500" i="4"/>
  <c r="Y500" i="4"/>
  <c r="Z500" i="4"/>
  <c r="AA500" i="4"/>
  <c r="AB500" i="4"/>
  <c r="O501" i="4"/>
  <c r="P501" i="4"/>
  <c r="Q501" i="4"/>
  <c r="R501" i="4"/>
  <c r="Y501" i="4"/>
  <c r="Z501" i="4"/>
  <c r="AA501" i="4"/>
  <c r="AB501" i="4"/>
  <c r="O502" i="4"/>
  <c r="P502" i="4"/>
  <c r="Q502" i="4"/>
  <c r="R502" i="4"/>
  <c r="Y502" i="4"/>
  <c r="Z502" i="4"/>
  <c r="AA502" i="4"/>
  <c r="AB502" i="4"/>
  <c r="O503" i="4"/>
  <c r="P503" i="4"/>
  <c r="Q503" i="4"/>
  <c r="R503" i="4"/>
  <c r="Y503" i="4"/>
  <c r="Z503" i="4"/>
  <c r="AA503" i="4"/>
  <c r="AB503" i="4"/>
  <c r="O504" i="4"/>
  <c r="P504" i="4"/>
  <c r="Q504" i="4"/>
  <c r="R504" i="4"/>
  <c r="Y504" i="4"/>
  <c r="Z504" i="4"/>
  <c r="AA504" i="4"/>
  <c r="AB504" i="4"/>
  <c r="O505" i="4"/>
  <c r="P505" i="4"/>
  <c r="Q505" i="4"/>
  <c r="R505" i="4"/>
  <c r="Y505" i="4"/>
  <c r="Z505" i="4"/>
  <c r="AA505" i="4"/>
  <c r="AB505" i="4"/>
  <c r="O506" i="4"/>
  <c r="P506" i="4"/>
  <c r="Q506" i="4"/>
  <c r="R506" i="4"/>
  <c r="Y506" i="4"/>
  <c r="Z506" i="4"/>
  <c r="AA506" i="4"/>
  <c r="AB506" i="4"/>
  <c r="O507" i="4"/>
  <c r="P507" i="4"/>
  <c r="Q507" i="4"/>
  <c r="R507" i="4"/>
  <c r="Y507" i="4"/>
  <c r="Z507" i="4"/>
  <c r="AA507" i="4"/>
  <c r="AB507" i="4"/>
  <c r="O508" i="4"/>
  <c r="P508" i="4"/>
  <c r="Q508" i="4"/>
  <c r="R508" i="4"/>
  <c r="Y508" i="4"/>
  <c r="Z508" i="4"/>
  <c r="AA508" i="4"/>
  <c r="AB508" i="4"/>
  <c r="O511" i="4"/>
  <c r="P511" i="4"/>
  <c r="Q511" i="4"/>
  <c r="R511" i="4"/>
  <c r="Y511" i="4"/>
  <c r="Z511" i="4"/>
  <c r="AA511" i="4"/>
  <c r="AB511" i="4"/>
  <c r="O512" i="4"/>
  <c r="P512" i="4"/>
  <c r="Q512" i="4"/>
  <c r="R512" i="4"/>
  <c r="Y512" i="4"/>
  <c r="Z512" i="4"/>
  <c r="AA512" i="4"/>
  <c r="AB512" i="4"/>
  <c r="O513" i="4"/>
  <c r="P513" i="4"/>
  <c r="Q513" i="4"/>
  <c r="R513" i="4"/>
  <c r="Y513" i="4"/>
  <c r="Z513" i="4"/>
  <c r="AA513" i="4"/>
  <c r="AA522" i="4" s="1"/>
  <c r="AB513" i="4"/>
  <c r="O514" i="4"/>
  <c r="P514" i="4"/>
  <c r="Q514" i="4"/>
  <c r="R514" i="4"/>
  <c r="Y514" i="4"/>
  <c r="Z514" i="4"/>
  <c r="AA514" i="4"/>
  <c r="AB514" i="4"/>
  <c r="O515" i="4"/>
  <c r="P515" i="4"/>
  <c r="Q515" i="4"/>
  <c r="R515" i="4"/>
  <c r="Y515" i="4"/>
  <c r="Z515" i="4"/>
  <c r="AA515" i="4"/>
  <c r="AB515" i="4"/>
  <c r="O516" i="4"/>
  <c r="P516" i="4"/>
  <c r="Q516" i="4"/>
  <c r="R516" i="4"/>
  <c r="Y516" i="4"/>
  <c r="Z516" i="4"/>
  <c r="AA516" i="4"/>
  <c r="AB516" i="4"/>
  <c r="O517" i="4"/>
  <c r="P517" i="4"/>
  <c r="Q517" i="4"/>
  <c r="R517" i="4"/>
  <c r="Y517" i="4"/>
  <c r="Z517" i="4"/>
  <c r="AA517" i="4"/>
  <c r="AB517" i="4"/>
  <c r="O518" i="4"/>
  <c r="P518" i="4"/>
  <c r="Q518" i="4"/>
  <c r="R518" i="4"/>
  <c r="Y518" i="4"/>
  <c r="Z518" i="4"/>
  <c r="AA518" i="4"/>
  <c r="AB518" i="4"/>
  <c r="O519" i="4"/>
  <c r="P519" i="4"/>
  <c r="Q519" i="4"/>
  <c r="R519" i="4"/>
  <c r="Y519" i="4"/>
  <c r="Z519" i="4"/>
  <c r="AA519" i="4"/>
  <c r="AB519" i="4"/>
  <c r="O520" i="4"/>
  <c r="P520" i="4"/>
  <c r="Q520" i="4"/>
  <c r="R520" i="4"/>
  <c r="Y520" i="4"/>
  <c r="Z520" i="4"/>
  <c r="AA520" i="4"/>
  <c r="AB520" i="4"/>
  <c r="O521" i="4"/>
  <c r="P521" i="4"/>
  <c r="Q521" i="4"/>
  <c r="R521" i="4"/>
  <c r="Y521" i="4"/>
  <c r="Z521" i="4"/>
  <c r="AA521" i="4"/>
  <c r="AB521" i="4"/>
  <c r="O522" i="4"/>
  <c r="P522" i="4"/>
  <c r="Q522" i="4"/>
  <c r="R522" i="4"/>
  <c r="Y522" i="4"/>
  <c r="Z522" i="4"/>
  <c r="AB522" i="4"/>
  <c r="O526" i="4"/>
  <c r="P526" i="4"/>
  <c r="Q526" i="4"/>
  <c r="R526" i="4"/>
  <c r="Y526" i="4"/>
  <c r="Z526" i="4"/>
  <c r="AA526" i="4"/>
  <c r="AB526" i="4"/>
  <c r="O527" i="4"/>
  <c r="P527" i="4"/>
  <c r="Q527" i="4"/>
  <c r="R527" i="4"/>
  <c r="Y527" i="4"/>
  <c r="Z527" i="4"/>
  <c r="AA527" i="4"/>
  <c r="AB527" i="4"/>
  <c r="O528" i="4"/>
  <c r="P528" i="4"/>
  <c r="Q528" i="4"/>
  <c r="R528" i="4"/>
  <c r="Y528" i="4"/>
  <c r="Z528" i="4"/>
  <c r="AA528" i="4"/>
  <c r="AB528" i="4"/>
  <c r="O529" i="4"/>
  <c r="P529" i="4"/>
  <c r="Q529" i="4"/>
  <c r="R529" i="4"/>
  <c r="Y529" i="4"/>
  <c r="Z529" i="4"/>
  <c r="AA529" i="4"/>
  <c r="AB529" i="4"/>
  <c r="O530" i="4"/>
  <c r="P530" i="4"/>
  <c r="Q530" i="4"/>
  <c r="R530" i="4"/>
  <c r="Y530" i="4"/>
  <c r="Z530" i="4"/>
  <c r="AA530" i="4"/>
  <c r="AB530" i="4"/>
  <c r="O531" i="4"/>
  <c r="P531" i="4"/>
  <c r="Q531" i="4"/>
  <c r="R531" i="4"/>
  <c r="Y531" i="4"/>
  <c r="Z531" i="4"/>
  <c r="AA531" i="4"/>
  <c r="AB531" i="4"/>
  <c r="O532" i="4"/>
  <c r="P532" i="4"/>
  <c r="Q532" i="4"/>
  <c r="R532" i="4"/>
  <c r="Y532" i="4"/>
  <c r="Z532" i="4"/>
  <c r="AA532" i="4"/>
  <c r="AB532" i="4"/>
  <c r="O533" i="4"/>
  <c r="P533" i="4"/>
  <c r="Q533" i="4"/>
  <c r="R533" i="4"/>
  <c r="Y533" i="4"/>
  <c r="Z533" i="4"/>
  <c r="AA533" i="4"/>
  <c r="AB533" i="4"/>
  <c r="AA534" i="4"/>
  <c r="O535" i="4"/>
  <c r="P535" i="4"/>
  <c r="Q535" i="4"/>
  <c r="R535" i="4"/>
  <c r="Y535" i="4"/>
  <c r="Z535" i="4"/>
  <c r="AA535" i="4"/>
  <c r="AB535" i="4"/>
  <c r="O556" i="4"/>
  <c r="P556" i="4"/>
  <c r="Q556" i="4"/>
  <c r="R556" i="4"/>
  <c r="Y556" i="4"/>
  <c r="Z556" i="4"/>
  <c r="AA556" i="4"/>
  <c r="AB556" i="4"/>
  <c r="O557" i="4"/>
  <c r="P557" i="4"/>
  <c r="Q557" i="4"/>
  <c r="R557" i="4"/>
  <c r="Y557" i="4"/>
  <c r="Z557" i="4"/>
  <c r="AA557" i="4"/>
  <c r="AB557" i="4"/>
  <c r="O558" i="4"/>
  <c r="P558" i="4"/>
  <c r="Q558" i="4"/>
  <c r="R558" i="4"/>
  <c r="Y558" i="4"/>
  <c r="Z558" i="4"/>
  <c r="AA558" i="4"/>
  <c r="AB558" i="4"/>
  <c r="O559" i="4"/>
  <c r="P559" i="4"/>
  <c r="Q559" i="4"/>
  <c r="R559" i="4"/>
  <c r="Y559" i="4"/>
  <c r="Z559" i="4"/>
  <c r="AA559" i="4"/>
  <c r="AB559" i="4"/>
  <c r="O560" i="4"/>
  <c r="P560" i="4"/>
  <c r="Q560" i="4"/>
  <c r="R560" i="4"/>
  <c r="Y560" i="4"/>
  <c r="Z560" i="4"/>
  <c r="AA560" i="4"/>
  <c r="AB560" i="4"/>
  <c r="O561" i="4"/>
  <c r="O575" i="4" s="1"/>
  <c r="P561" i="4"/>
  <c r="Q561" i="4"/>
  <c r="R561" i="4"/>
  <c r="Y561" i="4"/>
  <c r="Z561" i="4"/>
  <c r="AA561" i="4"/>
  <c r="AB561" i="4"/>
  <c r="O562" i="4"/>
  <c r="P562" i="4"/>
  <c r="Q562" i="4"/>
  <c r="R562" i="4"/>
  <c r="Y562" i="4"/>
  <c r="Z562" i="4"/>
  <c r="AA562" i="4"/>
  <c r="AB562" i="4"/>
  <c r="O563" i="4"/>
  <c r="P563" i="4"/>
  <c r="Q563" i="4"/>
  <c r="R563" i="4"/>
  <c r="Y563" i="4"/>
  <c r="Z563" i="4"/>
  <c r="AA563" i="4"/>
  <c r="AB563" i="4"/>
  <c r="O564" i="4"/>
  <c r="P564" i="4"/>
  <c r="Q564" i="4"/>
  <c r="Y564" i="4"/>
  <c r="Z564" i="4"/>
  <c r="AA564" i="4"/>
  <c r="O565" i="4"/>
  <c r="P565" i="4"/>
  <c r="Q565" i="4"/>
  <c r="Y565" i="4"/>
  <c r="Z565" i="4"/>
  <c r="AA565" i="4"/>
  <c r="O566" i="4"/>
  <c r="P566" i="4"/>
  <c r="Q566" i="4"/>
  <c r="Y566" i="4"/>
  <c r="Z566" i="4"/>
  <c r="AA566" i="4"/>
  <c r="O567" i="4"/>
  <c r="AA584" i="4"/>
  <c r="AB584" i="4"/>
  <c r="O585" i="4"/>
  <c r="P585" i="4"/>
  <c r="Q585" i="4"/>
  <c r="R585" i="4"/>
  <c r="Y585" i="4"/>
  <c r="Z585" i="4"/>
  <c r="AA585" i="4"/>
  <c r="AB585" i="4"/>
  <c r="O586" i="4"/>
  <c r="P586" i="4"/>
  <c r="Q586" i="4"/>
  <c r="R586" i="4"/>
  <c r="Y586" i="4"/>
  <c r="Z586" i="4"/>
  <c r="AA586" i="4"/>
  <c r="AB586" i="4"/>
  <c r="O587" i="4"/>
  <c r="P587" i="4"/>
  <c r="Q587" i="4"/>
  <c r="R587" i="4"/>
  <c r="Y587" i="4"/>
  <c r="Z587" i="4"/>
  <c r="AA587" i="4"/>
  <c r="AB587" i="4"/>
  <c r="O588" i="4"/>
  <c r="P588" i="4"/>
  <c r="Q588" i="4"/>
  <c r="R588" i="4"/>
  <c r="Y588" i="4"/>
  <c r="Z588" i="4"/>
  <c r="AA588" i="4"/>
  <c r="AB588" i="4"/>
  <c r="O589" i="4"/>
  <c r="P589" i="4"/>
  <c r="Q589" i="4"/>
  <c r="R589" i="4"/>
  <c r="Y589" i="4"/>
  <c r="Z589" i="4"/>
  <c r="AA589" i="4"/>
  <c r="AB589" i="4"/>
  <c r="O590" i="4"/>
  <c r="P590" i="4"/>
  <c r="Q590" i="4"/>
  <c r="R590" i="4"/>
  <c r="Y590" i="4"/>
  <c r="Z590" i="4"/>
  <c r="AA590" i="4"/>
  <c r="AB590" i="4"/>
  <c r="O591" i="4"/>
  <c r="P591" i="4"/>
  <c r="Q591" i="4"/>
  <c r="R591" i="4"/>
  <c r="Y591" i="4"/>
  <c r="Z591" i="4"/>
  <c r="AA591" i="4"/>
  <c r="AB591" i="4"/>
  <c r="O592" i="4"/>
  <c r="P592" i="4"/>
  <c r="Q592" i="4"/>
  <c r="R592" i="4"/>
  <c r="Y592" i="4"/>
  <c r="Z592" i="4"/>
  <c r="AA592" i="4"/>
  <c r="AB592" i="4"/>
  <c r="O593" i="4"/>
  <c r="P593" i="4"/>
  <c r="Q593" i="4"/>
  <c r="R593" i="4"/>
  <c r="Y593" i="4"/>
  <c r="Z593" i="4"/>
  <c r="AA593" i="4"/>
  <c r="AB593" i="4"/>
  <c r="O594" i="4"/>
  <c r="P594" i="4"/>
  <c r="Q594" i="4"/>
  <c r="R594" i="4"/>
  <c r="Y594" i="4"/>
  <c r="Z594" i="4"/>
  <c r="AA594" i="4"/>
  <c r="AB594" i="4"/>
  <c r="O602" i="4"/>
  <c r="P602" i="4"/>
  <c r="Y602" i="4"/>
  <c r="Z602" i="4"/>
  <c r="O603" i="4"/>
  <c r="P603" i="4"/>
  <c r="P609" i="4" s="1"/>
  <c r="P610" i="4" s="1"/>
  <c r="P611" i="4" s="1"/>
  <c r="Y603" i="4"/>
  <c r="Y609" i="4" s="1"/>
  <c r="Z603" i="4"/>
  <c r="O608" i="4"/>
  <c r="P608" i="4"/>
  <c r="Y608" i="4"/>
  <c r="Y610" i="4" s="1"/>
  <c r="Y611" i="4" s="1"/>
  <c r="Z608" i="4"/>
  <c r="BN5" i="3"/>
  <c r="E6" i="3"/>
  <c r="E7" i="3" s="1"/>
  <c r="F6" i="3"/>
  <c r="F7" i="3" s="1"/>
  <c r="G8" i="3" s="1"/>
  <c r="G6" i="3"/>
  <c r="G7" i="3" s="1"/>
  <c r="H6" i="3"/>
  <c r="O6" i="3"/>
  <c r="O7" i="3" s="1"/>
  <c r="P6" i="3"/>
  <c r="P7" i="3" s="1"/>
  <c r="Q6" i="3"/>
  <c r="Q7" i="3" s="1"/>
  <c r="R6" i="3"/>
  <c r="R7" i="3" s="1"/>
  <c r="BL6" i="3"/>
  <c r="BN6" i="3"/>
  <c r="H7" i="3"/>
  <c r="H8" i="3" s="1"/>
  <c r="BA10" i="3"/>
  <c r="BB10" i="3"/>
  <c r="BC10" i="3"/>
  <c r="BD10" i="3"/>
  <c r="BU10" i="3"/>
  <c r="BV10" i="3"/>
  <c r="BW10" i="3"/>
  <c r="BX10" i="3"/>
  <c r="O11" i="3"/>
  <c r="O77" i="3" s="1"/>
  <c r="O12" i="3"/>
  <c r="P12" i="3"/>
  <c r="Q12" i="3"/>
  <c r="Q78" i="3" s="1"/>
  <c r="R12" i="3"/>
  <c r="R78" i="3" s="1"/>
  <c r="W13" i="3"/>
  <c r="W83" i="3" s="1"/>
  <c r="X13" i="3"/>
  <c r="Y13" i="3"/>
  <c r="Y83" i="3" s="1"/>
  <c r="Z13" i="3"/>
  <c r="AG13" i="3"/>
  <c r="AH13" i="3"/>
  <c r="AI13" i="3"/>
  <c r="AJ13" i="3"/>
  <c r="BA18" i="3"/>
  <c r="BU18" i="3"/>
  <c r="BK30" i="3"/>
  <c r="BL30" i="3"/>
  <c r="BM30" i="3"/>
  <c r="BN30" i="3"/>
  <c r="O33" i="3"/>
  <c r="P33" i="3"/>
  <c r="P38" i="3" s="1"/>
  <c r="Q33" i="3"/>
  <c r="Q36" i="3" s="1"/>
  <c r="R33" i="3"/>
  <c r="R36" i="3" s="1"/>
  <c r="AG35" i="3"/>
  <c r="AG46" i="3" s="1"/>
  <c r="AH35" i="3"/>
  <c r="AI35" i="3"/>
  <c r="AI46" i="3" s="1"/>
  <c r="AJ35" i="3"/>
  <c r="W37" i="3"/>
  <c r="W40" i="3" s="1"/>
  <c r="X37" i="3"/>
  <c r="X41" i="3" s="1"/>
  <c r="Y37" i="3"/>
  <c r="Y49" i="3" s="1"/>
  <c r="Z37" i="3"/>
  <c r="Z40" i="3" s="1"/>
  <c r="AJ16" i="3" s="1"/>
  <c r="AG38" i="3"/>
  <c r="AH38" i="3"/>
  <c r="AI38" i="3"/>
  <c r="AJ38" i="3"/>
  <c r="AG39" i="3"/>
  <c r="AH39" i="3"/>
  <c r="AI39" i="3"/>
  <c r="AJ39" i="3"/>
  <c r="BC39" i="3"/>
  <c r="BC43" i="3" s="1"/>
  <c r="O40" i="3"/>
  <c r="Q40" i="3"/>
  <c r="R40" i="3"/>
  <c r="AG40" i="3"/>
  <c r="AH40" i="3"/>
  <c r="AI40" i="3"/>
  <c r="AJ40" i="3"/>
  <c r="AG41" i="3"/>
  <c r="AH41" i="3"/>
  <c r="AI41" i="3"/>
  <c r="AJ41" i="3"/>
  <c r="Q42" i="3"/>
  <c r="AG42" i="3"/>
  <c r="AH42" i="3"/>
  <c r="AI42" i="3"/>
  <c r="AJ42" i="3"/>
  <c r="Q43" i="3"/>
  <c r="Y43" i="3"/>
  <c r="AI19" i="3" s="1"/>
  <c r="AG43" i="3"/>
  <c r="AH43" i="3"/>
  <c r="AI43" i="3"/>
  <c r="AJ43" i="3"/>
  <c r="BA43" i="3"/>
  <c r="Q44" i="3"/>
  <c r="Z44" i="3"/>
  <c r="AJ20" i="3" s="1"/>
  <c r="AG44" i="3"/>
  <c r="AH44" i="3"/>
  <c r="AI44" i="3"/>
  <c r="AJ44" i="3"/>
  <c r="Q45" i="3"/>
  <c r="Y45" i="3"/>
  <c r="AI21" i="3" s="1"/>
  <c r="Z45" i="3"/>
  <c r="AJ21" i="3" s="1"/>
  <c r="AG45" i="3"/>
  <c r="AH45" i="3"/>
  <c r="AI45" i="3"/>
  <c r="AJ45" i="3"/>
  <c r="Q46" i="3"/>
  <c r="Z46" i="3"/>
  <c r="Q47" i="3"/>
  <c r="R47" i="3"/>
  <c r="Z47" i="3"/>
  <c r="X49" i="3"/>
  <c r="Z49" i="3"/>
  <c r="X50" i="3"/>
  <c r="Y50" i="3"/>
  <c r="Z50" i="3"/>
  <c r="BL53" i="3"/>
  <c r="BK54" i="3"/>
  <c r="BN54" i="3"/>
  <c r="W55" i="3"/>
  <c r="X55" i="3"/>
  <c r="Y55" i="3"/>
  <c r="X56" i="3"/>
  <c r="W57" i="3"/>
  <c r="X57" i="3"/>
  <c r="Y57" i="3"/>
  <c r="X58" i="3"/>
  <c r="W59" i="3"/>
  <c r="X59" i="3"/>
  <c r="Y59" i="3"/>
  <c r="X60" i="3"/>
  <c r="W61" i="3"/>
  <c r="X61" i="3"/>
  <c r="Y61" i="3"/>
  <c r="AG61" i="3"/>
  <c r="AH61" i="3"/>
  <c r="AI61" i="3"/>
  <c r="AJ61" i="3"/>
  <c r="X63" i="3"/>
  <c r="Y63" i="3"/>
  <c r="Y64" i="3"/>
  <c r="AG64" i="3"/>
  <c r="AH64" i="3"/>
  <c r="AI64" i="3"/>
  <c r="AJ64" i="3"/>
  <c r="W65" i="3"/>
  <c r="X65" i="3"/>
  <c r="Y65" i="3"/>
  <c r="AG65" i="3"/>
  <c r="AH65" i="3"/>
  <c r="AI65" i="3"/>
  <c r="AJ65" i="3"/>
  <c r="BB65" i="3"/>
  <c r="BB68" i="3" s="1"/>
  <c r="BD65" i="3"/>
  <c r="BD68" i="3" s="1"/>
  <c r="Y66" i="3"/>
  <c r="AG66" i="3"/>
  <c r="AH66" i="3"/>
  <c r="AI66" i="3"/>
  <c r="AJ66" i="3"/>
  <c r="AG67" i="3"/>
  <c r="AH67" i="3"/>
  <c r="AI67" i="3"/>
  <c r="AJ67" i="3"/>
  <c r="AG68" i="3"/>
  <c r="AH68" i="3"/>
  <c r="AI68" i="3"/>
  <c r="AJ68" i="3"/>
  <c r="BA68" i="3"/>
  <c r="AG69" i="3"/>
  <c r="AH69" i="3"/>
  <c r="AI69" i="3"/>
  <c r="AJ69" i="3"/>
  <c r="AG70" i="3"/>
  <c r="AH70" i="3"/>
  <c r="AI70" i="3"/>
  <c r="AJ70" i="3"/>
  <c r="O71" i="3"/>
  <c r="O73" i="3" s="1"/>
  <c r="O74" i="3" s="1"/>
  <c r="AG71" i="3"/>
  <c r="AH71" i="3"/>
  <c r="AI71" i="3"/>
  <c r="AJ71" i="3"/>
  <c r="O72" i="3"/>
  <c r="P72" i="3"/>
  <c r="Q72" i="3"/>
  <c r="R72" i="3"/>
  <c r="AI72" i="3"/>
  <c r="W75" i="3"/>
  <c r="X75" i="3"/>
  <c r="Y75" i="3"/>
  <c r="Z75" i="3"/>
  <c r="O78" i="3"/>
  <c r="P78" i="3"/>
  <c r="BK78" i="3"/>
  <c r="BL78" i="3"/>
  <c r="BN78" i="3"/>
  <c r="X83" i="3"/>
  <c r="Z83" i="3"/>
  <c r="O84" i="3"/>
  <c r="P84" i="3"/>
  <c r="Q84" i="3"/>
  <c r="R84" i="3"/>
  <c r="O85" i="3"/>
  <c r="P85" i="3"/>
  <c r="Q85" i="3"/>
  <c r="R85" i="3"/>
  <c r="O86" i="3"/>
  <c r="P86" i="3"/>
  <c r="Q86" i="3"/>
  <c r="R86" i="3"/>
  <c r="O87" i="3"/>
  <c r="P87" i="3"/>
  <c r="Q87" i="3"/>
  <c r="R87" i="3"/>
  <c r="O88" i="3"/>
  <c r="P88" i="3"/>
  <c r="Q88" i="3"/>
  <c r="R88" i="3"/>
  <c r="O89" i="3"/>
  <c r="P89" i="3"/>
  <c r="Q89" i="3"/>
  <c r="R89" i="3"/>
  <c r="O90" i="3"/>
  <c r="P90" i="3"/>
  <c r="Q90" i="3"/>
  <c r="R90" i="3"/>
  <c r="O91" i="3"/>
  <c r="P91" i="3"/>
  <c r="Q91" i="3"/>
  <c r="R91" i="3"/>
  <c r="BB91" i="3"/>
  <c r="BB93" i="3" s="1"/>
  <c r="O92" i="3"/>
  <c r="P92" i="3"/>
  <c r="Q92" i="3"/>
  <c r="R92" i="3"/>
  <c r="W92" i="3"/>
  <c r="X92" i="3"/>
  <c r="Y92" i="3"/>
  <c r="Z92" i="3"/>
  <c r="O93" i="3"/>
  <c r="P93" i="3"/>
  <c r="Q93" i="3"/>
  <c r="R93" i="3"/>
  <c r="W93" i="3"/>
  <c r="X93" i="3"/>
  <c r="Y93" i="3"/>
  <c r="Z93" i="3"/>
  <c r="BA93" i="3"/>
  <c r="O94" i="3"/>
  <c r="P94" i="3"/>
  <c r="Q94" i="3"/>
  <c r="R94" i="3"/>
  <c r="W94" i="3"/>
  <c r="X94" i="3"/>
  <c r="Y94" i="3"/>
  <c r="Z94" i="3"/>
  <c r="W95" i="3"/>
  <c r="X95" i="3"/>
  <c r="Y95" i="3"/>
  <c r="Z95" i="3"/>
  <c r="W96" i="3"/>
  <c r="X96" i="3"/>
  <c r="Y96" i="3"/>
  <c r="Z96" i="3"/>
  <c r="W97" i="3"/>
  <c r="X97" i="3"/>
  <c r="Y97" i="3"/>
  <c r="Z97" i="3"/>
  <c r="W98" i="3"/>
  <c r="X98" i="3"/>
  <c r="Y98" i="3"/>
  <c r="Z98" i="3"/>
  <c r="W99" i="3"/>
  <c r="X99" i="3"/>
  <c r="Y99" i="3"/>
  <c r="Z99" i="3"/>
  <c r="W100" i="3"/>
  <c r="X100" i="3"/>
  <c r="Y100" i="3"/>
  <c r="Z100" i="3"/>
  <c r="W101" i="3"/>
  <c r="X101" i="3"/>
  <c r="Y101" i="3"/>
  <c r="Z101" i="3"/>
  <c r="W102" i="3"/>
  <c r="X102" i="3"/>
  <c r="Y102" i="3"/>
  <c r="Z102" i="3"/>
  <c r="BA105" i="3"/>
  <c r="BB105" i="3"/>
  <c r="BC105" i="3"/>
  <c r="BD105" i="3"/>
  <c r="O112" i="3"/>
  <c r="P112" i="3"/>
  <c r="Q112" i="3"/>
  <c r="R112" i="3"/>
  <c r="O113" i="3"/>
  <c r="P113" i="3"/>
  <c r="Q113" i="3"/>
  <c r="R113" i="3"/>
  <c r="O114" i="3"/>
  <c r="P114" i="3"/>
  <c r="Q114" i="3"/>
  <c r="R114" i="3"/>
  <c r="O115" i="3"/>
  <c r="P115" i="3"/>
  <c r="Q115" i="3"/>
  <c r="R115" i="3"/>
  <c r="O116" i="3"/>
  <c r="P116" i="3"/>
  <c r="Q116" i="3"/>
  <c r="R116" i="3"/>
  <c r="O117" i="3"/>
  <c r="P117" i="3"/>
  <c r="Q117" i="3"/>
  <c r="R117" i="3"/>
  <c r="O118" i="3"/>
  <c r="P118" i="3"/>
  <c r="Q118" i="3"/>
  <c r="R118" i="3"/>
  <c r="O119" i="3"/>
  <c r="P119" i="3"/>
  <c r="Q119" i="3"/>
  <c r="R119" i="3"/>
  <c r="O120" i="3"/>
  <c r="P120" i="3"/>
  <c r="Q120" i="3"/>
  <c r="R120" i="3"/>
  <c r="O121" i="3"/>
  <c r="P121" i="3"/>
  <c r="Q121" i="3"/>
  <c r="R121" i="3"/>
  <c r="O122" i="3"/>
  <c r="P122" i="3"/>
  <c r="Q122" i="3"/>
  <c r="R122" i="3"/>
  <c r="O130" i="3"/>
  <c r="O131" i="3"/>
  <c r="O137" i="3" s="1"/>
  <c r="P131" i="3"/>
  <c r="P137" i="3" s="1"/>
  <c r="Q131" i="3"/>
  <c r="Q137" i="3" s="1"/>
  <c r="R131" i="3"/>
  <c r="R137" i="3" s="1"/>
  <c r="O136" i="3"/>
  <c r="W138" i="3"/>
  <c r="W146" i="3" s="1"/>
  <c r="X138" i="3"/>
  <c r="X146" i="3" s="1"/>
  <c r="Y138" i="3"/>
  <c r="Z138" i="3"/>
  <c r="Z146" i="3" s="1"/>
  <c r="O143" i="3"/>
  <c r="P143" i="3"/>
  <c r="Q143" i="3"/>
  <c r="R143" i="3"/>
  <c r="O144" i="3"/>
  <c r="P144" i="3"/>
  <c r="Q144" i="3"/>
  <c r="R144" i="3"/>
  <c r="O145" i="3"/>
  <c r="P145" i="3"/>
  <c r="Q145" i="3"/>
  <c r="R145" i="3"/>
  <c r="O146" i="3"/>
  <c r="P146" i="3"/>
  <c r="Q146" i="3"/>
  <c r="R146" i="3"/>
  <c r="O147" i="3"/>
  <c r="P147" i="3"/>
  <c r="Q147" i="3"/>
  <c r="R147" i="3"/>
  <c r="O148" i="3"/>
  <c r="P148" i="3"/>
  <c r="Q148" i="3"/>
  <c r="R148" i="3"/>
  <c r="O149" i="3"/>
  <c r="P149" i="3"/>
  <c r="Q149" i="3"/>
  <c r="R149" i="3"/>
  <c r="O150" i="3"/>
  <c r="P150" i="3"/>
  <c r="Q150" i="3"/>
  <c r="R150" i="3"/>
  <c r="O151" i="3"/>
  <c r="P151" i="3"/>
  <c r="Q151" i="3"/>
  <c r="R151" i="3"/>
  <c r="O152" i="3"/>
  <c r="P152" i="3"/>
  <c r="Q152" i="3"/>
  <c r="R152" i="3"/>
  <c r="O153" i="3"/>
  <c r="P153" i="3"/>
  <c r="Q153" i="3"/>
  <c r="R153" i="3"/>
  <c r="W155" i="3"/>
  <c r="X155" i="3"/>
  <c r="Y155" i="3"/>
  <c r="Z155" i="3"/>
  <c r="W156" i="3"/>
  <c r="X156" i="3"/>
  <c r="Y156" i="3"/>
  <c r="Z156" i="3"/>
  <c r="W157" i="3"/>
  <c r="X157" i="3"/>
  <c r="Y157" i="3"/>
  <c r="Z157" i="3"/>
  <c r="W158" i="3"/>
  <c r="X158" i="3"/>
  <c r="Y158" i="3"/>
  <c r="Z158" i="3"/>
  <c r="W159" i="3"/>
  <c r="X159" i="3"/>
  <c r="Y159" i="3"/>
  <c r="Z159" i="3"/>
  <c r="W160" i="3"/>
  <c r="X160" i="3"/>
  <c r="Y160" i="3"/>
  <c r="Z160" i="3"/>
  <c r="W161" i="3"/>
  <c r="X161" i="3"/>
  <c r="Y161" i="3"/>
  <c r="Z161" i="3"/>
  <c r="W162" i="3"/>
  <c r="X162" i="3"/>
  <c r="Y162" i="3"/>
  <c r="Z162" i="3"/>
  <c r="W163" i="3"/>
  <c r="X163" i="3"/>
  <c r="Y163" i="3"/>
  <c r="Z163" i="3"/>
  <c r="W164" i="3"/>
  <c r="X164" i="3"/>
  <c r="Y164" i="3"/>
  <c r="Z164" i="3"/>
  <c r="W165" i="3"/>
  <c r="X165" i="3"/>
  <c r="Y165" i="3"/>
  <c r="Z165" i="3"/>
  <c r="O171" i="3"/>
  <c r="O172" i="3"/>
  <c r="P172" i="3"/>
  <c r="Q172" i="3"/>
  <c r="R172" i="3"/>
  <c r="O173" i="3"/>
  <c r="P173" i="3"/>
  <c r="Q173" i="3"/>
  <c r="R173" i="3"/>
  <c r="O174" i="3"/>
  <c r="P174" i="3"/>
  <c r="Q174" i="3"/>
  <c r="R174" i="3"/>
  <c r="O175" i="3"/>
  <c r="P175" i="3"/>
  <c r="Q175" i="3"/>
  <c r="R175" i="3"/>
  <c r="O176" i="3"/>
  <c r="P176" i="3"/>
  <c r="Q176" i="3"/>
  <c r="R176" i="3"/>
  <c r="O177" i="3"/>
  <c r="P177" i="3"/>
  <c r="Q177" i="3"/>
  <c r="R177" i="3"/>
  <c r="O178" i="3"/>
  <c r="P178" i="3"/>
  <c r="Q178" i="3"/>
  <c r="R178" i="3"/>
  <c r="O179" i="3"/>
  <c r="P179" i="3"/>
  <c r="Q179" i="3"/>
  <c r="R179" i="3"/>
  <c r="O180" i="3"/>
  <c r="P180" i="3"/>
  <c r="Q180" i="3"/>
  <c r="R180" i="3"/>
  <c r="O181" i="3"/>
  <c r="P181" i="3"/>
  <c r="Q181" i="3"/>
  <c r="R181" i="3"/>
  <c r="O189" i="3"/>
  <c r="Q190" i="3"/>
  <c r="Q249" i="3" s="1"/>
  <c r="Q308" i="3" s="1"/>
  <c r="R190" i="3"/>
  <c r="R196" i="3" s="1"/>
  <c r="Z201" i="3"/>
  <c r="O202" i="3"/>
  <c r="P202" i="3"/>
  <c r="Q202" i="3"/>
  <c r="R202" i="3"/>
  <c r="O203" i="3"/>
  <c r="P203" i="3"/>
  <c r="Q203" i="3"/>
  <c r="R203" i="3"/>
  <c r="O204" i="3"/>
  <c r="P204" i="3"/>
  <c r="Q204" i="3"/>
  <c r="R204" i="3"/>
  <c r="O205" i="3"/>
  <c r="P205" i="3"/>
  <c r="Q205" i="3"/>
  <c r="R205" i="3"/>
  <c r="O206" i="3"/>
  <c r="P206" i="3"/>
  <c r="Q206" i="3"/>
  <c r="R206" i="3"/>
  <c r="O207" i="3"/>
  <c r="P207" i="3"/>
  <c r="Q207" i="3"/>
  <c r="R207" i="3"/>
  <c r="O208" i="3"/>
  <c r="P208" i="3"/>
  <c r="Q208" i="3"/>
  <c r="R208" i="3"/>
  <c r="O209" i="3"/>
  <c r="P209" i="3"/>
  <c r="Q209" i="3"/>
  <c r="R209" i="3"/>
  <c r="O210" i="3"/>
  <c r="P210" i="3"/>
  <c r="Q210" i="3"/>
  <c r="R210" i="3"/>
  <c r="O211" i="3"/>
  <c r="P211" i="3"/>
  <c r="Q211" i="3"/>
  <c r="R211" i="3"/>
  <c r="O212" i="3"/>
  <c r="P212" i="3"/>
  <c r="Q212" i="3"/>
  <c r="R212" i="3"/>
  <c r="W218" i="3"/>
  <c r="X218" i="3"/>
  <c r="Y218" i="3"/>
  <c r="Z218" i="3"/>
  <c r="W219" i="3"/>
  <c r="X219" i="3"/>
  <c r="Y219" i="3"/>
  <c r="Z219" i="3"/>
  <c r="W220" i="3"/>
  <c r="X220" i="3"/>
  <c r="Y220" i="3"/>
  <c r="Z220" i="3"/>
  <c r="W221" i="3"/>
  <c r="X221" i="3"/>
  <c r="Y221" i="3"/>
  <c r="Z221" i="3"/>
  <c r="W222" i="3"/>
  <c r="X222" i="3"/>
  <c r="Y222" i="3"/>
  <c r="Z222" i="3"/>
  <c r="W223" i="3"/>
  <c r="X223" i="3"/>
  <c r="Y223" i="3"/>
  <c r="Z223" i="3"/>
  <c r="W224" i="3"/>
  <c r="X224" i="3"/>
  <c r="Y224" i="3"/>
  <c r="Z224" i="3"/>
  <c r="W225" i="3"/>
  <c r="X225" i="3"/>
  <c r="Y225" i="3"/>
  <c r="Z225" i="3"/>
  <c r="W226" i="3"/>
  <c r="X226" i="3"/>
  <c r="Y226" i="3"/>
  <c r="Z226" i="3"/>
  <c r="W227" i="3"/>
  <c r="X227" i="3"/>
  <c r="Y227" i="3"/>
  <c r="Z227" i="3"/>
  <c r="W228" i="3"/>
  <c r="X228" i="3"/>
  <c r="Y228" i="3"/>
  <c r="Z228" i="3"/>
  <c r="O230" i="3"/>
  <c r="P230" i="3"/>
  <c r="R230" i="3"/>
  <c r="O231" i="3"/>
  <c r="P231" i="3"/>
  <c r="Q231" i="3"/>
  <c r="R231" i="3"/>
  <c r="O232" i="3"/>
  <c r="P232" i="3"/>
  <c r="Q232" i="3"/>
  <c r="R232" i="3"/>
  <c r="O233" i="3"/>
  <c r="P233" i="3"/>
  <c r="Q233" i="3"/>
  <c r="R233" i="3"/>
  <c r="O234" i="3"/>
  <c r="P234" i="3"/>
  <c r="Q234" i="3"/>
  <c r="R234" i="3"/>
  <c r="O235" i="3"/>
  <c r="P235" i="3"/>
  <c r="Q235" i="3"/>
  <c r="R235" i="3"/>
  <c r="O236" i="3"/>
  <c r="P236" i="3"/>
  <c r="Q236" i="3"/>
  <c r="R236" i="3"/>
  <c r="O237" i="3"/>
  <c r="P237" i="3"/>
  <c r="Q237" i="3"/>
  <c r="R237" i="3"/>
  <c r="O238" i="3"/>
  <c r="P238" i="3"/>
  <c r="Q238" i="3"/>
  <c r="R238" i="3"/>
  <c r="O239" i="3"/>
  <c r="P239" i="3"/>
  <c r="Q239" i="3"/>
  <c r="R239" i="3"/>
  <c r="O240" i="3"/>
  <c r="P240" i="3"/>
  <c r="Q240" i="3"/>
  <c r="R240" i="3"/>
  <c r="R249" i="3"/>
  <c r="R255" i="3" s="1"/>
  <c r="O261" i="3"/>
  <c r="P261" i="3"/>
  <c r="Q261" i="3"/>
  <c r="R261" i="3"/>
  <c r="O262" i="3"/>
  <c r="P262" i="3"/>
  <c r="Q262" i="3"/>
  <c r="R262" i="3"/>
  <c r="O263" i="3"/>
  <c r="P263" i="3"/>
  <c r="Q263" i="3"/>
  <c r="R263" i="3"/>
  <c r="O264" i="3"/>
  <c r="P264" i="3"/>
  <c r="Q264" i="3"/>
  <c r="R264" i="3"/>
  <c r="O265" i="3"/>
  <c r="P265" i="3"/>
  <c r="Q265" i="3"/>
  <c r="R265" i="3"/>
  <c r="O266" i="3"/>
  <c r="P266" i="3"/>
  <c r="Q266" i="3"/>
  <c r="R266" i="3"/>
  <c r="O267" i="3"/>
  <c r="P267" i="3"/>
  <c r="Q267" i="3"/>
  <c r="R267" i="3"/>
  <c r="O268" i="3"/>
  <c r="P268" i="3"/>
  <c r="Q268" i="3"/>
  <c r="R268" i="3"/>
  <c r="O269" i="3"/>
  <c r="P269" i="3"/>
  <c r="Q269" i="3"/>
  <c r="R269" i="3"/>
  <c r="O270" i="3"/>
  <c r="P270" i="3"/>
  <c r="Q270" i="3"/>
  <c r="R270" i="3"/>
  <c r="O271" i="3"/>
  <c r="P271" i="3"/>
  <c r="Q271" i="3"/>
  <c r="R271" i="3"/>
  <c r="O272" i="3"/>
  <c r="O276" i="3" s="1"/>
  <c r="W281" i="3"/>
  <c r="X281" i="3"/>
  <c r="Y281" i="3"/>
  <c r="Z281" i="3"/>
  <c r="W282" i="3"/>
  <c r="X282" i="3"/>
  <c r="Y282" i="3"/>
  <c r="Z282" i="3"/>
  <c r="W283" i="3"/>
  <c r="X283" i="3"/>
  <c r="Y283" i="3"/>
  <c r="Z283" i="3"/>
  <c r="W284" i="3"/>
  <c r="X284" i="3"/>
  <c r="Y284" i="3"/>
  <c r="Z284" i="3"/>
  <c r="W285" i="3"/>
  <c r="X285" i="3"/>
  <c r="Y285" i="3"/>
  <c r="Z285" i="3"/>
  <c r="W286" i="3"/>
  <c r="X286" i="3"/>
  <c r="Y286" i="3"/>
  <c r="Z286" i="3"/>
  <c r="W287" i="3"/>
  <c r="X287" i="3"/>
  <c r="Y287" i="3"/>
  <c r="Z287" i="3"/>
  <c r="W288" i="3"/>
  <c r="X288" i="3"/>
  <c r="Y288" i="3"/>
  <c r="Z288" i="3"/>
  <c r="O289" i="3"/>
  <c r="P289" i="3"/>
  <c r="Q289" i="3"/>
  <c r="R289" i="3"/>
  <c r="W289" i="3"/>
  <c r="X289" i="3"/>
  <c r="Y289" i="3"/>
  <c r="Z289" i="3"/>
  <c r="O290" i="3"/>
  <c r="P290" i="3"/>
  <c r="Q290" i="3"/>
  <c r="R290" i="3"/>
  <c r="W290" i="3"/>
  <c r="X290" i="3"/>
  <c r="Y290" i="3"/>
  <c r="Z290" i="3"/>
  <c r="O291" i="3"/>
  <c r="P291" i="3"/>
  <c r="Q291" i="3"/>
  <c r="R291" i="3"/>
  <c r="W291" i="3"/>
  <c r="X291" i="3"/>
  <c r="Y291" i="3"/>
  <c r="Z291" i="3"/>
  <c r="O292" i="3"/>
  <c r="P292" i="3"/>
  <c r="Q292" i="3"/>
  <c r="R292" i="3"/>
  <c r="O293" i="3"/>
  <c r="P293" i="3"/>
  <c r="Q293" i="3"/>
  <c r="R293" i="3"/>
  <c r="O294" i="3"/>
  <c r="P294" i="3"/>
  <c r="Q294" i="3"/>
  <c r="R294" i="3"/>
  <c r="O295" i="3"/>
  <c r="P295" i="3"/>
  <c r="Q295" i="3"/>
  <c r="R295" i="3"/>
  <c r="O296" i="3"/>
  <c r="P296" i="3"/>
  <c r="Q296" i="3"/>
  <c r="R296" i="3"/>
  <c r="O297" i="3"/>
  <c r="P297" i="3"/>
  <c r="Q297" i="3"/>
  <c r="R297" i="3"/>
  <c r="O298" i="3"/>
  <c r="P298" i="3"/>
  <c r="Q298" i="3"/>
  <c r="R298" i="3"/>
  <c r="O299" i="3"/>
  <c r="P299" i="3"/>
  <c r="Q299" i="3"/>
  <c r="R299" i="3"/>
  <c r="R308" i="3"/>
  <c r="R314" i="3" s="1"/>
  <c r="O320" i="3"/>
  <c r="P320" i="3"/>
  <c r="Q320" i="3"/>
  <c r="R320" i="3"/>
  <c r="O321" i="3"/>
  <c r="P321" i="3"/>
  <c r="Q321" i="3"/>
  <c r="R321" i="3"/>
  <c r="O322" i="3"/>
  <c r="P322" i="3"/>
  <c r="Q322" i="3"/>
  <c r="R322" i="3"/>
  <c r="O323" i="3"/>
  <c r="P323" i="3"/>
  <c r="Q323" i="3"/>
  <c r="R323" i="3"/>
  <c r="O324" i="3"/>
  <c r="P324" i="3"/>
  <c r="Q324" i="3"/>
  <c r="R324" i="3"/>
  <c r="O325" i="3"/>
  <c r="P325" i="3"/>
  <c r="Q325" i="3"/>
  <c r="R325" i="3"/>
  <c r="O326" i="3"/>
  <c r="P326" i="3"/>
  <c r="Q326" i="3"/>
  <c r="R326" i="3"/>
  <c r="O327" i="3"/>
  <c r="P327" i="3"/>
  <c r="Q327" i="3"/>
  <c r="R327" i="3"/>
  <c r="O328" i="3"/>
  <c r="P328" i="3"/>
  <c r="Q328" i="3"/>
  <c r="R328" i="3"/>
  <c r="O329" i="3"/>
  <c r="P329" i="3"/>
  <c r="Q329" i="3"/>
  <c r="R329" i="3"/>
  <c r="O330" i="3"/>
  <c r="P330" i="3"/>
  <c r="Q330" i="3"/>
  <c r="R330" i="3"/>
  <c r="W344" i="3"/>
  <c r="X344" i="3"/>
  <c r="Y344" i="3"/>
  <c r="Z344" i="3"/>
  <c r="W345" i="3"/>
  <c r="X345" i="3"/>
  <c r="Y345" i="3"/>
  <c r="Z345" i="3"/>
  <c r="W346" i="3"/>
  <c r="X346" i="3"/>
  <c r="Y346" i="3"/>
  <c r="Z346" i="3"/>
  <c r="W347" i="3"/>
  <c r="X347" i="3"/>
  <c r="Y347" i="3"/>
  <c r="Z347" i="3"/>
  <c r="O348" i="3"/>
  <c r="Q348" i="3"/>
  <c r="W348" i="3"/>
  <c r="X348" i="3"/>
  <c r="Y348" i="3"/>
  <c r="Z348" i="3"/>
  <c r="O349" i="3"/>
  <c r="P349" i="3"/>
  <c r="Q349" i="3"/>
  <c r="R349" i="3"/>
  <c r="W349" i="3"/>
  <c r="X349" i="3"/>
  <c r="Y349" i="3"/>
  <c r="Z349" i="3"/>
  <c r="O350" i="3"/>
  <c r="P350" i="3"/>
  <c r="Q350" i="3"/>
  <c r="R350" i="3"/>
  <c r="W350" i="3"/>
  <c r="X350" i="3"/>
  <c r="Y350" i="3"/>
  <c r="Z350" i="3"/>
  <c r="O351" i="3"/>
  <c r="P351" i="3"/>
  <c r="Q351" i="3"/>
  <c r="R351" i="3"/>
  <c r="W351" i="3"/>
  <c r="X351" i="3"/>
  <c r="Y351" i="3"/>
  <c r="Z351" i="3"/>
  <c r="O352" i="3"/>
  <c r="P352" i="3"/>
  <c r="Q352" i="3"/>
  <c r="R352" i="3"/>
  <c r="W352" i="3"/>
  <c r="X352" i="3"/>
  <c r="Y352" i="3"/>
  <c r="Z352" i="3"/>
  <c r="O353" i="3"/>
  <c r="P353" i="3"/>
  <c r="Q353" i="3"/>
  <c r="R353" i="3"/>
  <c r="W353" i="3"/>
  <c r="X353" i="3"/>
  <c r="Y353" i="3"/>
  <c r="Z353" i="3"/>
  <c r="O354" i="3"/>
  <c r="P354" i="3"/>
  <c r="Q354" i="3"/>
  <c r="R354" i="3"/>
  <c r="W354" i="3"/>
  <c r="X354" i="3"/>
  <c r="Y354" i="3"/>
  <c r="Z354" i="3"/>
  <c r="O355" i="3"/>
  <c r="P355" i="3"/>
  <c r="Q355" i="3"/>
  <c r="R355" i="3"/>
  <c r="W355" i="3"/>
  <c r="W359" i="3" s="1"/>
  <c r="O356" i="3"/>
  <c r="P356" i="3"/>
  <c r="Q356" i="3"/>
  <c r="R356" i="3"/>
  <c r="O357" i="3"/>
  <c r="P357" i="3"/>
  <c r="Q357" i="3"/>
  <c r="R357" i="3"/>
  <c r="O358" i="3"/>
  <c r="P358" i="3"/>
  <c r="Q358" i="3"/>
  <c r="R358" i="3"/>
  <c r="R367" i="3"/>
  <c r="R373" i="3" s="1"/>
  <c r="O379" i="3"/>
  <c r="P379" i="3"/>
  <c r="Q379" i="3"/>
  <c r="R379" i="3"/>
  <c r="O380" i="3"/>
  <c r="P380" i="3"/>
  <c r="Q380" i="3"/>
  <c r="R380" i="3"/>
  <c r="O381" i="3"/>
  <c r="P381" i="3"/>
  <c r="Q381" i="3"/>
  <c r="R381" i="3"/>
  <c r="O382" i="3"/>
  <c r="P382" i="3"/>
  <c r="Q382" i="3"/>
  <c r="R382" i="3"/>
  <c r="O383" i="3"/>
  <c r="P383" i="3"/>
  <c r="Q383" i="3"/>
  <c r="R383" i="3"/>
  <c r="O384" i="3"/>
  <c r="P384" i="3"/>
  <c r="Q384" i="3"/>
  <c r="R384" i="3"/>
  <c r="O385" i="3"/>
  <c r="P385" i="3"/>
  <c r="Q385" i="3"/>
  <c r="R385" i="3"/>
  <c r="O386" i="3"/>
  <c r="P386" i="3"/>
  <c r="Q386" i="3"/>
  <c r="R386" i="3"/>
  <c r="O387" i="3"/>
  <c r="P387" i="3"/>
  <c r="Q387" i="3"/>
  <c r="R387" i="3"/>
  <c r="O388" i="3"/>
  <c r="P388" i="3"/>
  <c r="Q388" i="3"/>
  <c r="R388" i="3"/>
  <c r="O389" i="3"/>
  <c r="P389" i="3"/>
  <c r="Q389" i="3"/>
  <c r="R389" i="3"/>
  <c r="O407" i="3"/>
  <c r="P407" i="3"/>
  <c r="Q407" i="3"/>
  <c r="R407" i="3"/>
  <c r="W407" i="3"/>
  <c r="X407" i="3"/>
  <c r="Y407" i="3"/>
  <c r="Y418" i="3" s="1"/>
  <c r="Y422" i="3" s="1"/>
  <c r="Z407" i="3"/>
  <c r="O408" i="3"/>
  <c r="P408" i="3"/>
  <c r="Q408" i="3"/>
  <c r="R408" i="3"/>
  <c r="W408" i="3"/>
  <c r="X408" i="3"/>
  <c r="Y408" i="3"/>
  <c r="Z408" i="3"/>
  <c r="O409" i="3"/>
  <c r="P409" i="3"/>
  <c r="Q409" i="3"/>
  <c r="R409" i="3"/>
  <c r="W409" i="3"/>
  <c r="X409" i="3"/>
  <c r="Y409" i="3"/>
  <c r="Z409" i="3"/>
  <c r="O410" i="3"/>
  <c r="P410" i="3"/>
  <c r="Q410" i="3"/>
  <c r="R410" i="3"/>
  <c r="W410" i="3"/>
  <c r="X410" i="3"/>
  <c r="Y410" i="3"/>
  <c r="Z410" i="3"/>
  <c r="O411" i="3"/>
  <c r="P411" i="3"/>
  <c r="Q411" i="3"/>
  <c r="R411" i="3"/>
  <c r="W411" i="3"/>
  <c r="X411" i="3"/>
  <c r="Y411" i="3"/>
  <c r="Z411" i="3"/>
  <c r="O412" i="3"/>
  <c r="P412" i="3"/>
  <c r="Q412" i="3"/>
  <c r="R412" i="3"/>
  <c r="W412" i="3"/>
  <c r="X412" i="3"/>
  <c r="Y412" i="3"/>
  <c r="Z412" i="3"/>
  <c r="O413" i="3"/>
  <c r="P413" i="3"/>
  <c r="Q413" i="3"/>
  <c r="R413" i="3"/>
  <c r="W413" i="3"/>
  <c r="X413" i="3"/>
  <c r="Y413" i="3"/>
  <c r="Z413" i="3"/>
  <c r="O414" i="3"/>
  <c r="P414" i="3"/>
  <c r="Q414" i="3"/>
  <c r="R414" i="3"/>
  <c r="W414" i="3"/>
  <c r="X414" i="3"/>
  <c r="Y414" i="3"/>
  <c r="Z414" i="3"/>
  <c r="O415" i="3"/>
  <c r="P415" i="3"/>
  <c r="Q415" i="3"/>
  <c r="R415" i="3"/>
  <c r="W415" i="3"/>
  <c r="X415" i="3"/>
  <c r="Y415" i="3"/>
  <c r="Z415" i="3"/>
  <c r="O416" i="3"/>
  <c r="P416" i="3"/>
  <c r="Q416" i="3"/>
  <c r="R416" i="3"/>
  <c r="W416" i="3"/>
  <c r="X416" i="3"/>
  <c r="Y416" i="3"/>
  <c r="Z416" i="3"/>
  <c r="O417" i="3"/>
  <c r="P417" i="3"/>
  <c r="Q417" i="3"/>
  <c r="R417" i="3"/>
  <c r="W417" i="3"/>
  <c r="X417" i="3"/>
  <c r="Y417" i="3"/>
  <c r="Z417" i="3"/>
  <c r="R426" i="3"/>
  <c r="R432" i="3" s="1"/>
  <c r="O438" i="3"/>
  <c r="P438" i="3"/>
  <c r="Q438" i="3"/>
  <c r="R438" i="3"/>
  <c r="O439" i="3"/>
  <c r="P439" i="3"/>
  <c r="Q439" i="3"/>
  <c r="R439" i="3"/>
  <c r="O440" i="3"/>
  <c r="P440" i="3"/>
  <c r="Q440" i="3"/>
  <c r="R440" i="3"/>
  <c r="O441" i="3"/>
  <c r="P441" i="3"/>
  <c r="Q441" i="3"/>
  <c r="R441" i="3"/>
  <c r="O442" i="3"/>
  <c r="P442" i="3"/>
  <c r="Q442" i="3"/>
  <c r="R442" i="3"/>
  <c r="O443" i="3"/>
  <c r="P443" i="3"/>
  <c r="Q443" i="3"/>
  <c r="R443" i="3"/>
  <c r="O444" i="3"/>
  <c r="P444" i="3"/>
  <c r="Q444" i="3"/>
  <c r="R444" i="3"/>
  <c r="O445" i="3"/>
  <c r="P445" i="3"/>
  <c r="Q445" i="3"/>
  <c r="R445" i="3"/>
  <c r="O446" i="3"/>
  <c r="P446" i="3"/>
  <c r="Q446" i="3"/>
  <c r="R446" i="3"/>
  <c r="O447" i="3"/>
  <c r="P447" i="3"/>
  <c r="Q447" i="3"/>
  <c r="R447" i="3"/>
  <c r="O448" i="3"/>
  <c r="P448" i="3"/>
  <c r="Q448" i="3"/>
  <c r="R448" i="3"/>
  <c r="O449" i="3"/>
  <c r="O460" i="3" s="1"/>
  <c r="O466" i="3"/>
  <c r="Q466" i="3"/>
  <c r="O467" i="3"/>
  <c r="P467" i="3"/>
  <c r="Q467" i="3"/>
  <c r="R467" i="3"/>
  <c r="O468" i="3"/>
  <c r="P468" i="3"/>
  <c r="Q468" i="3"/>
  <c r="R468" i="3"/>
  <c r="O469" i="3"/>
  <c r="P469" i="3"/>
  <c r="Q469" i="3"/>
  <c r="R469" i="3"/>
  <c r="O470" i="3"/>
  <c r="P470" i="3"/>
  <c r="Q470" i="3"/>
  <c r="R470" i="3"/>
  <c r="W470" i="3"/>
  <c r="X470" i="3"/>
  <c r="Y470" i="3"/>
  <c r="Z470" i="3"/>
  <c r="O471" i="3"/>
  <c r="P471" i="3"/>
  <c r="Q471" i="3"/>
  <c r="R471" i="3"/>
  <c r="W471" i="3"/>
  <c r="X471" i="3"/>
  <c r="Y471" i="3"/>
  <c r="Z471" i="3"/>
  <c r="O472" i="3"/>
  <c r="P472" i="3"/>
  <c r="Q472" i="3"/>
  <c r="R472" i="3"/>
  <c r="W472" i="3"/>
  <c r="X472" i="3"/>
  <c r="Y472" i="3"/>
  <c r="Z472" i="3"/>
  <c r="O473" i="3"/>
  <c r="P473" i="3"/>
  <c r="Q473" i="3"/>
  <c r="R473" i="3"/>
  <c r="W473" i="3"/>
  <c r="X473" i="3"/>
  <c r="Y473" i="3"/>
  <c r="Z473" i="3"/>
  <c r="O474" i="3"/>
  <c r="P474" i="3"/>
  <c r="Q474" i="3"/>
  <c r="R474" i="3"/>
  <c r="W474" i="3"/>
  <c r="X474" i="3"/>
  <c r="Y474" i="3"/>
  <c r="Z474" i="3"/>
  <c r="O475" i="3"/>
  <c r="P475" i="3"/>
  <c r="Q475" i="3"/>
  <c r="R475" i="3"/>
  <c r="W475" i="3"/>
  <c r="X475" i="3"/>
  <c r="Y475" i="3"/>
  <c r="Z475" i="3"/>
  <c r="O476" i="3"/>
  <c r="P476" i="3"/>
  <c r="Q476" i="3"/>
  <c r="R476" i="3"/>
  <c r="W476" i="3"/>
  <c r="X476" i="3"/>
  <c r="Y476" i="3"/>
  <c r="Z476" i="3"/>
  <c r="W477" i="3"/>
  <c r="X477" i="3"/>
  <c r="Y477" i="3"/>
  <c r="Z477" i="3"/>
  <c r="W478" i="3"/>
  <c r="X478" i="3"/>
  <c r="Y478" i="3"/>
  <c r="Z478" i="3"/>
  <c r="W479" i="3"/>
  <c r="X479" i="3"/>
  <c r="Y479" i="3"/>
  <c r="Z479" i="3"/>
  <c r="W480" i="3"/>
  <c r="X480" i="3"/>
  <c r="Y480" i="3"/>
  <c r="Z480" i="3"/>
  <c r="O497" i="3"/>
  <c r="P497" i="3"/>
  <c r="Q497" i="3"/>
  <c r="R497" i="3"/>
  <c r="O498" i="3"/>
  <c r="P498" i="3"/>
  <c r="Q498" i="3"/>
  <c r="R498" i="3"/>
  <c r="O499" i="3"/>
  <c r="P499" i="3"/>
  <c r="Q499" i="3"/>
  <c r="R499" i="3"/>
  <c r="O500" i="3"/>
  <c r="P500" i="3"/>
  <c r="Q500" i="3"/>
  <c r="R500" i="3"/>
  <c r="O501" i="3"/>
  <c r="P501" i="3"/>
  <c r="Q501" i="3"/>
  <c r="R501" i="3"/>
  <c r="O502" i="3"/>
  <c r="P502" i="3"/>
  <c r="Q502" i="3"/>
  <c r="R502" i="3"/>
  <c r="O503" i="3"/>
  <c r="P503" i="3"/>
  <c r="Q503" i="3"/>
  <c r="R503" i="3"/>
  <c r="O504" i="3"/>
  <c r="P504" i="3"/>
  <c r="Q504" i="3"/>
  <c r="R504" i="3"/>
  <c r="O505" i="3"/>
  <c r="P505" i="3"/>
  <c r="Q505" i="3"/>
  <c r="R505" i="3"/>
  <c r="O506" i="3"/>
  <c r="P506" i="3"/>
  <c r="Q506" i="3"/>
  <c r="R506" i="3"/>
  <c r="O507" i="3"/>
  <c r="P507" i="3"/>
  <c r="Q507" i="3"/>
  <c r="R507" i="3"/>
  <c r="O525" i="3"/>
  <c r="P525" i="3"/>
  <c r="Q525" i="3"/>
  <c r="R525" i="3"/>
  <c r="O526" i="3"/>
  <c r="P526" i="3"/>
  <c r="Q526" i="3"/>
  <c r="R526" i="3"/>
  <c r="T526" i="3"/>
  <c r="O527" i="3"/>
  <c r="P527" i="3"/>
  <c r="Q527" i="3"/>
  <c r="R527" i="3"/>
  <c r="O528" i="3"/>
  <c r="P528" i="3"/>
  <c r="Q528" i="3"/>
  <c r="R528" i="3"/>
  <c r="O529" i="3"/>
  <c r="P529" i="3"/>
  <c r="Q529" i="3"/>
  <c r="R529" i="3"/>
  <c r="O530" i="3"/>
  <c r="P530" i="3"/>
  <c r="Q530" i="3"/>
  <c r="R530" i="3"/>
  <c r="O531" i="3"/>
  <c r="P531" i="3"/>
  <c r="Q531" i="3"/>
  <c r="R531" i="3"/>
  <c r="O532" i="3"/>
  <c r="P532" i="3"/>
  <c r="Q532" i="3"/>
  <c r="R532" i="3"/>
  <c r="O533" i="3"/>
  <c r="P533" i="3"/>
  <c r="Q533" i="3"/>
  <c r="R533" i="3"/>
  <c r="W533" i="3"/>
  <c r="X533" i="3"/>
  <c r="Y533" i="3"/>
  <c r="Z533" i="3"/>
  <c r="O534" i="3"/>
  <c r="P534" i="3"/>
  <c r="Q534" i="3"/>
  <c r="R534" i="3"/>
  <c r="W534" i="3"/>
  <c r="X534" i="3"/>
  <c r="Y534" i="3"/>
  <c r="Z534" i="3"/>
  <c r="O535" i="3"/>
  <c r="P535" i="3"/>
  <c r="Q535" i="3"/>
  <c r="R535" i="3"/>
  <c r="W535" i="3"/>
  <c r="X535" i="3"/>
  <c r="Y535" i="3"/>
  <c r="Z535" i="3"/>
  <c r="W536" i="3"/>
  <c r="X536" i="3"/>
  <c r="Y536" i="3"/>
  <c r="Z536" i="3"/>
  <c r="W537" i="3"/>
  <c r="X537" i="3"/>
  <c r="Y537" i="3"/>
  <c r="Z537" i="3"/>
  <c r="W538" i="3"/>
  <c r="X538" i="3"/>
  <c r="Y538" i="3"/>
  <c r="Z538" i="3"/>
  <c r="W539" i="3"/>
  <c r="X539" i="3"/>
  <c r="Y539" i="3"/>
  <c r="Z539" i="3"/>
  <c r="W540" i="3"/>
  <c r="X540" i="3"/>
  <c r="Y540" i="3"/>
  <c r="Z540" i="3"/>
  <c r="W541" i="3"/>
  <c r="X541" i="3"/>
  <c r="Y541" i="3"/>
  <c r="Z541" i="3"/>
  <c r="W542" i="3"/>
  <c r="X542" i="3"/>
  <c r="Y542" i="3"/>
  <c r="Z542" i="3"/>
  <c r="W543" i="3"/>
  <c r="X543" i="3"/>
  <c r="Y543" i="3"/>
  <c r="Z543" i="3"/>
  <c r="O556" i="3"/>
  <c r="P556" i="3"/>
  <c r="Q556" i="3"/>
  <c r="Q567" i="3" s="1"/>
  <c r="Q580" i="3" s="1"/>
  <c r="R556" i="3"/>
  <c r="O557" i="3"/>
  <c r="P557" i="3"/>
  <c r="Q557" i="3"/>
  <c r="R557" i="3"/>
  <c r="O558" i="3"/>
  <c r="P558" i="3"/>
  <c r="Q558" i="3"/>
  <c r="R558" i="3"/>
  <c r="O559" i="3"/>
  <c r="P559" i="3"/>
  <c r="Q559" i="3"/>
  <c r="R559" i="3"/>
  <c r="O560" i="3"/>
  <c r="P560" i="3"/>
  <c r="Q560" i="3"/>
  <c r="R560" i="3"/>
  <c r="O561" i="3"/>
  <c r="P561" i="3"/>
  <c r="Q561" i="3"/>
  <c r="R561" i="3"/>
  <c r="O562" i="3"/>
  <c r="P562" i="3"/>
  <c r="Q562" i="3"/>
  <c r="R562" i="3"/>
  <c r="O563" i="3"/>
  <c r="P563" i="3"/>
  <c r="Q563" i="3"/>
  <c r="R563" i="3"/>
  <c r="O564" i="3"/>
  <c r="P564" i="3"/>
  <c r="Q564" i="3"/>
  <c r="R564" i="3"/>
  <c r="O565" i="3"/>
  <c r="P565" i="3"/>
  <c r="Q565" i="3"/>
  <c r="R565" i="3"/>
  <c r="O566" i="3"/>
  <c r="P566" i="3"/>
  <c r="Q566" i="3"/>
  <c r="R566" i="3"/>
  <c r="O584" i="3"/>
  <c r="P584" i="3"/>
  <c r="Q584" i="3"/>
  <c r="R584" i="3"/>
  <c r="O585" i="3"/>
  <c r="P585" i="3"/>
  <c r="Q585" i="3"/>
  <c r="R585" i="3"/>
  <c r="O586" i="3"/>
  <c r="P586" i="3"/>
  <c r="Q586" i="3"/>
  <c r="R586" i="3"/>
  <c r="O587" i="3"/>
  <c r="P587" i="3"/>
  <c r="Q587" i="3"/>
  <c r="O588" i="3"/>
  <c r="P588" i="3"/>
  <c r="R588" i="3"/>
  <c r="O589" i="3"/>
  <c r="P589" i="3"/>
  <c r="Q589" i="3"/>
  <c r="O590" i="3"/>
  <c r="P590" i="3"/>
  <c r="R590" i="3"/>
  <c r="P591" i="3"/>
  <c r="Q591" i="3"/>
  <c r="R591" i="3"/>
  <c r="O592" i="3"/>
  <c r="P592" i="3"/>
  <c r="Q592" i="3"/>
  <c r="R592" i="3"/>
  <c r="P593" i="3"/>
  <c r="Q593" i="3"/>
  <c r="O594" i="3"/>
  <c r="P594" i="3"/>
  <c r="W596" i="3"/>
  <c r="X596" i="3"/>
  <c r="Y596" i="3"/>
  <c r="Z596" i="3"/>
  <c r="W597" i="3"/>
  <c r="X597" i="3"/>
  <c r="Y597" i="3"/>
  <c r="Z597" i="3"/>
  <c r="W598" i="3"/>
  <c r="X598" i="3"/>
  <c r="Y598" i="3"/>
  <c r="Z598" i="3"/>
  <c r="W599" i="3"/>
  <c r="X599" i="3"/>
  <c r="Y599" i="3"/>
  <c r="Z599" i="3"/>
  <c r="W600" i="3"/>
  <c r="X600" i="3"/>
  <c r="Y600" i="3"/>
  <c r="Z600" i="3"/>
  <c r="W601" i="3"/>
  <c r="X601" i="3"/>
  <c r="Y601" i="3"/>
  <c r="Z601" i="3"/>
  <c r="O602" i="3"/>
  <c r="P602" i="3"/>
  <c r="W602" i="3"/>
  <c r="X602" i="3"/>
  <c r="Y602" i="3"/>
  <c r="Z602" i="3"/>
  <c r="O603" i="3"/>
  <c r="P603" i="3"/>
  <c r="W603" i="3"/>
  <c r="X603" i="3"/>
  <c r="Y603" i="3"/>
  <c r="Z603" i="3"/>
  <c r="W604" i="3"/>
  <c r="X604" i="3"/>
  <c r="Y604" i="3"/>
  <c r="Z604" i="3"/>
  <c r="W605" i="3"/>
  <c r="X605" i="3"/>
  <c r="Y605" i="3"/>
  <c r="Z605" i="3"/>
  <c r="W606" i="3"/>
  <c r="X606" i="3"/>
  <c r="Y606" i="3"/>
  <c r="Z606" i="3"/>
  <c r="O608" i="3"/>
  <c r="P608" i="3"/>
  <c r="P609" i="3"/>
  <c r="N38" i="2"/>
  <c r="D41" i="2"/>
  <c r="D44" i="2" s="1"/>
  <c r="N44" i="2" s="1"/>
  <c r="N48" i="2"/>
  <c r="N51" i="2"/>
  <c r="D54" i="2"/>
  <c r="N38" i="1"/>
  <c r="Y427" i="3" l="1"/>
  <c r="P604" i="3"/>
  <c r="P605" i="3" s="1"/>
  <c r="Q37" i="3"/>
  <c r="Z292" i="3"/>
  <c r="Z295" i="3" s="1"/>
  <c r="O567" i="3"/>
  <c r="O570" i="3" s="1"/>
  <c r="P508" i="3"/>
  <c r="P511" i="3" s="1"/>
  <c r="P40" i="3"/>
  <c r="AH46" i="3"/>
  <c r="Q154" i="3"/>
  <c r="Y424" i="3"/>
  <c r="Z298" i="3"/>
  <c r="Y355" i="3"/>
  <c r="Y358" i="3" s="1"/>
  <c r="Y421" i="3"/>
  <c r="P390" i="3"/>
  <c r="P395" i="3" s="1"/>
  <c r="Y103" i="3"/>
  <c r="Y114" i="3" s="1"/>
  <c r="Y423" i="3"/>
  <c r="W50" i="3"/>
  <c r="O132" i="3"/>
  <c r="O133" i="3" s="1"/>
  <c r="Q367" i="3"/>
  <c r="Q373" i="3" s="1"/>
  <c r="Q314" i="3"/>
  <c r="Q573" i="3"/>
  <c r="W481" i="3"/>
  <c r="W490" i="3" s="1"/>
  <c r="W361" i="3"/>
  <c r="O190" i="3"/>
  <c r="AH72" i="3"/>
  <c r="Y44" i="3"/>
  <c r="AI20" i="3" s="1"/>
  <c r="Y40" i="3"/>
  <c r="AI16" i="3" s="1"/>
  <c r="Y430" i="3"/>
  <c r="Z242" i="3"/>
  <c r="Z236" i="3"/>
  <c r="Z229" i="3"/>
  <c r="O191" i="3"/>
  <c r="O192" i="3" s="1"/>
  <c r="AI75" i="3"/>
  <c r="G17" i="3" s="1"/>
  <c r="C59" i="2" s="1"/>
  <c r="O79" i="3"/>
  <c r="O80" i="3" s="1"/>
  <c r="P190" i="3"/>
  <c r="W368" i="3"/>
  <c r="W366" i="3"/>
  <c r="W365" i="3"/>
  <c r="W363" i="3"/>
  <c r="W362" i="3"/>
  <c r="O277" i="3"/>
  <c r="Q196" i="3"/>
  <c r="O138" i="3"/>
  <c r="O139" i="3" s="1"/>
  <c r="Y46" i="3"/>
  <c r="AI22" i="3" s="1"/>
  <c r="W425" i="3"/>
  <c r="W418" i="3"/>
  <c r="W422" i="3" s="1"/>
  <c r="Y301" i="3"/>
  <c r="Y297" i="3"/>
  <c r="Y292" i="3"/>
  <c r="Y299" i="3" s="1"/>
  <c r="Y48" i="3"/>
  <c r="O508" i="3"/>
  <c r="O519" i="3" s="1"/>
  <c r="W360" i="3"/>
  <c r="W358" i="3"/>
  <c r="O195" i="3"/>
  <c r="Y51" i="3"/>
  <c r="O13" i="3"/>
  <c r="O14" i="3" s="1"/>
  <c r="T527" i="3"/>
  <c r="R508" i="3"/>
  <c r="R515" i="3" s="1"/>
  <c r="Y47" i="3"/>
  <c r="Y42" i="3"/>
  <c r="AI18" i="3" s="1"/>
  <c r="Y363" i="3"/>
  <c r="Y108" i="3"/>
  <c r="AB404" i="4"/>
  <c r="Y305" i="3"/>
  <c r="Y304" i="3"/>
  <c r="Y303" i="3"/>
  <c r="Y300" i="3"/>
  <c r="Y296" i="3"/>
  <c r="Y364" i="3"/>
  <c r="Y362" i="3"/>
  <c r="Z233" i="3"/>
  <c r="Z232" i="3"/>
  <c r="Z237" i="3"/>
  <c r="Z241" i="3"/>
  <c r="Z239" i="3"/>
  <c r="W423" i="3"/>
  <c r="W428" i="3"/>
  <c r="R511" i="3"/>
  <c r="P520" i="3"/>
  <c r="Q449" i="3"/>
  <c r="Q460" i="3" s="1"/>
  <c r="W364" i="3"/>
  <c r="P567" i="3"/>
  <c r="P576" i="3" s="1"/>
  <c r="Y425" i="3"/>
  <c r="W292" i="3"/>
  <c r="W299" i="3" s="1"/>
  <c r="O275" i="3"/>
  <c r="O577" i="4"/>
  <c r="O573" i="4"/>
  <c r="O571" i="4"/>
  <c r="P196" i="4"/>
  <c r="I117" i="5"/>
  <c r="T80" i="5"/>
  <c r="J44" i="5"/>
  <c r="G18" i="5"/>
  <c r="BU22" i="3" s="1"/>
  <c r="BU23" i="3" s="1"/>
  <c r="BU24" i="3" s="1"/>
  <c r="I129" i="10"/>
  <c r="F75" i="6"/>
  <c r="BK5" i="3"/>
  <c r="M39" i="6"/>
  <c r="M36" i="6" s="1"/>
  <c r="L9" i="7"/>
  <c r="K52" i="7"/>
  <c r="P516" i="3"/>
  <c r="W367" i="3"/>
  <c r="P580" i="3"/>
  <c r="P513" i="3"/>
  <c r="Y481" i="3"/>
  <c r="Y491" i="3" s="1"/>
  <c r="Y429" i="3"/>
  <c r="N54" i="2"/>
  <c r="D57" i="2"/>
  <c r="P610" i="3"/>
  <c r="P611" i="3" s="1"/>
  <c r="P612" i="3" s="1"/>
  <c r="Q508" i="3"/>
  <c r="Y428" i="3"/>
  <c r="X355" i="3"/>
  <c r="X364" i="3" s="1"/>
  <c r="Z297" i="3"/>
  <c r="Z305" i="3"/>
  <c r="Z303" i="3"/>
  <c r="Z300" i="3"/>
  <c r="Z296" i="3"/>
  <c r="Z306" i="3" s="1"/>
  <c r="G38" i="5"/>
  <c r="Z63" i="6"/>
  <c r="Q579" i="3"/>
  <c r="P519" i="3"/>
  <c r="Y302" i="3"/>
  <c r="Y298" i="3"/>
  <c r="Q255" i="3"/>
  <c r="Y229" i="3"/>
  <c r="Y232" i="3" s="1"/>
  <c r="Y604" i="4"/>
  <c r="Y605" i="4" s="1"/>
  <c r="J101" i="5"/>
  <c r="H44" i="5"/>
  <c r="G88" i="6"/>
  <c r="BL54" i="3"/>
  <c r="AG6" i="8"/>
  <c r="W56" i="3" s="1"/>
  <c r="U29" i="8"/>
  <c r="AG29" i="8" s="1"/>
  <c r="Q570" i="3"/>
  <c r="Q572" i="3"/>
  <c r="Q574" i="3"/>
  <c r="X418" i="3"/>
  <c r="X427" i="3" s="1"/>
  <c r="X292" i="3"/>
  <c r="X302" i="3" s="1"/>
  <c r="Z235" i="3"/>
  <c r="G56" i="5"/>
  <c r="J14" i="5"/>
  <c r="Q576" i="3"/>
  <c r="P577" i="3"/>
  <c r="P515" i="3"/>
  <c r="R516" i="3"/>
  <c r="W429" i="3"/>
  <c r="W421" i="3"/>
  <c r="AA137" i="4"/>
  <c r="AA190" i="4"/>
  <c r="O132" i="4"/>
  <c r="O133" i="4" s="1"/>
  <c r="O189" i="4"/>
  <c r="O136" i="4"/>
  <c r="O79" i="4"/>
  <c r="O80" i="4" s="1"/>
  <c r="Y13" i="4"/>
  <c r="Y14" i="4" s="1"/>
  <c r="Y77" i="4"/>
  <c r="Y79" i="4" s="1"/>
  <c r="Y80" i="4" s="1"/>
  <c r="H105" i="5"/>
  <c r="J89" i="5"/>
  <c r="O80" i="5"/>
  <c r="T43" i="5"/>
  <c r="T42" i="5" s="1"/>
  <c r="I14" i="5"/>
  <c r="L131" i="10"/>
  <c r="BN53" i="3"/>
  <c r="AN28" i="6"/>
  <c r="AH63" i="6"/>
  <c r="AH34" i="6"/>
  <c r="BC65" i="3"/>
  <c r="BC68" i="3" s="1"/>
  <c r="W426" i="3"/>
  <c r="Y366" i="3"/>
  <c r="Y361" i="3"/>
  <c r="O278" i="3"/>
  <c r="W103" i="3"/>
  <c r="W112" i="3" s="1"/>
  <c r="N41" i="2"/>
  <c r="R567" i="3"/>
  <c r="R580" i="3" s="1"/>
  <c r="P521" i="3"/>
  <c r="Y431" i="3"/>
  <c r="Y426" i="3"/>
  <c r="Z301" i="3"/>
  <c r="Z299" i="3"/>
  <c r="Z234" i="3"/>
  <c r="Y166" i="3"/>
  <c r="Y176" i="3" s="1"/>
  <c r="X42" i="3"/>
  <c r="AH18" i="3" s="1"/>
  <c r="X40" i="3"/>
  <c r="AH16" i="3" s="1"/>
  <c r="R41" i="3"/>
  <c r="R42" i="3"/>
  <c r="R43" i="3"/>
  <c r="R44" i="3"/>
  <c r="R45" i="3"/>
  <c r="R46" i="3"/>
  <c r="R39" i="3"/>
  <c r="R38" i="3"/>
  <c r="R63" i="3" s="1"/>
  <c r="R37" i="3"/>
  <c r="G101" i="5"/>
  <c r="X80" i="5"/>
  <c r="H68" i="5"/>
  <c r="I56" i="5"/>
  <c r="L27" i="7"/>
  <c r="K50" i="7"/>
  <c r="Y295" i="3"/>
  <c r="Z240" i="3"/>
  <c r="W166" i="3"/>
  <c r="P8" i="3"/>
  <c r="P606" i="3"/>
  <c r="O570" i="4"/>
  <c r="O579" i="4"/>
  <c r="Q567" i="4"/>
  <c r="Q577" i="4" s="1"/>
  <c r="P314" i="4"/>
  <c r="P367" i="4"/>
  <c r="P373" i="4" s="1"/>
  <c r="Z308" i="4"/>
  <c r="Z255" i="4"/>
  <c r="J38" i="5"/>
  <c r="J30" i="5" s="1"/>
  <c r="BX25" i="3" s="1"/>
  <c r="BX26" i="3" s="1"/>
  <c r="G14" i="5"/>
  <c r="G6" i="5" s="1"/>
  <c r="V28" i="6"/>
  <c r="BL77" i="3" s="1"/>
  <c r="O14" i="7"/>
  <c r="N49" i="7"/>
  <c r="Q571" i="3"/>
  <c r="P518" i="3"/>
  <c r="Q578" i="3"/>
  <c r="P517" i="3"/>
  <c r="R485" i="3"/>
  <c r="R544" i="3" s="1"/>
  <c r="Z355" i="3"/>
  <c r="Z361" i="3" s="1"/>
  <c r="O248" i="3"/>
  <c r="Z238" i="3"/>
  <c r="W229" i="3"/>
  <c r="W237" i="3" s="1"/>
  <c r="Q213" i="3"/>
  <c r="Q216" i="3" s="1"/>
  <c r="Z175" i="3"/>
  <c r="Z166" i="3"/>
  <c r="P39" i="3"/>
  <c r="P36" i="3"/>
  <c r="P37" i="3"/>
  <c r="P41" i="3"/>
  <c r="R67" i="4"/>
  <c r="R65" i="4" s="1"/>
  <c r="G89" i="5"/>
  <c r="M34" i="6"/>
  <c r="BK77" i="3"/>
  <c r="AJ6" i="8"/>
  <c r="Z56" i="3" s="1"/>
  <c r="X29" i="8"/>
  <c r="AJ29" i="8" s="1"/>
  <c r="Q166" i="3"/>
  <c r="Q164" i="3"/>
  <c r="Q162" i="3"/>
  <c r="F8" i="3"/>
  <c r="G129" i="5"/>
  <c r="H101" i="5"/>
  <c r="Q43" i="5"/>
  <c r="H18" i="5"/>
  <c r="H14" i="5"/>
  <c r="Y35" i="6"/>
  <c r="O50" i="7"/>
  <c r="N48" i="7"/>
  <c r="V110" i="10"/>
  <c r="AN110" i="10" s="1"/>
  <c r="V108" i="10"/>
  <c r="AN108" i="10" s="1"/>
  <c r="O44" i="7"/>
  <c r="U110" i="10"/>
  <c r="AM110" i="10" s="1"/>
  <c r="U108" i="10"/>
  <c r="AM108" i="10" s="1"/>
  <c r="W105" i="10"/>
  <c r="AO105" i="10" s="1"/>
  <c r="P213" i="3"/>
  <c r="P225" i="3" s="1"/>
  <c r="Q160" i="3"/>
  <c r="Z51" i="3"/>
  <c r="Z48" i="3"/>
  <c r="Y567" i="4"/>
  <c r="AA66" i="4"/>
  <c r="Q80" i="5"/>
  <c r="G68" i="5"/>
  <c r="J56" i="5"/>
  <c r="X43" i="5"/>
  <c r="I44" i="5"/>
  <c r="AJ36" i="6"/>
  <c r="Y36" i="6"/>
  <c r="AN22" i="6"/>
  <c r="N52" i="7"/>
  <c r="H50" i="7"/>
  <c r="O46" i="7"/>
  <c r="X113" i="8"/>
  <c r="AJ113" i="8" s="1"/>
  <c r="U89" i="8"/>
  <c r="AG89" i="8" s="1"/>
  <c r="U65" i="8"/>
  <c r="AG65" i="8" s="1"/>
  <c r="U41" i="8"/>
  <c r="AG41" i="8" s="1"/>
  <c r="U17" i="8"/>
  <c r="AG17" i="8" s="1"/>
  <c r="U16" i="8"/>
  <c r="AG16" i="8" s="1"/>
  <c r="W66" i="3" s="1"/>
  <c r="U14" i="8"/>
  <c r="AG14" i="8" s="1"/>
  <c r="W64" i="3" s="1"/>
  <c r="AG13" i="8"/>
  <c r="W63" i="3" s="1"/>
  <c r="U12" i="8"/>
  <c r="U10" i="8"/>
  <c r="U8" i="8"/>
  <c r="X112" i="10"/>
  <c r="AP112" i="10" s="1"/>
  <c r="AH111" i="10"/>
  <c r="X104" i="10"/>
  <c r="AP104" i="10" s="1"/>
  <c r="N45" i="7"/>
  <c r="O49" i="7"/>
  <c r="O47" i="7"/>
  <c r="E45" i="7"/>
  <c r="AG113" i="10"/>
  <c r="W113" i="10"/>
  <c r="AO113" i="10" s="1"/>
  <c r="AG112" i="10"/>
  <c r="AG111" i="10"/>
  <c r="W111" i="10"/>
  <c r="AO111" i="10" s="1"/>
  <c r="W109" i="10"/>
  <c r="AO109" i="10" s="1"/>
  <c r="W107" i="10"/>
  <c r="AO107" i="10" s="1"/>
  <c r="BB15" i="10"/>
  <c r="AM27" i="10"/>
  <c r="Q165" i="3"/>
  <c r="Q161" i="3"/>
  <c r="BM78" i="3"/>
  <c r="J105" i="5"/>
  <c r="I89" i="5"/>
  <c r="I81" i="5" s="1"/>
  <c r="H56" i="5"/>
  <c r="I38" i="5"/>
  <c r="I6" i="5"/>
  <c r="H83" i="6"/>
  <c r="AN39" i="6"/>
  <c r="T36" i="6"/>
  <c r="J36" i="6"/>
  <c r="J35" i="6"/>
  <c r="F83" i="6"/>
  <c r="BK53" i="3" s="1"/>
  <c r="O53" i="7"/>
  <c r="W77" i="8"/>
  <c r="AI77" i="8" s="1"/>
  <c r="W53" i="8"/>
  <c r="AI53" i="8" s="1"/>
  <c r="W29" i="8"/>
  <c r="AI29" i="8" s="1"/>
  <c r="AI12" i="8"/>
  <c r="Y62" i="3" s="1"/>
  <c r="AC113" i="10"/>
  <c r="AC111" i="10"/>
  <c r="Q594" i="3" s="1"/>
  <c r="AA110" i="10"/>
  <c r="O593" i="3" s="1"/>
  <c r="AA108" i="10"/>
  <c r="O591" i="3" s="1"/>
  <c r="X106" i="10"/>
  <c r="AP106" i="10" s="1"/>
  <c r="AC105" i="10"/>
  <c r="Q588" i="3" s="1"/>
  <c r="Q163" i="3"/>
  <c r="AA394" i="4"/>
  <c r="AA404" i="4" s="1"/>
  <c r="T529" i="3"/>
  <c r="O331" i="3"/>
  <c r="O334" i="3" s="1"/>
  <c r="Q223" i="3"/>
  <c r="X201" i="3"/>
  <c r="P154" i="3"/>
  <c r="P159" i="3" s="1"/>
  <c r="AJ75" i="3"/>
  <c r="H17" i="3" s="1"/>
  <c r="C72" i="2" s="1"/>
  <c r="Z43" i="3"/>
  <c r="AJ19" i="3" s="1"/>
  <c r="Z42" i="3"/>
  <c r="AJ18" i="3" s="1"/>
  <c r="Z41" i="3"/>
  <c r="Q39" i="3"/>
  <c r="Y73" i="4"/>
  <c r="Y74" i="4" s="1"/>
  <c r="J129" i="5"/>
  <c r="J117" i="5"/>
  <c r="I105" i="5"/>
  <c r="H89" i="5"/>
  <c r="H38" i="5"/>
  <c r="H6" i="5"/>
  <c r="S36" i="6"/>
  <c r="AH36" i="6"/>
  <c r="K36" i="6"/>
  <c r="I35" i="6"/>
  <c r="Q34" i="6"/>
  <c r="AL63" i="6"/>
  <c r="K53" i="7"/>
  <c r="V77" i="8"/>
  <c r="AH77" i="8" s="1"/>
  <c r="V53" i="8"/>
  <c r="AH53" i="8" s="1"/>
  <c r="V29" i="8"/>
  <c r="AH29" i="8" s="1"/>
  <c r="AH12" i="8"/>
  <c r="X62" i="3" s="1"/>
  <c r="AG109" i="10"/>
  <c r="AK63" i="6"/>
  <c r="H53" i="7"/>
  <c r="L52" i="7"/>
  <c r="X110" i="10"/>
  <c r="AP110" i="10" s="1"/>
  <c r="X108" i="10"/>
  <c r="AP108" i="10" s="1"/>
  <c r="AC107" i="10"/>
  <c r="Q590" i="3" s="1"/>
  <c r="AD104" i="10"/>
  <c r="R587" i="3" s="1"/>
  <c r="AJ103" i="10"/>
  <c r="V39" i="6"/>
  <c r="V36" i="6" s="1"/>
  <c r="L50" i="7"/>
  <c r="X367" i="3"/>
  <c r="X365" i="3"/>
  <c r="X359" i="3"/>
  <c r="Z304" i="3"/>
  <c r="Z302" i="3"/>
  <c r="X229" i="3"/>
  <c r="X234" i="3" s="1"/>
  <c r="AG72" i="3"/>
  <c r="O308" i="4"/>
  <c r="O196" i="4"/>
  <c r="H129" i="5"/>
  <c r="H117" i="5"/>
  <c r="I101" i="5"/>
  <c r="I93" i="5" s="1"/>
  <c r="J68" i="5"/>
  <c r="I18" i="5"/>
  <c r="P63" i="6"/>
  <c r="AB36" i="6"/>
  <c r="AA35" i="6"/>
  <c r="BD91" i="3"/>
  <c r="BD93" i="3" s="1"/>
  <c r="BC91" i="3"/>
  <c r="BC93" i="3" s="1"/>
  <c r="X89" i="8"/>
  <c r="AJ89" i="8" s="1"/>
  <c r="X65" i="8"/>
  <c r="AJ65" i="8" s="1"/>
  <c r="X41" i="8"/>
  <c r="AJ41" i="8" s="1"/>
  <c r="X17" i="8"/>
  <c r="AJ17" i="8" s="1"/>
  <c r="X16" i="8"/>
  <c r="AJ16" i="8" s="1"/>
  <c r="Z66" i="3" s="1"/>
  <c r="X14" i="8"/>
  <c r="AJ14" i="8" s="1"/>
  <c r="Z64" i="3" s="1"/>
  <c r="X12" i="8"/>
  <c r="X10" i="8"/>
  <c r="X8" i="8"/>
  <c r="AI106" i="10"/>
  <c r="X102" i="10"/>
  <c r="AP102" i="10" s="1"/>
  <c r="O100" i="10"/>
  <c r="C100" i="10"/>
  <c r="I88" i="10"/>
  <c r="O76" i="10"/>
  <c r="C76" i="10"/>
  <c r="I64" i="10"/>
  <c r="O52" i="10"/>
  <c r="C52" i="10"/>
  <c r="I40" i="10"/>
  <c r="BB9" i="10"/>
  <c r="AM21" i="10"/>
  <c r="BB8" i="10"/>
  <c r="AM20" i="10"/>
  <c r="R88" i="10"/>
  <c r="F88" i="10"/>
  <c r="L76" i="10"/>
  <c r="R64" i="10"/>
  <c r="F64" i="10"/>
  <c r="L52" i="10"/>
  <c r="R40" i="10"/>
  <c r="AJ40" i="10" s="1"/>
  <c r="F40" i="10"/>
  <c r="K28" i="10"/>
  <c r="BD15" i="10"/>
  <c r="BD14" i="10"/>
  <c r="BI14" i="10" s="1"/>
  <c r="AJ114" i="10"/>
  <c r="K100" i="10"/>
  <c r="Q88" i="10"/>
  <c r="E88" i="10"/>
  <c r="K76" i="10"/>
  <c r="Q64" i="10"/>
  <c r="AI64" i="10" s="1"/>
  <c r="E64" i="10"/>
  <c r="K52" i="10"/>
  <c r="Q40" i="10"/>
  <c r="E40" i="10"/>
  <c r="U31" i="10"/>
  <c r="AM31" i="10" s="1"/>
  <c r="W29" i="10"/>
  <c r="AO29" i="10" s="1"/>
  <c r="BB14" i="10"/>
  <c r="AQ13" i="10"/>
  <c r="BB12" i="10"/>
  <c r="AM24" i="10"/>
  <c r="P88" i="10"/>
  <c r="D88" i="10"/>
  <c r="J76" i="10"/>
  <c r="P64" i="10"/>
  <c r="AH64" i="10" s="1"/>
  <c r="D64" i="10"/>
  <c r="J52" i="10"/>
  <c r="AH44" i="10"/>
  <c r="AH42" i="10"/>
  <c r="P40" i="10"/>
  <c r="D40" i="10"/>
  <c r="AH39" i="10"/>
  <c r="AH37" i="10"/>
  <c r="AH35" i="10"/>
  <c r="AH33" i="10"/>
  <c r="I28" i="10"/>
  <c r="AI27" i="10"/>
  <c r="I100" i="10"/>
  <c r="O88" i="10"/>
  <c r="C88" i="10"/>
  <c r="I76" i="10"/>
  <c r="O64" i="10"/>
  <c r="AG64" i="10" s="1"/>
  <c r="C64" i="10"/>
  <c r="I52" i="10"/>
  <c r="O40" i="10"/>
  <c r="AG40" i="10" s="1"/>
  <c r="C40" i="10"/>
  <c r="AH27" i="10"/>
  <c r="AS14" i="10"/>
  <c r="AJ89" i="10"/>
  <c r="X89" i="10"/>
  <c r="AP89" i="10" s="1"/>
  <c r="L88" i="10"/>
  <c r="AD77" i="10"/>
  <c r="R466" i="3" s="1"/>
  <c r="R76" i="10"/>
  <c r="AJ76" i="10" s="1"/>
  <c r="F76" i="10"/>
  <c r="AJ65" i="10"/>
  <c r="X65" i="10"/>
  <c r="AP65" i="10" s="1"/>
  <c r="L64" i="10"/>
  <c r="AD53" i="10"/>
  <c r="R348" i="3" s="1"/>
  <c r="R52" i="10"/>
  <c r="AJ52" i="10" s="1"/>
  <c r="F52" i="10"/>
  <c r="AJ41" i="10"/>
  <c r="X41" i="10"/>
  <c r="AP41" i="10" s="1"/>
  <c r="L40" i="10"/>
  <c r="Q28" i="10"/>
  <c r="AI28" i="10" s="1"/>
  <c r="E28" i="10"/>
  <c r="AS15" i="10"/>
  <c r="V26" i="10"/>
  <c r="AN26" i="10" s="1"/>
  <c r="BD13" i="10"/>
  <c r="AO25" i="10"/>
  <c r="BB11" i="10"/>
  <c r="AM23" i="10"/>
  <c r="BB10" i="10"/>
  <c r="AM22" i="10"/>
  <c r="Q100" i="10"/>
  <c r="AI100" i="10" s="1"/>
  <c r="E100" i="10"/>
  <c r="K88" i="10"/>
  <c r="Q76" i="10"/>
  <c r="AI76" i="10" s="1"/>
  <c r="E76" i="10"/>
  <c r="K64" i="10"/>
  <c r="Q52" i="10"/>
  <c r="AI52" i="10" s="1"/>
  <c r="E52" i="10"/>
  <c r="K40" i="10"/>
  <c r="P28" i="10"/>
  <c r="AH29" i="10"/>
  <c r="D28" i="10"/>
  <c r="V29" i="10"/>
  <c r="AN29" i="10" s="1"/>
  <c r="AH89" i="10"/>
  <c r="V89" i="10"/>
  <c r="AN89" i="10" s="1"/>
  <c r="J88" i="10"/>
  <c r="AB77" i="10"/>
  <c r="P466" i="3" s="1"/>
  <c r="P76" i="10"/>
  <c r="AH76" i="10" s="1"/>
  <c r="D76" i="10"/>
  <c r="AH65" i="10"/>
  <c r="V65" i="10"/>
  <c r="AN65" i="10" s="1"/>
  <c r="J64" i="10"/>
  <c r="AB53" i="10"/>
  <c r="P348" i="3" s="1"/>
  <c r="P52" i="10"/>
  <c r="AH52" i="10" s="1"/>
  <c r="D52" i="10"/>
  <c r="AH43" i="10"/>
  <c r="AH41" i="10"/>
  <c r="V41" i="10"/>
  <c r="AN41" i="10" s="1"/>
  <c r="J40" i="10"/>
  <c r="AH38" i="10"/>
  <c r="AH36" i="10"/>
  <c r="AH34" i="10"/>
  <c r="AH32" i="10"/>
  <c r="AC29" i="10"/>
  <c r="Q230" i="3" s="1"/>
  <c r="O28" i="10"/>
  <c r="AG28" i="10" s="1"/>
  <c r="C28" i="10"/>
  <c r="AQ15" i="10"/>
  <c r="AG24" i="10"/>
  <c r="AQ11" i="10"/>
  <c r="AG22" i="10"/>
  <c r="AQ9" i="10"/>
  <c r="AG20" i="10"/>
  <c r="AG18" i="10"/>
  <c r="O16" i="10"/>
  <c r="AG15" i="10"/>
  <c r="AG13" i="10"/>
  <c r="AG11" i="10"/>
  <c r="AG9" i="10"/>
  <c r="AG7" i="10"/>
  <c r="AG5" i="10"/>
  <c r="AX73" i="11"/>
  <c r="BJ73" i="11" s="1"/>
  <c r="Q414" i="4" s="1"/>
  <c r="R28" i="10"/>
  <c r="F28" i="10"/>
  <c r="L16" i="10"/>
  <c r="R4" i="10"/>
  <c r="F4" i="10"/>
  <c r="AY99" i="11"/>
  <c r="BK99" i="11" s="1"/>
  <c r="R534" i="4" s="1"/>
  <c r="AY76" i="11"/>
  <c r="BK76" i="11" s="1"/>
  <c r="R417" i="4" s="1"/>
  <c r="AY61" i="11"/>
  <c r="BK61" i="11" s="1"/>
  <c r="R355" i="4" s="1"/>
  <c r="AY59" i="11"/>
  <c r="BK59" i="11" s="1"/>
  <c r="R353" i="4" s="1"/>
  <c r="AY57" i="11"/>
  <c r="BK57" i="11" s="1"/>
  <c r="R351" i="4" s="1"/>
  <c r="AY42" i="11"/>
  <c r="AY37" i="11"/>
  <c r="BK37" i="11" s="1"/>
  <c r="R237" i="4" s="1"/>
  <c r="AY35" i="11"/>
  <c r="BK35" i="11" s="1"/>
  <c r="R235" i="4" s="1"/>
  <c r="AX49" i="11"/>
  <c r="BJ49" i="11" s="1"/>
  <c r="Q296" i="4" s="1"/>
  <c r="AS12" i="10"/>
  <c r="AS10" i="10"/>
  <c r="BD9" i="10"/>
  <c r="AS8" i="10"/>
  <c r="BD7" i="10"/>
  <c r="AS6" i="10"/>
  <c r="BD5" i="10"/>
  <c r="K16" i="10"/>
  <c r="E4" i="10"/>
  <c r="AX99" i="11"/>
  <c r="BJ99" i="11" s="1"/>
  <c r="Q534" i="4" s="1"/>
  <c r="AX74" i="11"/>
  <c r="BJ74" i="11" s="1"/>
  <c r="Q415" i="4" s="1"/>
  <c r="AX72" i="11"/>
  <c r="BJ72" i="11" s="1"/>
  <c r="Q413" i="4" s="1"/>
  <c r="AX70" i="11"/>
  <c r="BJ70" i="11" s="1"/>
  <c r="Q411" i="4" s="1"/>
  <c r="AX55" i="11"/>
  <c r="BJ55" i="11" s="1"/>
  <c r="Q349" i="4" s="1"/>
  <c r="AX50" i="11"/>
  <c r="BJ50" i="11" s="1"/>
  <c r="Q297" i="4" s="1"/>
  <c r="AX48" i="11"/>
  <c r="BJ48" i="11" s="1"/>
  <c r="Q295" i="4" s="1"/>
  <c r="AX46" i="11"/>
  <c r="BJ46" i="11" s="1"/>
  <c r="Q293" i="4" s="1"/>
  <c r="AX44" i="11"/>
  <c r="BJ44" i="11" s="1"/>
  <c r="Q291" i="4" s="1"/>
  <c r="AX28" i="11"/>
  <c r="BJ28" i="11" s="1"/>
  <c r="Q181" i="4" s="1"/>
  <c r="AW87" i="11"/>
  <c r="BI87" i="11" s="1"/>
  <c r="P475" i="4" s="1"/>
  <c r="AI83" i="11"/>
  <c r="AN83" i="11" s="1"/>
  <c r="AS83" i="11" s="1"/>
  <c r="AX42" i="11"/>
  <c r="AY39" i="11"/>
  <c r="BK39" i="11" s="1"/>
  <c r="R239" i="4" s="1"/>
  <c r="AR12" i="10"/>
  <c r="BC11" i="10"/>
  <c r="AR10" i="10"/>
  <c r="BC9" i="10"/>
  <c r="AR8" i="10"/>
  <c r="J16" i="10"/>
  <c r="AX87" i="11"/>
  <c r="BJ87" i="11" s="1"/>
  <c r="Q475" i="4" s="1"/>
  <c r="AX43" i="11"/>
  <c r="BJ43" i="11" s="1"/>
  <c r="Q290" i="4" s="1"/>
  <c r="AQ14" i="10"/>
  <c r="U25" i="10"/>
  <c r="AQ12" i="10"/>
  <c r="AG23" i="10"/>
  <c r="AQ10" i="10"/>
  <c r="AG21" i="10"/>
  <c r="AQ8" i="10"/>
  <c r="AG19" i="10"/>
  <c r="AG17" i="10"/>
  <c r="U17" i="10"/>
  <c r="AM17" i="10" s="1"/>
  <c r="I16" i="10"/>
  <c r="AG14" i="10"/>
  <c r="AG12" i="10"/>
  <c r="AG10" i="10"/>
  <c r="AG8" i="10"/>
  <c r="AG6" i="10"/>
  <c r="AX71" i="11"/>
  <c r="BJ71" i="11" s="1"/>
  <c r="Q412" i="4" s="1"/>
  <c r="AJ29" i="10"/>
  <c r="X29" i="10"/>
  <c r="AP29" i="10" s="1"/>
  <c r="L28" i="10"/>
  <c r="AD17" i="10"/>
  <c r="R171" i="3" s="1"/>
  <c r="R16" i="10"/>
  <c r="AJ16" i="10" s="1"/>
  <c r="F16" i="10"/>
  <c r="AJ5" i="10"/>
  <c r="X5" i="10"/>
  <c r="AP5" i="10" s="1"/>
  <c r="L4" i="10"/>
  <c r="AX45" i="11"/>
  <c r="BJ45" i="11" s="1"/>
  <c r="Q292" i="4" s="1"/>
  <c r="AI31" i="11"/>
  <c r="AN31" i="11" s="1"/>
  <c r="AS31" i="11" s="1"/>
  <c r="AS13" i="10"/>
  <c r="W24" i="10"/>
  <c r="AO23" i="10"/>
  <c r="AS11" i="10"/>
  <c r="W22" i="10"/>
  <c r="AO21" i="10"/>
  <c r="AS9" i="10"/>
  <c r="W20" i="10"/>
  <c r="AO19" i="10"/>
  <c r="AS7" i="10"/>
  <c r="W18" i="10"/>
  <c r="AO17" i="10"/>
  <c r="AC17" i="10"/>
  <c r="Q171" i="3" s="1"/>
  <c r="Q16" i="10"/>
  <c r="AI16" i="10" s="1"/>
  <c r="E16" i="10"/>
  <c r="W11" i="10"/>
  <c r="AO11" i="10" s="1"/>
  <c r="Q4" i="10"/>
  <c r="K4" i="10"/>
  <c r="AX30" i="11"/>
  <c r="AX27" i="11"/>
  <c r="BJ27" i="11" s="1"/>
  <c r="Q180" i="4" s="1"/>
  <c r="AV14" i="11"/>
  <c r="BH14" i="11" s="1"/>
  <c r="O120" i="4" s="1"/>
  <c r="AI5" i="11"/>
  <c r="AN5" i="11" s="1"/>
  <c r="AS5" i="11" s="1"/>
  <c r="T5" i="11"/>
  <c r="J28" i="10"/>
  <c r="AR13" i="10"/>
  <c r="V24" i="10"/>
  <c r="AN23" i="10"/>
  <c r="AR11" i="10"/>
  <c r="V22" i="10"/>
  <c r="AN21" i="10"/>
  <c r="AR9" i="10"/>
  <c r="V20" i="10"/>
  <c r="AB17" i="10"/>
  <c r="P171" i="3" s="1"/>
  <c r="P16" i="10"/>
  <c r="AH16" i="10" s="1"/>
  <c r="AW56" i="11"/>
  <c r="BI56" i="11" s="1"/>
  <c r="P350" i="4" s="1"/>
  <c r="AW54" i="11"/>
  <c r="AY15" i="11"/>
  <c r="BK15" i="11" s="1"/>
  <c r="R121" i="4" s="1"/>
  <c r="AY11" i="11"/>
  <c r="BK11" i="11" s="1"/>
  <c r="R117" i="4" s="1"/>
  <c r="AI57" i="11"/>
  <c r="AN57" i="11" s="1"/>
  <c r="AS57" i="11" s="1"/>
  <c r="AX47" i="11"/>
  <c r="BJ47" i="11" s="1"/>
  <c r="Q294" i="4" s="1"/>
  <c r="AW228" i="13"/>
  <c r="BC228" i="13"/>
  <c r="AU224" i="13"/>
  <c r="BA224" i="13"/>
  <c r="AP246" i="13"/>
  <c r="AV247" i="13"/>
  <c r="BB242" i="13"/>
  <c r="BB238" i="13"/>
  <c r="BA216" i="13"/>
  <c r="BC202" i="13"/>
  <c r="AY33" i="11"/>
  <c r="BK33" i="11" s="1"/>
  <c r="R233" i="4" s="1"/>
  <c r="AY31" i="11"/>
  <c r="BK31" i="11" s="1"/>
  <c r="R231" i="4" s="1"/>
  <c r="AY26" i="11"/>
  <c r="BK26" i="11" s="1"/>
  <c r="R179" i="4" s="1"/>
  <c r="AY24" i="11"/>
  <c r="BK24" i="11" s="1"/>
  <c r="R177" i="4" s="1"/>
  <c r="AY22" i="11"/>
  <c r="BK22" i="11" s="1"/>
  <c r="R175" i="4" s="1"/>
  <c r="AY20" i="11"/>
  <c r="BK20" i="11" s="1"/>
  <c r="R173" i="4" s="1"/>
  <c r="AY18" i="11"/>
  <c r="AT222" i="13"/>
  <c r="AZ222" i="13"/>
  <c r="AX42" i="12"/>
  <c r="AW213" i="13"/>
  <c r="BC213" i="13"/>
  <c r="AU209" i="13"/>
  <c r="BA209" i="13"/>
  <c r="AY99" i="12"/>
  <c r="BK99" i="12" s="1"/>
  <c r="AB534" i="4" s="1"/>
  <c r="BB244" i="13"/>
  <c r="BB240" i="13"/>
  <c r="BB236" i="13"/>
  <c r="E232" i="13"/>
  <c r="K258" i="13"/>
  <c r="AT205" i="13"/>
  <c r="AZ205" i="13"/>
  <c r="AY69" i="11"/>
  <c r="BK69" i="11" s="1"/>
  <c r="R410" i="4" s="1"/>
  <c r="AY67" i="11"/>
  <c r="BK67" i="11" s="1"/>
  <c r="R408" i="4" s="1"/>
  <c r="AY43" i="11"/>
  <c r="BK43" i="11" s="1"/>
  <c r="R290" i="4" s="1"/>
  <c r="AY40" i="11"/>
  <c r="BK40" i="11" s="1"/>
  <c r="R240" i="4" s="1"/>
  <c r="AY36" i="11"/>
  <c r="BK36" i="11" s="1"/>
  <c r="R236" i="4" s="1"/>
  <c r="AY34" i="11"/>
  <c r="BK34" i="11" s="1"/>
  <c r="R234" i="4" s="1"/>
  <c r="AY32" i="11"/>
  <c r="BK32" i="11" s="1"/>
  <c r="R232" i="4" s="1"/>
  <c r="AP233" i="13"/>
  <c r="AV234" i="13"/>
  <c r="AJ258" i="13"/>
  <c r="AQ246" i="13"/>
  <c r="AQ233" i="13"/>
  <c r="AC232" i="13"/>
  <c r="F232" i="13"/>
  <c r="X233" i="13"/>
  <c r="AT231" i="13"/>
  <c r="AU230" i="13"/>
  <c r="AT228" i="13"/>
  <c r="AN219" i="13"/>
  <c r="AU215" i="13"/>
  <c r="AT213" i="13"/>
  <c r="AE170" i="13"/>
  <c r="AK183" i="13"/>
  <c r="AU116" i="13"/>
  <c r="BA116" i="13"/>
  <c r="AW105" i="13"/>
  <c r="BC105" i="13"/>
  <c r="AW120" i="13"/>
  <c r="BC120" i="13"/>
  <c r="AT88" i="13"/>
  <c r="AZ88" i="13"/>
  <c r="AV73" i="13"/>
  <c r="BB73" i="13"/>
  <c r="AO246" i="13"/>
  <c r="AO233" i="13"/>
  <c r="AQ219" i="13"/>
  <c r="AW203" i="13"/>
  <c r="AO195" i="13"/>
  <c r="AU196" i="13"/>
  <c r="BB167" i="13"/>
  <c r="BB163" i="13"/>
  <c r="AZ152" i="13"/>
  <c r="AU147" i="13"/>
  <c r="BA147" i="13"/>
  <c r="AT143" i="13"/>
  <c r="AZ143" i="13"/>
  <c r="BB138" i="13"/>
  <c r="AU128" i="13"/>
  <c r="BA128" i="13"/>
  <c r="AT99" i="13"/>
  <c r="AZ99" i="13"/>
  <c r="AZ91" i="13"/>
  <c r="AT77" i="13"/>
  <c r="AZ77" i="13"/>
  <c r="AU61" i="13"/>
  <c r="BA61" i="13"/>
  <c r="AN246" i="13"/>
  <c r="AN233" i="13"/>
  <c r="M232" i="13"/>
  <c r="BC230" i="13"/>
  <c r="BA226" i="13"/>
  <c r="AZ224" i="13"/>
  <c r="AW222" i="13"/>
  <c r="BC215" i="13"/>
  <c r="BA211" i="13"/>
  <c r="AZ209" i="13"/>
  <c r="BC199" i="13"/>
  <c r="AZ197" i="13"/>
  <c r="BA196" i="13"/>
  <c r="AW132" i="13"/>
  <c r="BC132" i="13"/>
  <c r="AT114" i="13"/>
  <c r="AZ114" i="13"/>
  <c r="AV103" i="13"/>
  <c r="BB103" i="13"/>
  <c r="L232" i="13"/>
  <c r="D170" i="13"/>
  <c r="AC170" i="13"/>
  <c r="AI171" i="13"/>
  <c r="BB156" i="13"/>
  <c r="AW151" i="13"/>
  <c r="BC151" i="13"/>
  <c r="AV118" i="13"/>
  <c r="BB118" i="13"/>
  <c r="AT74" i="13"/>
  <c r="AZ74" i="13"/>
  <c r="AW64" i="13"/>
  <c r="BC64" i="13"/>
  <c r="AJ233" i="13"/>
  <c r="AO207" i="13"/>
  <c r="AQ195" i="13"/>
  <c r="AW197" i="13"/>
  <c r="V195" i="13"/>
  <c r="AH195" i="13"/>
  <c r="BA193" i="13"/>
  <c r="BA189" i="13"/>
  <c r="BC182" i="13"/>
  <c r="BC178" i="13"/>
  <c r="BC174" i="13"/>
  <c r="E170" i="13"/>
  <c r="AT126" i="13"/>
  <c r="AZ126" i="13"/>
  <c r="AZ106" i="13"/>
  <c r="BB93" i="13"/>
  <c r="AV90" i="13"/>
  <c r="BB90" i="13"/>
  <c r="AW79" i="13"/>
  <c r="BC79" i="13"/>
  <c r="AU68" i="13"/>
  <c r="BA68" i="13"/>
  <c r="AU247" i="13"/>
  <c r="AU234" i="13"/>
  <c r="AE232" i="13"/>
  <c r="AH233" i="13"/>
  <c r="AW221" i="13"/>
  <c r="AN207" i="13"/>
  <c r="AZ199" i="13"/>
  <c r="BC192" i="13"/>
  <c r="BC188" i="13"/>
  <c r="BC184" i="13"/>
  <c r="AV169" i="13"/>
  <c r="BB165" i="13"/>
  <c r="BB161" i="13"/>
  <c r="AJ157" i="13"/>
  <c r="AV130" i="13"/>
  <c r="BB130" i="13"/>
  <c r="AP83" i="13"/>
  <c r="AV85" i="13"/>
  <c r="AT65" i="13"/>
  <c r="AZ65" i="13"/>
  <c r="AH246" i="13"/>
  <c r="AT234" i="13"/>
  <c r="AD232" i="13"/>
  <c r="G232" i="13"/>
  <c r="BA198" i="13"/>
  <c r="BA154" i="13"/>
  <c r="AV149" i="13"/>
  <c r="BB149" i="13"/>
  <c r="AU101" i="13"/>
  <c r="BA101" i="13"/>
  <c r="BB85" i="13"/>
  <c r="AH70" i="13"/>
  <c r="V70" i="13"/>
  <c r="AP195" i="13"/>
  <c r="AP183" i="13"/>
  <c r="AB170" i="13"/>
  <c r="AI157" i="13"/>
  <c r="AH109" i="13"/>
  <c r="BA88" i="13"/>
  <c r="BC73" i="13"/>
  <c r="AD4" i="13"/>
  <c r="BA65" i="13"/>
  <c r="AI57" i="13"/>
  <c r="BB56" i="13"/>
  <c r="BB52" i="13"/>
  <c r="BB48" i="13"/>
  <c r="AQ44" i="13"/>
  <c r="AO183" i="13"/>
  <c r="AO171" i="13"/>
  <c r="AP97" i="13"/>
  <c r="AD96" i="13"/>
  <c r="L96" i="13"/>
  <c r="K121" i="10" s="1"/>
  <c r="AN83" i="13"/>
  <c r="AI70" i="13"/>
  <c r="BA56" i="13"/>
  <c r="BA52" i="13"/>
  <c r="BA48" i="13"/>
  <c r="AN183" i="13"/>
  <c r="AN171" i="13"/>
  <c r="AQ157" i="13"/>
  <c r="AP145" i="13"/>
  <c r="AQ121" i="13"/>
  <c r="AW122" i="13"/>
  <c r="AQ109" i="13"/>
  <c r="AW110" i="13"/>
  <c r="AO97" i="13"/>
  <c r="AQ171" i="13"/>
  <c r="AP157" i="13"/>
  <c r="BB155" i="13"/>
  <c r="BA153" i="13"/>
  <c r="AZ151" i="13"/>
  <c r="BC139" i="13"/>
  <c r="BB137" i="13"/>
  <c r="BA135" i="13"/>
  <c r="AH133" i="13"/>
  <c r="BC122" i="13"/>
  <c r="AP121" i="13"/>
  <c r="BC110" i="13"/>
  <c r="AP109" i="13"/>
  <c r="AN97" i="13"/>
  <c r="AB96" i="13"/>
  <c r="AZ76" i="13"/>
  <c r="BC75" i="13"/>
  <c r="BC66" i="13"/>
  <c r="BC41" i="13"/>
  <c r="BC37" i="13"/>
  <c r="BC33" i="13"/>
  <c r="D232" i="13"/>
  <c r="AP219" i="13"/>
  <c r="AP207" i="13"/>
  <c r="AV197" i="13"/>
  <c r="X195" i="13"/>
  <c r="AV184" i="13"/>
  <c r="AP171" i="13"/>
  <c r="AH171" i="13"/>
  <c r="AN145" i="13"/>
  <c r="BC141" i="13"/>
  <c r="BC124" i="13"/>
  <c r="BB122" i="13"/>
  <c r="BC112" i="13"/>
  <c r="BB110" i="13"/>
  <c r="G96" i="13"/>
  <c r="BA92" i="13"/>
  <c r="BA84" i="13"/>
  <c r="BC81" i="13"/>
  <c r="AZ79" i="13"/>
  <c r="BB75" i="13"/>
  <c r="AV71" i="13"/>
  <c r="AP70" i="13"/>
  <c r="AZ67" i="13"/>
  <c r="AQ57" i="13"/>
  <c r="AW58" i="13"/>
  <c r="BB54" i="13"/>
  <c r="BB50" i="13"/>
  <c r="BB46" i="13"/>
  <c r="AO145" i="13"/>
  <c r="AP133" i="13"/>
  <c r="AN121" i="13"/>
  <c r="F96" i="13"/>
  <c r="AZ84" i="13"/>
  <c r="AN70" i="13"/>
  <c r="BA54" i="13"/>
  <c r="BA50" i="13"/>
  <c r="BA46" i="13"/>
  <c r="AZ42" i="13"/>
  <c r="AN195" i="13"/>
  <c r="AT184" i="13"/>
  <c r="AT172" i="13"/>
  <c r="AW158" i="13"/>
  <c r="AV146" i="13"/>
  <c r="AU98" i="13"/>
  <c r="AQ145" i="13"/>
  <c r="AQ133" i="13"/>
  <c r="AQ97" i="13"/>
  <c r="AE96" i="13"/>
  <c r="M96" i="13"/>
  <c r="L121" i="10" s="1"/>
  <c r="AO70" i="13"/>
  <c r="X70" i="13"/>
  <c r="AV59" i="13"/>
  <c r="AV32" i="13"/>
  <c r="AN18" i="13"/>
  <c r="AV7" i="13"/>
  <c r="AO57" i="13"/>
  <c r="AW46" i="13"/>
  <c r="AW19" i="13"/>
  <c r="AO5" i="13"/>
  <c r="AC4" i="13"/>
  <c r="AV19" i="13"/>
  <c r="V18" i="13"/>
  <c r="AN5" i="13"/>
  <c r="AO44" i="13"/>
  <c r="AW6" i="13"/>
  <c r="W5" i="13"/>
  <c r="AQ83" i="13"/>
  <c r="AN44" i="13"/>
  <c r="AO31" i="13"/>
  <c r="AN31" i="13"/>
  <c r="AO18" i="13"/>
  <c r="X237" i="3"/>
  <c r="X239" i="3"/>
  <c r="X295" i="3"/>
  <c r="X298" i="3"/>
  <c r="R213" i="3"/>
  <c r="R218" i="3" s="1"/>
  <c r="O154" i="3"/>
  <c r="O167" i="3" s="1"/>
  <c r="AI23" i="3"/>
  <c r="X426" i="3"/>
  <c r="P400" i="3"/>
  <c r="P402" i="3"/>
  <c r="X233" i="3"/>
  <c r="P196" i="3"/>
  <c r="P249" i="3"/>
  <c r="Q95" i="3"/>
  <c r="Q104" i="3" s="1"/>
  <c r="R491" i="3"/>
  <c r="Z209" i="3"/>
  <c r="Z264" i="3"/>
  <c r="X423" i="3"/>
  <c r="X425" i="3"/>
  <c r="P394" i="3"/>
  <c r="Z607" i="3"/>
  <c r="Z611" i="3" s="1"/>
  <c r="X607" i="3"/>
  <c r="X620" i="3" s="1"/>
  <c r="W544" i="3"/>
  <c r="W555" i="3" s="1"/>
  <c r="O452" i="3"/>
  <c r="O453" i="3"/>
  <c r="O454" i="3"/>
  <c r="O455" i="3"/>
  <c r="O456" i="3"/>
  <c r="O457" i="3"/>
  <c r="O458" i="3"/>
  <c r="O459" i="3"/>
  <c r="O461" i="3"/>
  <c r="O462" i="3"/>
  <c r="X424" i="3"/>
  <c r="P393" i="3"/>
  <c r="R401" i="3"/>
  <c r="R390" i="3"/>
  <c r="R398" i="3" s="1"/>
  <c r="O213" i="3"/>
  <c r="O216" i="3" s="1"/>
  <c r="X166" i="3"/>
  <c r="X175" i="3" s="1"/>
  <c r="P158" i="3"/>
  <c r="P166" i="3"/>
  <c r="P161" i="3"/>
  <c r="O609" i="3"/>
  <c r="O610" i="3" s="1"/>
  <c r="O611" i="3" s="1"/>
  <c r="O604" i="3"/>
  <c r="O605" i="3" s="1"/>
  <c r="Y544" i="3"/>
  <c r="Y549" i="3" s="1"/>
  <c r="Z494" i="3"/>
  <c r="R449" i="3"/>
  <c r="Z418" i="3"/>
  <c r="Z427" i="3" s="1"/>
  <c r="P396" i="3"/>
  <c r="R220" i="3"/>
  <c r="O95" i="3"/>
  <c r="O98" i="3" s="1"/>
  <c r="Y570" i="4"/>
  <c r="Y572" i="4"/>
  <c r="Y574" i="4"/>
  <c r="Y576" i="4"/>
  <c r="Y578" i="4"/>
  <c r="Y580" i="4"/>
  <c r="Y571" i="4"/>
  <c r="Y573" i="4"/>
  <c r="Y575" i="4"/>
  <c r="Y577" i="4"/>
  <c r="P460" i="3"/>
  <c r="P449" i="3"/>
  <c r="P462" i="3" s="1"/>
  <c r="X431" i="3"/>
  <c r="X430" i="3"/>
  <c r="X429" i="3"/>
  <c r="X422" i="3"/>
  <c r="P401" i="3"/>
  <c r="X362" i="3"/>
  <c r="X361" i="3"/>
  <c r="O221" i="3"/>
  <c r="Y111" i="3"/>
  <c r="Y113" i="3"/>
  <c r="AH75" i="3"/>
  <c r="AJ22" i="3"/>
  <c r="Y579" i="4"/>
  <c r="Y477" i="4"/>
  <c r="AB137" i="4"/>
  <c r="AB190" i="4"/>
  <c r="R137" i="4"/>
  <c r="R190" i="4"/>
  <c r="I68" i="5"/>
  <c r="I3" i="5" s="1"/>
  <c r="Q42" i="5"/>
  <c r="J18" i="5"/>
  <c r="O23" i="7"/>
  <c r="O48" i="7" s="1"/>
  <c r="Z613" i="3"/>
  <c r="W607" i="3"/>
  <c r="W616" i="3" s="1"/>
  <c r="X544" i="3"/>
  <c r="P514" i="3"/>
  <c r="P512" i="3"/>
  <c r="Y494" i="3"/>
  <c r="Y485" i="3"/>
  <c r="Y486" i="3"/>
  <c r="Y487" i="3"/>
  <c r="Z481" i="3"/>
  <c r="Z490" i="3" s="1"/>
  <c r="Q454" i="3"/>
  <c r="Q456" i="3"/>
  <c r="P403" i="3"/>
  <c r="Q390" i="3"/>
  <c r="Q402" i="3" s="1"/>
  <c r="R399" i="3"/>
  <c r="P397" i="3"/>
  <c r="P331" i="3"/>
  <c r="P336" i="3" s="1"/>
  <c r="Q331" i="3"/>
  <c r="Q339" i="3" s="1"/>
  <c r="Q272" i="3"/>
  <c r="Q276" i="3" s="1"/>
  <c r="R272" i="3"/>
  <c r="R282" i="3" s="1"/>
  <c r="P218" i="3"/>
  <c r="R217" i="3"/>
  <c r="Z113" i="3"/>
  <c r="W106" i="3"/>
  <c r="W107" i="3"/>
  <c r="W108" i="3"/>
  <c r="X103" i="3"/>
  <c r="X106" i="3" s="1"/>
  <c r="R95" i="3"/>
  <c r="R106" i="3" s="1"/>
  <c r="AJ49" i="3"/>
  <c r="R48" i="3"/>
  <c r="O39" i="3"/>
  <c r="O42" i="3"/>
  <c r="O43" i="3"/>
  <c r="O44" i="3"/>
  <c r="O45" i="3"/>
  <c r="O46" i="3"/>
  <c r="O47" i="3"/>
  <c r="O38" i="3"/>
  <c r="O41" i="3"/>
  <c r="O36" i="3"/>
  <c r="R8" i="3"/>
  <c r="Q579" i="4"/>
  <c r="Q570" i="4"/>
  <c r="Q572" i="4"/>
  <c r="Q574" i="4"/>
  <c r="Q576" i="4"/>
  <c r="Q578" i="4"/>
  <c r="Q580" i="4"/>
  <c r="Q481" i="4"/>
  <c r="Q490" i="4" s="1"/>
  <c r="Q477" i="4"/>
  <c r="AD43" i="5"/>
  <c r="BC13" i="3"/>
  <c r="BC18" i="3" s="1"/>
  <c r="BW13" i="3"/>
  <c r="BW18" i="3" s="1"/>
  <c r="BV13" i="3"/>
  <c r="BV18" i="3" s="1"/>
  <c r="BV22" i="3" s="1"/>
  <c r="BV23" i="3" s="1"/>
  <c r="BB13" i="3"/>
  <c r="BB18" i="3" s="1"/>
  <c r="O51" i="7"/>
  <c r="AI49" i="3"/>
  <c r="AH49" i="3"/>
  <c r="AJ46" i="3"/>
  <c r="AJ72" i="3"/>
  <c r="O604" i="4"/>
  <c r="O605" i="4" s="1"/>
  <c r="O609" i="4"/>
  <c r="O610" i="4" s="1"/>
  <c r="O611" i="4" s="1"/>
  <c r="AA567" i="4"/>
  <c r="Z575" i="4"/>
  <c r="Z567" i="4"/>
  <c r="Z571" i="4" s="1"/>
  <c r="P567" i="4"/>
  <c r="P579" i="4" s="1"/>
  <c r="Q196" i="4"/>
  <c r="Q249" i="4"/>
  <c r="Z66" i="4"/>
  <c r="Z67" i="4"/>
  <c r="P67" i="4"/>
  <c r="P66" i="4"/>
  <c r="I129" i="5"/>
  <c r="X42" i="5"/>
  <c r="AN63" i="6"/>
  <c r="AN65" i="6" s="1"/>
  <c r="Z6" i="3" s="1"/>
  <c r="I131" i="10"/>
  <c r="F85" i="6"/>
  <c r="L35" i="7"/>
  <c r="L48" i="7" s="1"/>
  <c r="K48" i="7"/>
  <c r="L32" i="7"/>
  <c r="L51" i="7" s="1"/>
  <c r="K51" i="7"/>
  <c r="O30" i="7"/>
  <c r="O45" i="7" s="1"/>
  <c r="Y607" i="3"/>
  <c r="Y610" i="3" s="1"/>
  <c r="Q577" i="3"/>
  <c r="Q575" i="3"/>
  <c r="Z544" i="3"/>
  <c r="Z554" i="3" s="1"/>
  <c r="Z492" i="3"/>
  <c r="Z491" i="3"/>
  <c r="X481" i="3"/>
  <c r="X491" i="3" s="1"/>
  <c r="R403" i="3"/>
  <c r="O390" i="3"/>
  <c r="O402" i="3" s="1"/>
  <c r="P399" i="3"/>
  <c r="P398" i="3"/>
  <c r="R397" i="3"/>
  <c r="R331" i="3"/>
  <c r="R344" i="3" s="1"/>
  <c r="P340" i="3"/>
  <c r="O343" i="3"/>
  <c r="O344" i="3"/>
  <c r="O279" i="3"/>
  <c r="O280" i="3"/>
  <c r="O281" i="3"/>
  <c r="O282" i="3"/>
  <c r="O283" i="3"/>
  <c r="O284" i="3"/>
  <c r="O285" i="3"/>
  <c r="R281" i="3"/>
  <c r="R277" i="3"/>
  <c r="P272" i="3"/>
  <c r="P224" i="3"/>
  <c r="P216" i="3"/>
  <c r="R219" i="3"/>
  <c r="Q157" i="3"/>
  <c r="Q158" i="3"/>
  <c r="Q167" i="3"/>
  <c r="R154" i="3"/>
  <c r="Y146" i="3"/>
  <c r="Y201" i="3"/>
  <c r="X115" i="3"/>
  <c r="X111" i="3"/>
  <c r="X110" i="3"/>
  <c r="Z103" i="3"/>
  <c r="Z108" i="3" s="1"/>
  <c r="P95" i="3"/>
  <c r="P105" i="3" s="1"/>
  <c r="AH17" i="3"/>
  <c r="AG16" i="3"/>
  <c r="W42" i="3"/>
  <c r="AG18" i="3" s="1"/>
  <c r="W43" i="3"/>
  <c r="AG19" i="3" s="1"/>
  <c r="W44" i="3"/>
  <c r="AG20" i="3" s="1"/>
  <c r="W45" i="3"/>
  <c r="AG21" i="3" s="1"/>
  <c r="W46" i="3"/>
  <c r="W47" i="3"/>
  <c r="W48" i="3"/>
  <c r="W51" i="3"/>
  <c r="W41" i="3"/>
  <c r="W49" i="3"/>
  <c r="O37" i="3"/>
  <c r="Z609" i="4"/>
  <c r="Z610" i="4" s="1"/>
  <c r="Z611" i="4" s="1"/>
  <c r="Z612" i="4" s="1"/>
  <c r="Z604" i="4"/>
  <c r="Z605" i="4" s="1"/>
  <c r="Y313" i="4"/>
  <c r="Y366" i="4"/>
  <c r="AD80" i="5"/>
  <c r="G81" i="5"/>
  <c r="H88" i="6"/>
  <c r="BM54" i="3"/>
  <c r="K131" i="10"/>
  <c r="H85" i="6"/>
  <c r="BM53" i="3"/>
  <c r="Q221" i="3"/>
  <c r="Q220" i="3"/>
  <c r="Q218" i="3"/>
  <c r="Q217" i="3"/>
  <c r="W201" i="3"/>
  <c r="Q159" i="3"/>
  <c r="Z106" i="3"/>
  <c r="AJ23" i="3"/>
  <c r="Y41" i="3"/>
  <c r="Q41" i="3"/>
  <c r="Q38" i="3"/>
  <c r="Q8" i="3"/>
  <c r="P612" i="4"/>
  <c r="P426" i="4"/>
  <c r="Y254" i="4"/>
  <c r="O191" i="4"/>
  <c r="O192" i="4" s="1"/>
  <c r="O195" i="4"/>
  <c r="O197" i="4" s="1"/>
  <c r="O198" i="4" s="1"/>
  <c r="O248" i="4"/>
  <c r="AA65" i="4"/>
  <c r="V80" i="5"/>
  <c r="Y43" i="5"/>
  <c r="N43" i="5"/>
  <c r="I30" i="5"/>
  <c r="BW25" i="3" s="1"/>
  <c r="J6" i="5"/>
  <c r="S63" i="6"/>
  <c r="AN37" i="6"/>
  <c r="AN36" i="6" s="1"/>
  <c r="AI36" i="6"/>
  <c r="AI63" i="6"/>
  <c r="M35" i="6"/>
  <c r="V63" i="6"/>
  <c r="V65" i="6" s="1"/>
  <c r="X6" i="3" s="1"/>
  <c r="V34" i="6"/>
  <c r="AC63" i="6"/>
  <c r="H78" i="6"/>
  <c r="AC34" i="6"/>
  <c r="Y34" i="6"/>
  <c r="Y63" i="6"/>
  <c r="N46" i="7"/>
  <c r="L34" i="7"/>
  <c r="L47" i="7" s="1"/>
  <c r="K47" i="7"/>
  <c r="L17" i="7"/>
  <c r="L44" i="7" s="1"/>
  <c r="K44" i="7"/>
  <c r="I17" i="7"/>
  <c r="I44" i="7" s="1"/>
  <c r="H44" i="7"/>
  <c r="L14" i="7"/>
  <c r="L49" i="7" s="1"/>
  <c r="K49" i="7"/>
  <c r="I14" i="7"/>
  <c r="I49" i="7" s="1"/>
  <c r="H49" i="7"/>
  <c r="L19" i="7"/>
  <c r="L46" i="7" s="1"/>
  <c r="K46" i="7"/>
  <c r="L18" i="7"/>
  <c r="K45" i="7"/>
  <c r="L45" i="7"/>
  <c r="L4" i="7"/>
  <c r="L43" i="7" s="1"/>
  <c r="X43" i="7" s="1"/>
  <c r="K43" i="7"/>
  <c r="AI101" i="8"/>
  <c r="AD114" i="10"/>
  <c r="X114" i="10"/>
  <c r="AP114" i="10" s="1"/>
  <c r="R566" i="4"/>
  <c r="AB566" i="4"/>
  <c r="R565" i="4"/>
  <c r="AB565" i="4"/>
  <c r="R564" i="4"/>
  <c r="AB564" i="4"/>
  <c r="R275" i="3"/>
  <c r="X51" i="3"/>
  <c r="X48" i="3"/>
  <c r="X47" i="3"/>
  <c r="P47" i="3"/>
  <c r="X46" i="3"/>
  <c r="AH22" i="3" s="1"/>
  <c r="P46" i="3"/>
  <c r="X45" i="3"/>
  <c r="AH21" i="3" s="1"/>
  <c r="P45" i="3"/>
  <c r="X44" i="3"/>
  <c r="AH20" i="3" s="1"/>
  <c r="P44" i="3"/>
  <c r="X43" i="3"/>
  <c r="AH19" i="3" s="1"/>
  <c r="P43" i="3"/>
  <c r="P42" i="3"/>
  <c r="P604" i="4"/>
  <c r="P605" i="4" s="1"/>
  <c r="P606" i="4" s="1"/>
  <c r="O580" i="4"/>
  <c r="O578" i="4"/>
  <c r="O576" i="4"/>
  <c r="O574" i="4"/>
  <c r="O572" i="4"/>
  <c r="O581" i="4" s="1"/>
  <c r="Y195" i="4"/>
  <c r="G93" i="5"/>
  <c r="AC80" i="5"/>
  <c r="AC42" i="5" s="1"/>
  <c r="N80" i="5"/>
  <c r="J81" i="5"/>
  <c r="AA80" i="5"/>
  <c r="S80" i="5"/>
  <c r="S43" i="5"/>
  <c r="G30" i="5"/>
  <c r="BU25" i="3" s="1"/>
  <c r="BW22" i="3"/>
  <c r="BW23" i="3" s="1"/>
  <c r="K129" i="10"/>
  <c r="H75" i="6"/>
  <c r="BM5" i="3"/>
  <c r="AN35" i="6"/>
  <c r="BX13" i="3"/>
  <c r="BX18" i="3" s="1"/>
  <c r="N50" i="7"/>
  <c r="Y43" i="7" s="1"/>
  <c r="Y44" i="7"/>
  <c r="I21" i="7"/>
  <c r="I52" i="7" s="1"/>
  <c r="H52" i="7"/>
  <c r="AA196" i="4"/>
  <c r="AA249" i="4"/>
  <c r="Z606" i="4"/>
  <c r="Z8" i="4"/>
  <c r="P8" i="4"/>
  <c r="G105" i="5"/>
  <c r="J93" i="5"/>
  <c r="AB80" i="5"/>
  <c r="W80" i="5"/>
  <c r="R80" i="5"/>
  <c r="M80" i="5"/>
  <c r="Y80" i="5"/>
  <c r="L80" i="5"/>
  <c r="L42" i="5" s="1"/>
  <c r="AA43" i="5"/>
  <c r="V43" i="5"/>
  <c r="G44" i="5"/>
  <c r="G43" i="5" s="1"/>
  <c r="O43" i="5"/>
  <c r="O42" i="5" s="1"/>
  <c r="G73" i="6"/>
  <c r="O34" i="6"/>
  <c r="O63" i="6"/>
  <c r="I63" i="6"/>
  <c r="I34" i="6"/>
  <c r="F78" i="6"/>
  <c r="V23" i="6"/>
  <c r="V22" i="6"/>
  <c r="V21" i="6"/>
  <c r="Y53" i="7"/>
  <c r="Y52" i="7"/>
  <c r="X99" i="8" s="1"/>
  <c r="AJ99" i="8" s="1"/>
  <c r="I32" i="7"/>
  <c r="I51" i="7" s="1"/>
  <c r="H51" i="7"/>
  <c r="E53" i="7"/>
  <c r="Q65" i="4"/>
  <c r="AA8" i="4"/>
  <c r="H81" i="5"/>
  <c r="AB43" i="5"/>
  <c r="AB42" i="5" s="1"/>
  <c r="W43" i="5"/>
  <c r="W42" i="5" s="1"/>
  <c r="R43" i="5"/>
  <c r="M43" i="5"/>
  <c r="H43" i="5"/>
  <c r="H30" i="5"/>
  <c r="BV25" i="3" s="1"/>
  <c r="P35" i="6"/>
  <c r="T35" i="6"/>
  <c r="AE24" i="6"/>
  <c r="AE23" i="6"/>
  <c r="AE22" i="6"/>
  <c r="AE21" i="6"/>
  <c r="I53" i="7"/>
  <c r="E51" i="7"/>
  <c r="E46" i="7"/>
  <c r="I50" i="7"/>
  <c r="E48" i="7"/>
  <c r="E47" i="7"/>
  <c r="I45" i="7"/>
  <c r="I43" i="7"/>
  <c r="O137" i="4"/>
  <c r="O138" i="4" s="1"/>
  <c r="O139" i="4" s="1"/>
  <c r="Q8" i="4"/>
  <c r="H93" i="5"/>
  <c r="H3" i="5"/>
  <c r="I78" i="6"/>
  <c r="Q63" i="6"/>
  <c r="AE37" i="6"/>
  <c r="AE39" i="6"/>
  <c r="AE36" i="6" s="1"/>
  <c r="AC35" i="6"/>
  <c r="X35" i="6"/>
  <c r="Q35" i="6"/>
  <c r="AB63" i="6"/>
  <c r="X63" i="6"/>
  <c r="R63" i="6"/>
  <c r="G78" i="6"/>
  <c r="H63" i="6"/>
  <c r="H48" i="7"/>
  <c r="H47" i="7"/>
  <c r="H46" i="7"/>
  <c r="H45" i="7"/>
  <c r="H43" i="7"/>
  <c r="E52" i="7"/>
  <c r="Y190" i="4"/>
  <c r="AB67" i="4"/>
  <c r="AB65" i="4" s="1"/>
  <c r="Q67" i="4"/>
  <c r="AB8" i="4"/>
  <c r="O35" i="6"/>
  <c r="AE28" i="6"/>
  <c r="J131" i="10"/>
  <c r="G85" i="6"/>
  <c r="M63" i="6"/>
  <c r="M65" i="6" s="1"/>
  <c r="W6" i="3" s="1"/>
  <c r="E50" i="7"/>
  <c r="E49" i="7"/>
  <c r="I48" i="7"/>
  <c r="I47" i="7"/>
  <c r="I46" i="7"/>
  <c r="E44" i="7"/>
  <c r="F4" i="7"/>
  <c r="F43" i="7" s="1"/>
  <c r="T43" i="7" s="1"/>
  <c r="E43" i="7"/>
  <c r="S43" i="7" s="1"/>
  <c r="E56" i="7" s="1"/>
  <c r="U100" i="10"/>
  <c r="AM100" i="10" s="1"/>
  <c r="AA100" i="10"/>
  <c r="U88" i="10"/>
  <c r="AM88" i="10" s="1"/>
  <c r="AA88" i="10"/>
  <c r="U76" i="10"/>
  <c r="AM76" i="10" s="1"/>
  <c r="AA76" i="10"/>
  <c r="U64" i="10"/>
  <c r="AM64" i="10" s="1"/>
  <c r="AA64" i="10"/>
  <c r="U52" i="10"/>
  <c r="AM52" i="10" s="1"/>
  <c r="AA52" i="10"/>
  <c r="U40" i="10"/>
  <c r="AM40" i="10" s="1"/>
  <c r="AA40" i="10"/>
  <c r="U28" i="10"/>
  <c r="AM28" i="10" s="1"/>
  <c r="AA28" i="10"/>
  <c r="R100" i="10"/>
  <c r="AJ100" i="10" s="1"/>
  <c r="L100" i="10"/>
  <c r="F100" i="10"/>
  <c r="F2" i="10" s="1"/>
  <c r="X88" i="10"/>
  <c r="AP88" i="10" s="1"/>
  <c r="AD88" i="10"/>
  <c r="X76" i="10"/>
  <c r="AP76" i="10" s="1"/>
  <c r="AD76" i="10"/>
  <c r="X64" i="10"/>
  <c r="AP64" i="10" s="1"/>
  <c r="AD64" i="10"/>
  <c r="X52" i="10"/>
  <c r="AP52" i="10" s="1"/>
  <c r="AD52" i="10"/>
  <c r="X40" i="10"/>
  <c r="AP40" i="10" s="1"/>
  <c r="AD40" i="10"/>
  <c r="X28" i="10"/>
  <c r="AP28" i="10" s="1"/>
  <c r="AD28" i="10"/>
  <c r="BE15" i="10"/>
  <c r="AT15" i="10"/>
  <c r="BE14" i="10"/>
  <c r="AT14" i="10"/>
  <c r="BE13" i="10"/>
  <c r="BJ13" i="10" s="1"/>
  <c r="AT13" i="10"/>
  <c r="BE12" i="10"/>
  <c r="AT12" i="10"/>
  <c r="BE11" i="10"/>
  <c r="AT11" i="10"/>
  <c r="BE10" i="10"/>
  <c r="AT10" i="10"/>
  <c r="BE9" i="10"/>
  <c r="BJ9" i="10" s="1"/>
  <c r="AT9" i="10"/>
  <c r="BE8" i="10"/>
  <c r="AT8" i="10"/>
  <c r="X16" i="10"/>
  <c r="AP16" i="10" s="1"/>
  <c r="AD16" i="10"/>
  <c r="BE7" i="10"/>
  <c r="AT7" i="10"/>
  <c r="BE6" i="10"/>
  <c r="BJ6" i="10" s="1"/>
  <c r="AT6" i="10"/>
  <c r="BE5" i="10"/>
  <c r="AJ4" i="10"/>
  <c r="L2" i="10"/>
  <c r="AD4" i="10"/>
  <c r="X4" i="10"/>
  <c r="W100" i="10"/>
  <c r="AO100" i="10" s="1"/>
  <c r="AC100" i="10"/>
  <c r="W88" i="10"/>
  <c r="AO88" i="10" s="1"/>
  <c r="AC88" i="10"/>
  <c r="W76" i="10"/>
  <c r="AO76" i="10" s="1"/>
  <c r="AC76" i="10"/>
  <c r="W64" i="10"/>
  <c r="AO64" i="10" s="1"/>
  <c r="AC64" i="10"/>
  <c r="W52" i="10"/>
  <c r="AO52" i="10" s="1"/>
  <c r="AC52" i="10"/>
  <c r="W40" i="10"/>
  <c r="AO40" i="10" s="1"/>
  <c r="AC40" i="10"/>
  <c r="W28" i="10"/>
  <c r="AO28" i="10" s="1"/>
  <c r="AC28" i="10"/>
  <c r="W16" i="10"/>
  <c r="AO16" i="10" s="1"/>
  <c r="AC16" i="10"/>
  <c r="W4" i="10"/>
  <c r="E2" i="10"/>
  <c r="AC4" i="10"/>
  <c r="AI4" i="10"/>
  <c r="Q2" i="10"/>
  <c r="K2" i="10"/>
  <c r="AP170" i="11"/>
  <c r="AF170" i="11"/>
  <c r="AP157" i="11"/>
  <c r="AF157" i="11"/>
  <c r="AP145" i="11"/>
  <c r="AF145" i="11"/>
  <c r="AP133" i="11"/>
  <c r="AF133" i="11"/>
  <c r="AP121" i="11"/>
  <c r="AF121" i="11"/>
  <c r="AF109" i="11"/>
  <c r="AP109" i="11"/>
  <c r="P100" i="10"/>
  <c r="J100" i="10"/>
  <c r="D100" i="10"/>
  <c r="V88" i="10"/>
  <c r="AN88" i="10" s="1"/>
  <c r="AB88" i="10"/>
  <c r="V76" i="10"/>
  <c r="AN76" i="10" s="1"/>
  <c r="AB76" i="10"/>
  <c r="V64" i="10"/>
  <c r="AN64" i="10" s="1"/>
  <c r="AB64" i="10"/>
  <c r="V52" i="10"/>
  <c r="AN52" i="10" s="1"/>
  <c r="AB52" i="10"/>
  <c r="V40" i="10"/>
  <c r="AN40" i="10" s="1"/>
  <c r="AB40" i="10"/>
  <c r="V28" i="10"/>
  <c r="AN28" i="10" s="1"/>
  <c r="AB28" i="10"/>
  <c r="BC15" i="10"/>
  <c r="BH15" i="10" s="1"/>
  <c r="AR15" i="10"/>
  <c r="BC14" i="10"/>
  <c r="BH14" i="10" s="1"/>
  <c r="AR14" i="10"/>
  <c r="BC13" i="10"/>
  <c r="BH13" i="10" s="1"/>
  <c r="BB7" i="10"/>
  <c r="BG7" i="10" s="1"/>
  <c r="AQ7" i="10"/>
  <c r="BB6" i="10"/>
  <c r="AQ6" i="10"/>
  <c r="BB5" i="10"/>
  <c r="AQ5" i="10"/>
  <c r="C16" i="10"/>
  <c r="AS5" i="10"/>
  <c r="O4" i="10"/>
  <c r="I4" i="10"/>
  <c r="C4" i="10"/>
  <c r="AX101" i="11"/>
  <c r="BJ101" i="11" s="1"/>
  <c r="BJ102" i="11"/>
  <c r="Q584" i="4" s="1"/>
  <c r="AX89" i="11"/>
  <c r="BJ89" i="11" s="1"/>
  <c r="BJ90" i="11"/>
  <c r="Q525" i="4" s="1"/>
  <c r="BJ54" i="11"/>
  <c r="Q348" i="4" s="1"/>
  <c r="BJ30" i="11"/>
  <c r="Q230" i="4" s="1"/>
  <c r="Q109" i="11"/>
  <c r="AG109" i="11" s="1"/>
  <c r="AQ109" i="11" s="1"/>
  <c r="R96" i="11"/>
  <c r="AH96" i="11" s="1"/>
  <c r="AR96" i="11" s="1"/>
  <c r="AH97" i="11"/>
  <c r="AR97" i="11" s="1"/>
  <c r="AV74" i="11"/>
  <c r="BH74" i="11" s="1"/>
  <c r="O415" i="4" s="1"/>
  <c r="AY65" i="11"/>
  <c r="BK65" i="11" s="1"/>
  <c r="BK66" i="11"/>
  <c r="R407" i="4" s="1"/>
  <c r="AW64" i="11"/>
  <c r="BI64" i="11" s="1"/>
  <c r="P358" i="4" s="1"/>
  <c r="AW63" i="11"/>
  <c r="BI63" i="11" s="1"/>
  <c r="P357" i="4" s="1"/>
  <c r="AW62" i="11"/>
  <c r="BI62" i="11" s="1"/>
  <c r="P356" i="4" s="1"/>
  <c r="AW61" i="11"/>
  <c r="BI61" i="11" s="1"/>
  <c r="P355" i="4" s="1"/>
  <c r="AW60" i="11"/>
  <c r="BI60" i="11" s="1"/>
  <c r="P354" i="4" s="1"/>
  <c r="AW59" i="11"/>
  <c r="BI59" i="11" s="1"/>
  <c r="P353" i="4" s="1"/>
  <c r="AW58" i="11"/>
  <c r="BI58" i="11" s="1"/>
  <c r="P352" i="4" s="1"/>
  <c r="AW57" i="11"/>
  <c r="BI57" i="11" s="1"/>
  <c r="P351" i="4" s="1"/>
  <c r="AW55" i="11"/>
  <c r="BI55" i="11" s="1"/>
  <c r="P349" i="4" s="1"/>
  <c r="AW52" i="11"/>
  <c r="BI52" i="11" s="1"/>
  <c r="P299" i="4" s="1"/>
  <c r="AW51" i="11"/>
  <c r="BI51" i="11" s="1"/>
  <c r="P298" i="4" s="1"/>
  <c r="AW49" i="11"/>
  <c r="BI49" i="11" s="1"/>
  <c r="P296" i="4" s="1"/>
  <c r="AW47" i="11"/>
  <c r="BI47" i="11" s="1"/>
  <c r="P294" i="4" s="1"/>
  <c r="AW45" i="11"/>
  <c r="BI45" i="11" s="1"/>
  <c r="P292" i="4" s="1"/>
  <c r="AW43" i="11"/>
  <c r="BI43" i="11" s="1"/>
  <c r="P290" i="4" s="1"/>
  <c r="AW42" i="11"/>
  <c r="AW101" i="11"/>
  <c r="BI101" i="11" s="1"/>
  <c r="BI102" i="11"/>
  <c r="P584" i="4" s="1"/>
  <c r="AW99" i="11"/>
  <c r="BI99" i="11" s="1"/>
  <c r="P534" i="4" s="1"/>
  <c r="BI90" i="11"/>
  <c r="P525" i="4" s="1"/>
  <c r="AW69" i="11"/>
  <c r="BI69" i="11" s="1"/>
  <c r="P410" i="4" s="1"/>
  <c r="AW68" i="11"/>
  <c r="BI68" i="11" s="1"/>
  <c r="P409" i="4" s="1"/>
  <c r="AW67" i="11"/>
  <c r="BI67" i="11" s="1"/>
  <c r="P408" i="4" s="1"/>
  <c r="AW66" i="11"/>
  <c r="BI54" i="11"/>
  <c r="P348" i="4" s="1"/>
  <c r="AW53" i="11"/>
  <c r="BI53" i="11" s="1"/>
  <c r="AW50" i="11"/>
  <c r="BI50" i="11" s="1"/>
  <c r="P297" i="4" s="1"/>
  <c r="AW48" i="11"/>
  <c r="BI48" i="11" s="1"/>
  <c r="P295" i="4" s="1"/>
  <c r="AW46" i="11"/>
  <c r="BI46" i="11" s="1"/>
  <c r="P293" i="4" s="1"/>
  <c r="AW44" i="11"/>
  <c r="BI44" i="11" s="1"/>
  <c r="P291" i="4" s="1"/>
  <c r="AW39" i="11"/>
  <c r="BI39" i="11" s="1"/>
  <c r="P239" i="4" s="1"/>
  <c r="AW38" i="11"/>
  <c r="BI38" i="11" s="1"/>
  <c r="P238" i="4" s="1"/>
  <c r="AW37" i="11"/>
  <c r="BI37" i="11" s="1"/>
  <c r="P237" i="4" s="1"/>
  <c r="AW36" i="11"/>
  <c r="BI36" i="11" s="1"/>
  <c r="P236" i="4" s="1"/>
  <c r="AW35" i="11"/>
  <c r="BI35" i="11" s="1"/>
  <c r="P235" i="4" s="1"/>
  <c r="AW34" i="11"/>
  <c r="BI34" i="11" s="1"/>
  <c r="P234" i="4" s="1"/>
  <c r="AW33" i="11"/>
  <c r="BI33" i="11" s="1"/>
  <c r="P233" i="4" s="1"/>
  <c r="AW32" i="11"/>
  <c r="BI32" i="11" s="1"/>
  <c r="P232" i="4" s="1"/>
  <c r="AW31" i="11"/>
  <c r="BI31" i="11" s="1"/>
  <c r="P231" i="4" s="1"/>
  <c r="AV12" i="11"/>
  <c r="BH12" i="11" s="1"/>
  <c r="O118" i="4" s="1"/>
  <c r="Q96" i="11"/>
  <c r="AG96" i="11" s="1"/>
  <c r="AQ96" i="11" s="1"/>
  <c r="AG97" i="11"/>
  <c r="AQ97" i="11" s="1"/>
  <c r="AY77" i="11"/>
  <c r="BK77" i="11" s="1"/>
  <c r="BK78" i="11"/>
  <c r="R466" i="4" s="1"/>
  <c r="R480" i="4" s="1"/>
  <c r="AV76" i="11"/>
  <c r="BH76" i="11" s="1"/>
  <c r="O417" i="4" s="1"/>
  <c r="AV63" i="11"/>
  <c r="BH63" i="11" s="1"/>
  <c r="O357" i="4" s="1"/>
  <c r="AV62" i="11"/>
  <c r="BH62" i="11" s="1"/>
  <c r="O356" i="4" s="1"/>
  <c r="AV61" i="11"/>
  <c r="BH61" i="11" s="1"/>
  <c r="O355" i="4" s="1"/>
  <c r="AV60" i="11"/>
  <c r="BH60" i="11" s="1"/>
  <c r="O354" i="4" s="1"/>
  <c r="AV59" i="11"/>
  <c r="BH59" i="11" s="1"/>
  <c r="O353" i="4" s="1"/>
  <c r="AV58" i="11"/>
  <c r="BH58" i="11" s="1"/>
  <c r="O352" i="4" s="1"/>
  <c r="AV57" i="11"/>
  <c r="BH57" i="11" s="1"/>
  <c r="O351" i="4" s="1"/>
  <c r="AV56" i="11"/>
  <c r="BH56" i="11" s="1"/>
  <c r="O350" i="4" s="1"/>
  <c r="AV54" i="11"/>
  <c r="AV52" i="11"/>
  <c r="BH52" i="11" s="1"/>
  <c r="O299" i="4" s="1"/>
  <c r="AV51" i="11"/>
  <c r="BH51" i="11" s="1"/>
  <c r="O298" i="4" s="1"/>
  <c r="AV50" i="11"/>
  <c r="BH50" i="11" s="1"/>
  <c r="O297" i="4" s="1"/>
  <c r="AV48" i="11"/>
  <c r="BH48" i="11" s="1"/>
  <c r="O295" i="4" s="1"/>
  <c r="AV46" i="11"/>
  <c r="BH46" i="11" s="1"/>
  <c r="O293" i="4" s="1"/>
  <c r="AV44" i="11"/>
  <c r="BH44" i="11" s="1"/>
  <c r="O291" i="4" s="1"/>
  <c r="AV28" i="11"/>
  <c r="BH28" i="11" s="1"/>
  <c r="O181" i="4" s="1"/>
  <c r="AV27" i="11"/>
  <c r="BH27" i="11" s="1"/>
  <c r="O180" i="4" s="1"/>
  <c r="AV26" i="11"/>
  <c r="BH26" i="11" s="1"/>
  <c r="O179" i="4" s="1"/>
  <c r="AV101" i="11"/>
  <c r="BH101" i="11" s="1"/>
  <c r="BH102" i="11"/>
  <c r="O584" i="4" s="1"/>
  <c r="P598" i="4" s="1"/>
  <c r="AV99" i="11"/>
  <c r="BH99" i="11" s="1"/>
  <c r="O534" i="4" s="1"/>
  <c r="BH90" i="11"/>
  <c r="O525" i="4" s="1"/>
  <c r="AV73" i="11"/>
  <c r="BH73" i="11" s="1"/>
  <c r="O414" i="4" s="1"/>
  <c r="AV71" i="11"/>
  <c r="BH71" i="11" s="1"/>
  <c r="O412" i="4" s="1"/>
  <c r="AV49" i="11"/>
  <c r="BH49" i="11" s="1"/>
  <c r="O296" i="4" s="1"/>
  <c r="AV47" i="11"/>
  <c r="BH47" i="11" s="1"/>
  <c r="O294" i="4" s="1"/>
  <c r="AV45" i="11"/>
  <c r="BH45" i="11" s="1"/>
  <c r="O292" i="4" s="1"/>
  <c r="AV30" i="11"/>
  <c r="AV25" i="11"/>
  <c r="BH25" i="11" s="1"/>
  <c r="O178" i="4" s="1"/>
  <c r="AV23" i="11"/>
  <c r="BH23" i="11" s="1"/>
  <c r="O176" i="4" s="1"/>
  <c r="AV21" i="11"/>
  <c r="BH21" i="11" s="1"/>
  <c r="O174" i="4" s="1"/>
  <c r="AV19" i="11"/>
  <c r="BH19" i="11" s="1"/>
  <c r="O172" i="4" s="1"/>
  <c r="BK18" i="11"/>
  <c r="R171" i="4" s="1"/>
  <c r="AV10" i="11"/>
  <c r="BH10" i="11" s="1"/>
  <c r="O116" i="4" s="1"/>
  <c r="P97" i="11"/>
  <c r="BC7" i="10"/>
  <c r="AR7" i="10"/>
  <c r="BC6" i="10"/>
  <c r="BH6" i="10" s="1"/>
  <c r="AR6" i="10"/>
  <c r="BC5" i="10"/>
  <c r="BH5" i="10" s="1"/>
  <c r="AR5" i="10"/>
  <c r="D16" i="10"/>
  <c r="AT5" i="10"/>
  <c r="P4" i="10"/>
  <c r="J4" i="10"/>
  <c r="D4" i="10"/>
  <c r="AY101" i="11"/>
  <c r="BK101" i="11" s="1"/>
  <c r="BK102" i="11"/>
  <c r="R584" i="4" s="1"/>
  <c r="AY89" i="11"/>
  <c r="BK89" i="11" s="1"/>
  <c r="BK90" i="11"/>
  <c r="R525" i="4" s="1"/>
  <c r="R536" i="4" s="1"/>
  <c r="BK42" i="11"/>
  <c r="R289" i="4" s="1"/>
  <c r="AV13" i="11"/>
  <c r="BH13" i="11" s="1"/>
  <c r="O119" i="4" s="1"/>
  <c r="S96" i="11"/>
  <c r="AI96" i="11" s="1"/>
  <c r="AS96" i="11" s="1"/>
  <c r="AI97" i="11"/>
  <c r="AS97" i="11" s="1"/>
  <c r="AV75" i="11"/>
  <c r="BH75" i="11" s="1"/>
  <c r="O416" i="4" s="1"/>
  <c r="AV72" i="11"/>
  <c r="BH72" i="11" s="1"/>
  <c r="O413" i="4" s="1"/>
  <c r="AV70" i="11"/>
  <c r="BH70" i="11" s="1"/>
  <c r="O411" i="4" s="1"/>
  <c r="AV69" i="11"/>
  <c r="BH69" i="11" s="1"/>
  <c r="O410" i="4" s="1"/>
  <c r="AV68" i="11"/>
  <c r="BH68" i="11" s="1"/>
  <c r="O409" i="4" s="1"/>
  <c r="AV67" i="11"/>
  <c r="BH67" i="11" s="1"/>
  <c r="O408" i="4" s="1"/>
  <c r="AV66" i="11"/>
  <c r="AX41" i="11"/>
  <c r="BJ41" i="11" s="1"/>
  <c r="BJ42" i="11"/>
  <c r="Q289" i="4" s="1"/>
  <c r="AW40" i="11"/>
  <c r="BI40" i="11" s="1"/>
  <c r="P240" i="4" s="1"/>
  <c r="AX14" i="11"/>
  <c r="BJ14" i="11" s="1"/>
  <c r="Q120" i="4" s="1"/>
  <c r="AX13" i="11"/>
  <c r="BJ13" i="11" s="1"/>
  <c r="Q119" i="4" s="1"/>
  <c r="AX12" i="11"/>
  <c r="BJ12" i="11" s="1"/>
  <c r="Q118" i="4" s="1"/>
  <c r="AX11" i="11"/>
  <c r="BJ11" i="11" s="1"/>
  <c r="Q117" i="4" s="1"/>
  <c r="AX10" i="11"/>
  <c r="BJ10" i="11" s="1"/>
  <c r="Q116" i="4" s="1"/>
  <c r="AX9" i="11"/>
  <c r="BJ9" i="11" s="1"/>
  <c r="Q115" i="4" s="1"/>
  <c r="AX8" i="11"/>
  <c r="BJ8" i="11" s="1"/>
  <c r="Q114" i="4" s="1"/>
  <c r="AX7" i="11"/>
  <c r="BJ7" i="11" s="1"/>
  <c r="Q113" i="4" s="1"/>
  <c r="AX6" i="11"/>
  <c r="AW77" i="11"/>
  <c r="BI77" i="11" s="1"/>
  <c r="BI78" i="11"/>
  <c r="P466" i="4" s="1"/>
  <c r="AW74" i="11"/>
  <c r="BI74" i="11" s="1"/>
  <c r="P415" i="4" s="1"/>
  <c r="AX77" i="11"/>
  <c r="BJ77" i="11" s="1"/>
  <c r="AW72" i="11"/>
  <c r="BI72" i="11" s="1"/>
  <c r="P413" i="4" s="1"/>
  <c r="AW70" i="11"/>
  <c r="BI70" i="11" s="1"/>
  <c r="P411" i="4" s="1"/>
  <c r="AY55" i="11"/>
  <c r="BK55" i="11" s="1"/>
  <c r="R349" i="4" s="1"/>
  <c r="AY52" i="11"/>
  <c r="BK52" i="11" s="1"/>
  <c r="R299" i="4" s="1"/>
  <c r="AY51" i="11"/>
  <c r="BK51" i="11" s="1"/>
  <c r="R298" i="4" s="1"/>
  <c r="AY49" i="11"/>
  <c r="BK49" i="11" s="1"/>
  <c r="R296" i="4" s="1"/>
  <c r="AY47" i="11"/>
  <c r="BK47" i="11" s="1"/>
  <c r="R294" i="4" s="1"/>
  <c r="AY45" i="11"/>
  <c r="BK45" i="11" s="1"/>
  <c r="R292" i="4" s="1"/>
  <c r="AV38" i="11"/>
  <c r="BH38" i="11" s="1"/>
  <c r="O238" i="4" s="1"/>
  <c r="AX37" i="11"/>
  <c r="BJ37" i="11" s="1"/>
  <c r="Q237" i="4" s="1"/>
  <c r="AX36" i="11"/>
  <c r="BJ36" i="11" s="1"/>
  <c r="Q236" i="4" s="1"/>
  <c r="AX35" i="11"/>
  <c r="BJ35" i="11" s="1"/>
  <c r="Q235" i="4" s="1"/>
  <c r="AX34" i="11"/>
  <c r="BJ34" i="11" s="1"/>
  <c r="Q234" i="4" s="1"/>
  <c r="AX33" i="11"/>
  <c r="BJ33" i="11" s="1"/>
  <c r="Q233" i="4" s="1"/>
  <c r="AX32" i="11"/>
  <c r="BJ32" i="11" s="1"/>
  <c r="Q232" i="4" s="1"/>
  <c r="AX31" i="11"/>
  <c r="BJ31" i="11" s="1"/>
  <c r="Q231" i="4" s="1"/>
  <c r="AW28" i="11"/>
  <c r="BI28" i="11" s="1"/>
  <c r="P181" i="4" s="1"/>
  <c r="AW27" i="11"/>
  <c r="BI27" i="11" s="1"/>
  <c r="P180" i="4" s="1"/>
  <c r="AX24" i="11"/>
  <c r="BJ24" i="11" s="1"/>
  <c r="Q177" i="4" s="1"/>
  <c r="AX21" i="11"/>
  <c r="BJ21" i="11" s="1"/>
  <c r="Q174" i="4" s="1"/>
  <c r="AV20" i="11"/>
  <c r="BH20" i="11" s="1"/>
  <c r="O173" i="4" s="1"/>
  <c r="AP170" i="12"/>
  <c r="AF170" i="12"/>
  <c r="AQ170" i="12" s="1"/>
  <c r="AP133" i="12"/>
  <c r="AF133" i="12"/>
  <c r="AQ133" i="12" s="1"/>
  <c r="AW15" i="11"/>
  <c r="BI15" i="11" s="1"/>
  <c r="P121" i="4" s="1"/>
  <c r="AW14" i="11"/>
  <c r="BI14" i="11" s="1"/>
  <c r="P120" i="4" s="1"/>
  <c r="AW13" i="11"/>
  <c r="BI13" i="11" s="1"/>
  <c r="P119" i="4" s="1"/>
  <c r="AW12" i="11"/>
  <c r="BI12" i="11" s="1"/>
  <c r="P118" i="4" s="1"/>
  <c r="AW11" i="11"/>
  <c r="BI11" i="11" s="1"/>
  <c r="P117" i="4" s="1"/>
  <c r="AW10" i="11"/>
  <c r="BI10" i="11" s="1"/>
  <c r="P116" i="4" s="1"/>
  <c r="AW9" i="11"/>
  <c r="BI9" i="11" s="1"/>
  <c r="P115" i="4" s="1"/>
  <c r="AW8" i="11"/>
  <c r="BI8" i="11" s="1"/>
  <c r="P114" i="4" s="1"/>
  <c r="AW7" i="11"/>
  <c r="BI7" i="11" s="1"/>
  <c r="P113" i="4" s="1"/>
  <c r="AW6" i="11"/>
  <c r="AF83" i="11"/>
  <c r="AK83" i="11"/>
  <c r="AP83" i="11" s="1"/>
  <c r="AX69" i="11"/>
  <c r="BJ69" i="11" s="1"/>
  <c r="Q410" i="4" s="1"/>
  <c r="AX67" i="11"/>
  <c r="BJ67" i="11" s="1"/>
  <c r="Q408" i="4" s="1"/>
  <c r="AX64" i="11"/>
  <c r="BJ64" i="11" s="1"/>
  <c r="Q358" i="4" s="1"/>
  <c r="AX63" i="11"/>
  <c r="BJ63" i="11" s="1"/>
  <c r="Q357" i="4" s="1"/>
  <c r="AX61" i="11"/>
  <c r="BJ61" i="11" s="1"/>
  <c r="Q355" i="4" s="1"/>
  <c r="AX59" i="11"/>
  <c r="BJ59" i="11" s="1"/>
  <c r="Q353" i="4" s="1"/>
  <c r="AX57" i="11"/>
  <c r="BJ57" i="11" s="1"/>
  <c r="Q351" i="4" s="1"/>
  <c r="AV42" i="11"/>
  <c r="T44" i="11"/>
  <c r="AI44" i="11"/>
  <c r="AN44" i="11" s="1"/>
  <c r="AS44" i="11" s="1"/>
  <c r="AW30" i="11"/>
  <c r="AF31" i="11"/>
  <c r="AK31" i="11"/>
  <c r="AP31" i="11" s="1"/>
  <c r="AX23" i="11"/>
  <c r="BJ23" i="11" s="1"/>
  <c r="Q176" i="4" s="1"/>
  <c r="AV22" i="11"/>
  <c r="BH22" i="11" s="1"/>
  <c r="O175" i="4" s="1"/>
  <c r="AX18" i="11"/>
  <c r="AX16" i="11"/>
  <c r="BJ16" i="11" s="1"/>
  <c r="Q122" i="4" s="1"/>
  <c r="AV15" i="11"/>
  <c r="BH15" i="11" s="1"/>
  <c r="O121" i="4" s="1"/>
  <c r="BJ42" i="12"/>
  <c r="AA289" i="4" s="1"/>
  <c r="AP109" i="12"/>
  <c r="AF109" i="12"/>
  <c r="AQ109" i="12" s="1"/>
  <c r="AV11" i="11"/>
  <c r="BH11" i="11" s="1"/>
  <c r="O117" i="4" s="1"/>
  <c r="AV9" i="11"/>
  <c r="BH9" i="11" s="1"/>
  <c r="O115" i="4" s="1"/>
  <c r="AV8" i="11"/>
  <c r="BH8" i="11" s="1"/>
  <c r="O114" i="4" s="1"/>
  <c r="AV7" i="11"/>
  <c r="BH7" i="11" s="1"/>
  <c r="O113" i="4" s="1"/>
  <c r="AV6" i="11"/>
  <c r="AV87" i="11"/>
  <c r="BH87" i="11" s="1"/>
  <c r="O475" i="4" s="1"/>
  <c r="O477" i="4" s="1"/>
  <c r="AW76" i="11"/>
  <c r="BI76" i="11" s="1"/>
  <c r="P417" i="4" s="1"/>
  <c r="AW75" i="11"/>
  <c r="BI75" i="11" s="1"/>
  <c r="P416" i="4" s="1"/>
  <c r="AW73" i="11"/>
  <c r="BI73" i="11" s="1"/>
  <c r="P414" i="4" s="1"/>
  <c r="AW71" i="11"/>
  <c r="BI71" i="11" s="1"/>
  <c r="P412" i="4" s="1"/>
  <c r="AY56" i="11"/>
  <c r="BK56" i="11" s="1"/>
  <c r="R350" i="4" s="1"/>
  <c r="AY54" i="11"/>
  <c r="AY50" i="11"/>
  <c r="BK50" i="11" s="1"/>
  <c r="R297" i="4" s="1"/>
  <c r="AY48" i="11"/>
  <c r="BK48" i="11" s="1"/>
  <c r="R295" i="4" s="1"/>
  <c r="AY46" i="11"/>
  <c r="BK46" i="11" s="1"/>
  <c r="R293" i="4" s="1"/>
  <c r="AY44" i="11"/>
  <c r="BK44" i="11" s="1"/>
  <c r="R291" i="4" s="1"/>
  <c r="AV40" i="11"/>
  <c r="BH40" i="11" s="1"/>
  <c r="O240" i="4" s="1"/>
  <c r="AV39" i="11"/>
  <c r="BH39" i="11" s="1"/>
  <c r="O239" i="4" s="1"/>
  <c r="AX38" i="11"/>
  <c r="BJ38" i="11" s="1"/>
  <c r="Q238" i="4" s="1"/>
  <c r="AV37" i="11"/>
  <c r="BH37" i="11" s="1"/>
  <c r="O237" i="4" s="1"/>
  <c r="AV36" i="11"/>
  <c r="BH36" i="11" s="1"/>
  <c r="O236" i="4" s="1"/>
  <c r="AV35" i="11"/>
  <c r="BH35" i="11" s="1"/>
  <c r="O235" i="4" s="1"/>
  <c r="AV34" i="11"/>
  <c r="BH34" i="11" s="1"/>
  <c r="O234" i="4" s="1"/>
  <c r="AV33" i="11"/>
  <c r="BH33" i="11" s="1"/>
  <c r="O233" i="4" s="1"/>
  <c r="AV32" i="11"/>
  <c r="BH32" i="11" s="1"/>
  <c r="O232" i="4" s="1"/>
  <c r="AV31" i="11"/>
  <c r="BH31" i="11" s="1"/>
  <c r="O231" i="4" s="1"/>
  <c r="AY28" i="11"/>
  <c r="BK28" i="11" s="1"/>
  <c r="R181" i="4" s="1"/>
  <c r="AY27" i="11"/>
  <c r="BK27" i="11" s="1"/>
  <c r="R180" i="4" s="1"/>
  <c r="AX25" i="11"/>
  <c r="BJ25" i="11" s="1"/>
  <c r="Q178" i="4" s="1"/>
  <c r="AV24" i="11"/>
  <c r="BH24" i="11" s="1"/>
  <c r="O177" i="4" s="1"/>
  <c r="AX20" i="11"/>
  <c r="BJ20" i="11" s="1"/>
  <c r="Q173" i="4" s="1"/>
  <c r="AW16" i="11"/>
  <c r="BI16" i="11" s="1"/>
  <c r="P122" i="4" s="1"/>
  <c r="Q4" i="11"/>
  <c r="AG4" i="11" s="1"/>
  <c r="AL4" i="11" s="1"/>
  <c r="AQ4" i="11" s="1"/>
  <c r="AY25" i="11"/>
  <c r="BK25" i="11" s="1"/>
  <c r="R178" i="4" s="1"/>
  <c r="AY23" i="11"/>
  <c r="BK23" i="11" s="1"/>
  <c r="R176" i="4" s="1"/>
  <c r="AY21" i="11"/>
  <c r="BK21" i="11" s="1"/>
  <c r="R174" i="4" s="1"/>
  <c r="AY19" i="11"/>
  <c r="BK19" i="11" s="1"/>
  <c r="R172" i="4" s="1"/>
  <c r="AY16" i="11"/>
  <c r="BK16" i="11" s="1"/>
  <c r="R122" i="4" s="1"/>
  <c r="AY14" i="11"/>
  <c r="BK14" i="11" s="1"/>
  <c r="R120" i="4" s="1"/>
  <c r="AY12" i="11"/>
  <c r="BK12" i="11" s="1"/>
  <c r="R118" i="4" s="1"/>
  <c r="AY10" i="11"/>
  <c r="BK10" i="11" s="1"/>
  <c r="R116" i="4" s="1"/>
  <c r="AY9" i="11"/>
  <c r="BK9" i="11" s="1"/>
  <c r="R115" i="4" s="1"/>
  <c r="AY8" i="11"/>
  <c r="BK8" i="11" s="1"/>
  <c r="R114" i="4" s="1"/>
  <c r="AY7" i="11"/>
  <c r="BK7" i="11" s="1"/>
  <c r="R113" i="4" s="1"/>
  <c r="AY6" i="11"/>
  <c r="AX68" i="11"/>
  <c r="BJ68" i="11" s="1"/>
  <c r="Q409" i="4" s="1"/>
  <c r="AX66" i="11"/>
  <c r="AX62" i="11"/>
  <c r="BJ62" i="11" s="1"/>
  <c r="Q356" i="4" s="1"/>
  <c r="AX60" i="11"/>
  <c r="BJ60" i="11" s="1"/>
  <c r="Q354" i="4" s="1"/>
  <c r="AX58" i="11"/>
  <c r="BJ58" i="11" s="1"/>
  <c r="Q352" i="4" s="1"/>
  <c r="AV43" i="11"/>
  <c r="BH43" i="11" s="1"/>
  <c r="O290" i="4" s="1"/>
  <c r="AY30" i="11"/>
  <c r="AX26" i="11"/>
  <c r="BJ26" i="11" s="1"/>
  <c r="Q179" i="4" s="1"/>
  <c r="AX22" i="11"/>
  <c r="BJ22" i="11" s="1"/>
  <c r="Q175" i="4" s="1"/>
  <c r="AX19" i="11"/>
  <c r="BJ19" i="11" s="1"/>
  <c r="Q172" i="4" s="1"/>
  <c r="AV18" i="11"/>
  <c r="AK18" i="11"/>
  <c r="AP18" i="11" s="1"/>
  <c r="S4" i="11"/>
  <c r="AP157" i="12"/>
  <c r="AF157" i="12"/>
  <c r="AQ157" i="12" s="1"/>
  <c r="AI97" i="12"/>
  <c r="AW25" i="11"/>
  <c r="BI25" i="11" s="1"/>
  <c r="P178" i="4" s="1"/>
  <c r="AW23" i="11"/>
  <c r="BI23" i="11" s="1"/>
  <c r="P176" i="4" s="1"/>
  <c r="AW21" i="11"/>
  <c r="BI21" i="11" s="1"/>
  <c r="P174" i="4" s="1"/>
  <c r="AW19" i="11"/>
  <c r="BI19" i="11" s="1"/>
  <c r="P172" i="4" s="1"/>
  <c r="AV101" i="12"/>
  <c r="BH101" i="12" s="1"/>
  <c r="BH102" i="12"/>
  <c r="Y584" i="4" s="1"/>
  <c r="AV99" i="12"/>
  <c r="BH99" i="12" s="1"/>
  <c r="Y534" i="4" s="1"/>
  <c r="AV89" i="12"/>
  <c r="BH89" i="12" s="1"/>
  <c r="BH90" i="12"/>
  <c r="Y525" i="4" s="1"/>
  <c r="S157" i="12"/>
  <c r="AI157" i="12" s="1"/>
  <c r="P145" i="12"/>
  <c r="AY32" i="12"/>
  <c r="BK32" i="12" s="1"/>
  <c r="AB232" i="4" s="1"/>
  <c r="AV30" i="12"/>
  <c r="S109" i="12"/>
  <c r="AI109" i="12" s="1"/>
  <c r="AY101" i="12"/>
  <c r="BK101" i="12" s="1"/>
  <c r="R97" i="12"/>
  <c r="BK78" i="12"/>
  <c r="AB466" i="4" s="1"/>
  <c r="AY71" i="12"/>
  <c r="BK71" i="12" s="1"/>
  <c r="AB412" i="4" s="1"/>
  <c r="AX15" i="11"/>
  <c r="BJ15" i="11" s="1"/>
  <c r="Q121" i="4" s="1"/>
  <c r="R4" i="11"/>
  <c r="AH4" i="11" s="1"/>
  <c r="AM4" i="11" s="1"/>
  <c r="AR4" i="11" s="1"/>
  <c r="BK90" i="12"/>
  <c r="AB525" i="4" s="1"/>
  <c r="AB536" i="4" s="1"/>
  <c r="AY89" i="12"/>
  <c r="BK89" i="12" s="1"/>
  <c r="AV46" i="12"/>
  <c r="BH46" i="12" s="1"/>
  <c r="Y293" i="4" s="1"/>
  <c r="AV40" i="12"/>
  <c r="BH40" i="12" s="1"/>
  <c r="Y240" i="4" s="1"/>
  <c r="AX37" i="12"/>
  <c r="BJ37" i="12" s="1"/>
  <c r="AA237" i="4" s="1"/>
  <c r="R109" i="12"/>
  <c r="AH109" i="12" s="1"/>
  <c r="AS109" i="12" s="1"/>
  <c r="AX101" i="12"/>
  <c r="BJ101" i="12" s="1"/>
  <c r="Q96" i="12"/>
  <c r="AG96" i="12" s="1"/>
  <c r="AR96" i="12" s="1"/>
  <c r="AG97" i="12"/>
  <c r="AR97" i="12" s="1"/>
  <c r="AV76" i="12"/>
  <c r="BH76" i="12" s="1"/>
  <c r="Y417" i="4" s="1"/>
  <c r="AV75" i="12"/>
  <c r="BH75" i="12" s="1"/>
  <c r="Y416" i="4" s="1"/>
  <c r="AV74" i="12"/>
  <c r="BH74" i="12" s="1"/>
  <c r="Y415" i="4" s="1"/>
  <c r="AV73" i="12"/>
  <c r="BH73" i="12" s="1"/>
  <c r="Y414" i="4" s="1"/>
  <c r="AY72" i="12"/>
  <c r="BK72" i="12" s="1"/>
  <c r="AB413" i="4" s="1"/>
  <c r="AY70" i="12"/>
  <c r="BK70" i="12" s="1"/>
  <c r="AB411" i="4" s="1"/>
  <c r="AW26" i="11"/>
  <c r="BI26" i="11" s="1"/>
  <c r="P179" i="4" s="1"/>
  <c r="AW24" i="11"/>
  <c r="BI24" i="11" s="1"/>
  <c r="P177" i="4" s="1"/>
  <c r="AW22" i="11"/>
  <c r="BI22" i="11" s="1"/>
  <c r="P175" i="4" s="1"/>
  <c r="AW20" i="11"/>
  <c r="BI20" i="11" s="1"/>
  <c r="P173" i="4" s="1"/>
  <c r="AW18" i="11"/>
  <c r="AX89" i="12"/>
  <c r="BJ89" i="12" s="1"/>
  <c r="BJ90" i="12"/>
  <c r="AA525" i="4" s="1"/>
  <c r="AY75" i="12"/>
  <c r="BK75" i="12" s="1"/>
  <c r="AB416" i="4" s="1"/>
  <c r="AY74" i="12"/>
  <c r="BK74" i="12" s="1"/>
  <c r="AB415" i="4" s="1"/>
  <c r="AY68" i="12"/>
  <c r="BK68" i="12" s="1"/>
  <c r="AB409" i="4" s="1"/>
  <c r="P4" i="11"/>
  <c r="AW101" i="12"/>
  <c r="BI101" i="12" s="1"/>
  <c r="BI102" i="12"/>
  <c r="Z584" i="4" s="1"/>
  <c r="AW99" i="12"/>
  <c r="BI99" i="12" s="1"/>
  <c r="Z534" i="4" s="1"/>
  <c r="BI90" i="12"/>
  <c r="Z525" i="4" s="1"/>
  <c r="AV47" i="12"/>
  <c r="BH47" i="12" s="1"/>
  <c r="Y294" i="4" s="1"/>
  <c r="S133" i="12"/>
  <c r="AI133" i="12" s="1"/>
  <c r="P121" i="12"/>
  <c r="AY87" i="12"/>
  <c r="BK87" i="12" s="1"/>
  <c r="AB475" i="4" s="1"/>
  <c r="AY76" i="12"/>
  <c r="BK76" i="12" s="1"/>
  <c r="AB417" i="4" s="1"/>
  <c r="AY73" i="12"/>
  <c r="BK73" i="12" s="1"/>
  <c r="AB414" i="4" s="1"/>
  <c r="AY69" i="12"/>
  <c r="BK69" i="12" s="1"/>
  <c r="AB410" i="4" s="1"/>
  <c r="AV25" i="12"/>
  <c r="BH25" i="12" s="1"/>
  <c r="Y178" i="4" s="1"/>
  <c r="AV21" i="12"/>
  <c r="BH21" i="12" s="1"/>
  <c r="Y174" i="4" s="1"/>
  <c r="AX77" i="12"/>
  <c r="BJ77" i="12" s="1"/>
  <c r="BJ78" i="12"/>
  <c r="AA466" i="4" s="1"/>
  <c r="AF83" i="12"/>
  <c r="AK83" i="12"/>
  <c r="AP83" i="12" s="1"/>
  <c r="AX75" i="12"/>
  <c r="BJ75" i="12" s="1"/>
  <c r="AA416" i="4" s="1"/>
  <c r="AW74" i="12"/>
  <c r="BI74" i="12" s="1"/>
  <c r="Z415" i="4" s="1"/>
  <c r="AV72" i="12"/>
  <c r="BH72" i="12" s="1"/>
  <c r="Y413" i="4" s="1"/>
  <c r="AV71" i="12"/>
  <c r="BH71" i="12" s="1"/>
  <c r="Y412" i="4" s="1"/>
  <c r="AW69" i="12"/>
  <c r="BI69" i="12" s="1"/>
  <c r="Z410" i="4" s="1"/>
  <c r="AX68" i="12"/>
  <c r="BJ68" i="12" s="1"/>
  <c r="AA409" i="4" s="1"/>
  <c r="AV66" i="12"/>
  <c r="AY62" i="12"/>
  <c r="BK62" i="12" s="1"/>
  <c r="AB356" i="4" s="1"/>
  <c r="AX62" i="12"/>
  <c r="BJ62" i="12" s="1"/>
  <c r="AA356" i="4" s="1"/>
  <c r="AY60" i="12"/>
  <c r="BK60" i="12" s="1"/>
  <c r="AB354" i="4" s="1"/>
  <c r="AX60" i="12"/>
  <c r="BJ60" i="12" s="1"/>
  <c r="AA354" i="4" s="1"/>
  <c r="AY58" i="12"/>
  <c r="BK58" i="12" s="1"/>
  <c r="AB352" i="4" s="1"/>
  <c r="AX58" i="12"/>
  <c r="BJ58" i="12" s="1"/>
  <c r="AA352" i="4" s="1"/>
  <c r="AY56" i="12"/>
  <c r="BK56" i="12" s="1"/>
  <c r="AB350" i="4" s="1"/>
  <c r="AX56" i="12"/>
  <c r="BJ56" i="12" s="1"/>
  <c r="AA350" i="4" s="1"/>
  <c r="AY54" i="12"/>
  <c r="AX54" i="12"/>
  <c r="AY52" i="12"/>
  <c r="BK52" i="12" s="1"/>
  <c r="AB299" i="4" s="1"/>
  <c r="AY51" i="12"/>
  <c r="BK51" i="12" s="1"/>
  <c r="AB298" i="4" s="1"/>
  <c r="AV50" i="12"/>
  <c r="BH50" i="12" s="1"/>
  <c r="Y297" i="4" s="1"/>
  <c r="AY49" i="12"/>
  <c r="BK49" i="12" s="1"/>
  <c r="AB296" i="4" s="1"/>
  <c r="AV48" i="12"/>
  <c r="BH48" i="12" s="1"/>
  <c r="Y295" i="4" s="1"/>
  <c r="AY47" i="12"/>
  <c r="BK47" i="12" s="1"/>
  <c r="AB294" i="4" s="1"/>
  <c r="AY45" i="12"/>
  <c r="BK45" i="12" s="1"/>
  <c r="AB292" i="4" s="1"/>
  <c r="AY44" i="12"/>
  <c r="BK44" i="12" s="1"/>
  <c r="AB291" i="4" s="1"/>
  <c r="AW42" i="12"/>
  <c r="AV33" i="12"/>
  <c r="BH33" i="12" s="1"/>
  <c r="Y233" i="4" s="1"/>
  <c r="AW77" i="12"/>
  <c r="BI77" i="12" s="1"/>
  <c r="BI78" i="12"/>
  <c r="Z466" i="4" s="1"/>
  <c r="AW76" i="12"/>
  <c r="BI76" i="12" s="1"/>
  <c r="Z417" i="4" s="1"/>
  <c r="AX74" i="12"/>
  <c r="BJ74" i="12" s="1"/>
  <c r="AA415" i="4" s="1"/>
  <c r="AW73" i="12"/>
  <c r="BI73" i="12" s="1"/>
  <c r="Z414" i="4" s="1"/>
  <c r="AV77" i="12"/>
  <c r="BH77" i="12" s="1"/>
  <c r="AW70" i="12"/>
  <c r="BI70" i="12" s="1"/>
  <c r="Z411" i="4" s="1"/>
  <c r="AX69" i="12"/>
  <c r="BJ69" i="12" s="1"/>
  <c r="AA410" i="4" s="1"/>
  <c r="AV68" i="12"/>
  <c r="BH68" i="12" s="1"/>
  <c r="Y409" i="4" s="1"/>
  <c r="AY67" i="12"/>
  <c r="BK67" i="12" s="1"/>
  <c r="AB408" i="4" s="1"/>
  <c r="AW67" i="12"/>
  <c r="BI67" i="12" s="1"/>
  <c r="Z408" i="4" s="1"/>
  <c r="AV62" i="12"/>
  <c r="BH62" i="12" s="1"/>
  <c r="Y356" i="4" s="1"/>
  <c r="AW62" i="12"/>
  <c r="BI62" i="12" s="1"/>
  <c r="Z356" i="4" s="1"/>
  <c r="AV60" i="12"/>
  <c r="BH60" i="12" s="1"/>
  <c r="Y354" i="4" s="1"/>
  <c r="AW60" i="12"/>
  <c r="BI60" i="12" s="1"/>
  <c r="Z354" i="4" s="1"/>
  <c r="AV58" i="12"/>
  <c r="BH58" i="12" s="1"/>
  <c r="Y352" i="4" s="1"/>
  <c r="AW58" i="12"/>
  <c r="BI58" i="12" s="1"/>
  <c r="Z352" i="4" s="1"/>
  <c r="AV56" i="12"/>
  <c r="BH56" i="12" s="1"/>
  <c r="Y350" i="4" s="1"/>
  <c r="AW56" i="12"/>
  <c r="BI56" i="12" s="1"/>
  <c r="Z350" i="4" s="1"/>
  <c r="AV54" i="12"/>
  <c r="AW54" i="12"/>
  <c r="AW52" i="12"/>
  <c r="BI52" i="12" s="1"/>
  <c r="Z299" i="4" s="1"/>
  <c r="AX52" i="12"/>
  <c r="BJ52" i="12" s="1"/>
  <c r="AA299" i="4" s="1"/>
  <c r="AW51" i="12"/>
  <c r="BI51" i="12" s="1"/>
  <c r="Z298" i="4" s="1"/>
  <c r="AX51" i="12"/>
  <c r="BJ51" i="12" s="1"/>
  <c r="AA298" i="4" s="1"/>
  <c r="AW49" i="12"/>
  <c r="BI49" i="12" s="1"/>
  <c r="Z296" i="4" s="1"/>
  <c r="AX49" i="12"/>
  <c r="BJ49" i="12" s="1"/>
  <c r="AA296" i="4" s="1"/>
  <c r="AW47" i="12"/>
  <c r="BI47" i="12" s="1"/>
  <c r="Z294" i="4" s="1"/>
  <c r="AX47" i="12"/>
  <c r="BJ47" i="12" s="1"/>
  <c r="AA294" i="4" s="1"/>
  <c r="AW45" i="12"/>
  <c r="BI45" i="12" s="1"/>
  <c r="Z292" i="4" s="1"/>
  <c r="AX45" i="12"/>
  <c r="BJ45" i="12" s="1"/>
  <c r="AA292" i="4" s="1"/>
  <c r="AY43" i="12"/>
  <c r="BK43" i="12" s="1"/>
  <c r="AB290" i="4" s="1"/>
  <c r="AW43" i="12"/>
  <c r="BI43" i="12" s="1"/>
  <c r="Z290" i="4" s="1"/>
  <c r="AX40" i="12"/>
  <c r="BJ40" i="12" s="1"/>
  <c r="AA240" i="4" s="1"/>
  <c r="AW26" i="12"/>
  <c r="BI26" i="12" s="1"/>
  <c r="Z179" i="4" s="1"/>
  <c r="P97" i="12"/>
  <c r="AX76" i="12"/>
  <c r="BJ76" i="12" s="1"/>
  <c r="AA417" i="4" s="1"/>
  <c r="AX73" i="12"/>
  <c r="BJ73" i="12" s="1"/>
  <c r="AA414" i="4" s="1"/>
  <c r="AW72" i="12"/>
  <c r="BI72" i="12" s="1"/>
  <c r="Z413" i="4" s="1"/>
  <c r="AW71" i="12"/>
  <c r="BI71" i="12" s="1"/>
  <c r="Z412" i="4" s="1"/>
  <c r="AX70" i="12"/>
  <c r="BJ70" i="12" s="1"/>
  <c r="AA411" i="4" s="1"/>
  <c r="AV69" i="12"/>
  <c r="BH69" i="12" s="1"/>
  <c r="Y410" i="4" s="1"/>
  <c r="AX67" i="12"/>
  <c r="BJ67" i="12" s="1"/>
  <c r="AA408" i="4" s="1"/>
  <c r="AY66" i="12"/>
  <c r="AW66" i="12"/>
  <c r="AY64" i="12"/>
  <c r="BK64" i="12" s="1"/>
  <c r="AB358" i="4" s="1"/>
  <c r="AX64" i="12"/>
  <c r="BJ64" i="12" s="1"/>
  <c r="AA358" i="4" s="1"/>
  <c r="AY63" i="12"/>
  <c r="BK63" i="12" s="1"/>
  <c r="AB357" i="4" s="1"/>
  <c r="AX63" i="12"/>
  <c r="BJ63" i="12" s="1"/>
  <c r="AA357" i="4" s="1"/>
  <c r="AY61" i="12"/>
  <c r="BK61" i="12" s="1"/>
  <c r="AB355" i="4" s="1"/>
  <c r="AX61" i="12"/>
  <c r="BJ61" i="12" s="1"/>
  <c r="AA355" i="4" s="1"/>
  <c r="AY59" i="12"/>
  <c r="BK59" i="12" s="1"/>
  <c r="AB353" i="4" s="1"/>
  <c r="AX59" i="12"/>
  <c r="BJ59" i="12" s="1"/>
  <c r="AA353" i="4" s="1"/>
  <c r="AY57" i="12"/>
  <c r="BK57" i="12" s="1"/>
  <c r="AB351" i="4" s="1"/>
  <c r="AX57" i="12"/>
  <c r="BJ57" i="12" s="1"/>
  <c r="AA351" i="4" s="1"/>
  <c r="AY55" i="12"/>
  <c r="BK55" i="12" s="1"/>
  <c r="AB349" i="4" s="1"/>
  <c r="AX55" i="12"/>
  <c r="BJ55" i="12" s="1"/>
  <c r="AA349" i="4" s="1"/>
  <c r="AV52" i="12"/>
  <c r="BH52" i="12" s="1"/>
  <c r="Y299" i="4" s="1"/>
  <c r="AV51" i="12"/>
  <c r="BH51" i="12" s="1"/>
  <c r="Y298" i="4" s="1"/>
  <c r="AY50" i="12"/>
  <c r="BK50" i="12" s="1"/>
  <c r="AB297" i="4" s="1"/>
  <c r="AV49" i="12"/>
  <c r="BH49" i="12" s="1"/>
  <c r="Y296" i="4" s="1"/>
  <c r="AY48" i="12"/>
  <c r="BK48" i="12" s="1"/>
  <c r="AB295" i="4" s="1"/>
  <c r="AY46" i="12"/>
  <c r="BK46" i="12" s="1"/>
  <c r="AB293" i="4" s="1"/>
  <c r="AV45" i="12"/>
  <c r="BH45" i="12" s="1"/>
  <c r="Y292" i="4" s="1"/>
  <c r="AV42" i="12"/>
  <c r="AY38" i="12"/>
  <c r="BK38" i="12" s="1"/>
  <c r="AB238" i="4" s="1"/>
  <c r="AW30" i="12"/>
  <c r="AW75" i="12"/>
  <c r="BI75" i="12" s="1"/>
  <c r="Z416" i="4" s="1"/>
  <c r="AX72" i="12"/>
  <c r="BJ72" i="12" s="1"/>
  <c r="AA413" i="4" s="1"/>
  <c r="AX71" i="12"/>
  <c r="BJ71" i="12" s="1"/>
  <c r="AA412" i="4" s="1"/>
  <c r="AV70" i="12"/>
  <c r="BH70" i="12" s="1"/>
  <c r="Y411" i="4" s="1"/>
  <c r="AW68" i="12"/>
  <c r="BI68" i="12" s="1"/>
  <c r="Z409" i="4" s="1"/>
  <c r="AV67" i="12"/>
  <c r="BH67" i="12" s="1"/>
  <c r="Y408" i="4" s="1"/>
  <c r="AX66" i="12"/>
  <c r="AV64" i="12"/>
  <c r="BH64" i="12" s="1"/>
  <c r="Y358" i="4" s="1"/>
  <c r="AW64" i="12"/>
  <c r="BI64" i="12" s="1"/>
  <c r="Z358" i="4" s="1"/>
  <c r="AV63" i="12"/>
  <c r="BH63" i="12" s="1"/>
  <c r="Y357" i="4" s="1"/>
  <c r="AW63" i="12"/>
  <c r="BI63" i="12" s="1"/>
  <c r="Z357" i="4" s="1"/>
  <c r="AV61" i="12"/>
  <c r="BH61" i="12" s="1"/>
  <c r="Y355" i="4" s="1"/>
  <c r="AW61" i="12"/>
  <c r="BI61" i="12" s="1"/>
  <c r="Z355" i="4" s="1"/>
  <c r="AV59" i="12"/>
  <c r="BH59" i="12" s="1"/>
  <c r="Y353" i="4" s="1"/>
  <c r="AW59" i="12"/>
  <c r="BI59" i="12" s="1"/>
  <c r="Z353" i="4" s="1"/>
  <c r="AV57" i="12"/>
  <c r="BH57" i="12" s="1"/>
  <c r="Y351" i="4" s="1"/>
  <c r="AW57" i="12"/>
  <c r="BI57" i="12" s="1"/>
  <c r="Z351" i="4" s="1"/>
  <c r="AV55" i="12"/>
  <c r="BH55" i="12" s="1"/>
  <c r="Y349" i="4" s="1"/>
  <c r="AW55" i="12"/>
  <c r="BI55" i="12" s="1"/>
  <c r="Z349" i="4" s="1"/>
  <c r="AW50" i="12"/>
  <c r="BI50" i="12" s="1"/>
  <c r="Z297" i="4" s="1"/>
  <c r="AX50" i="12"/>
  <c r="BJ50" i="12" s="1"/>
  <c r="AA297" i="4" s="1"/>
  <c r="AW48" i="12"/>
  <c r="BI48" i="12" s="1"/>
  <c r="Z295" i="4" s="1"/>
  <c r="AX48" i="12"/>
  <c r="BJ48" i="12" s="1"/>
  <c r="AA295" i="4" s="1"/>
  <c r="AW46" i="12"/>
  <c r="BI46" i="12" s="1"/>
  <c r="Z293" i="4" s="1"/>
  <c r="AX46" i="12"/>
  <c r="BJ46" i="12" s="1"/>
  <c r="AA293" i="4" s="1"/>
  <c r="AW44" i="12"/>
  <c r="BI44" i="12" s="1"/>
  <c r="Z291" i="4" s="1"/>
  <c r="AV43" i="12"/>
  <c r="BH43" i="12" s="1"/>
  <c r="Y290" i="4" s="1"/>
  <c r="AY42" i="12"/>
  <c r="AV36" i="12"/>
  <c r="BH36" i="12" s="1"/>
  <c r="Y236" i="4" s="1"/>
  <c r="AK70" i="12"/>
  <c r="AP70" i="12" s="1"/>
  <c r="AV44" i="12"/>
  <c r="BH44" i="12" s="1"/>
  <c r="Y291" i="4" s="1"/>
  <c r="AX43" i="12"/>
  <c r="BJ43" i="12" s="1"/>
  <c r="AA290" i="4" s="1"/>
  <c r="AV39" i="12"/>
  <c r="BH39" i="12" s="1"/>
  <c r="Y239" i="4" s="1"/>
  <c r="AX39" i="12"/>
  <c r="BJ39" i="12" s="1"/>
  <c r="AA239" i="4" s="1"/>
  <c r="AX38" i="12"/>
  <c r="BJ38" i="12" s="1"/>
  <c r="AA238" i="4" s="1"/>
  <c r="AW37" i="12"/>
  <c r="BI37" i="12" s="1"/>
  <c r="Z237" i="4" s="1"/>
  <c r="AY35" i="12"/>
  <c r="BK35" i="12" s="1"/>
  <c r="AB235" i="4" s="1"/>
  <c r="AX33" i="12"/>
  <c r="BJ33" i="12" s="1"/>
  <c r="AA233" i="4" s="1"/>
  <c r="AW23" i="12"/>
  <c r="BI23" i="12" s="1"/>
  <c r="Z176" i="4" s="1"/>
  <c r="AW19" i="12"/>
  <c r="BI19" i="12" s="1"/>
  <c r="Z172" i="4" s="1"/>
  <c r="AX14" i="12"/>
  <c r="BJ14" i="12" s="1"/>
  <c r="AA120" i="4" s="1"/>
  <c r="AX12" i="12"/>
  <c r="BJ12" i="12" s="1"/>
  <c r="AA118" i="4" s="1"/>
  <c r="AW11" i="12"/>
  <c r="BI11" i="12" s="1"/>
  <c r="Z117" i="4" s="1"/>
  <c r="AX11" i="12"/>
  <c r="BJ11" i="12" s="1"/>
  <c r="AA117" i="4" s="1"/>
  <c r="AW9" i="12"/>
  <c r="BI9" i="12" s="1"/>
  <c r="Z115" i="4" s="1"/>
  <c r="AX9" i="12"/>
  <c r="BJ9" i="12" s="1"/>
  <c r="AA115" i="4" s="1"/>
  <c r="AW6" i="12"/>
  <c r="AU246" i="13"/>
  <c r="BA246" i="13"/>
  <c r="AU233" i="13"/>
  <c r="AO232" i="13"/>
  <c r="BA233" i="13"/>
  <c r="AW219" i="13"/>
  <c r="BC219" i="13"/>
  <c r="AW195" i="13"/>
  <c r="BC195" i="13"/>
  <c r="AW171" i="13"/>
  <c r="BC171" i="13"/>
  <c r="AX44" i="12"/>
  <c r="BJ44" i="12" s="1"/>
  <c r="AA291" i="4" s="1"/>
  <c r="AW40" i="12"/>
  <c r="BI40" i="12" s="1"/>
  <c r="Z240" i="4" s="1"/>
  <c r="AY39" i="12"/>
  <c r="BK39" i="12" s="1"/>
  <c r="AB239" i="4" s="1"/>
  <c r="AV37" i="12"/>
  <c r="BH37" i="12" s="1"/>
  <c r="Y237" i="4" s="1"/>
  <c r="AY36" i="12"/>
  <c r="BK36" i="12" s="1"/>
  <c r="AB236" i="4" s="1"/>
  <c r="AX35" i="12"/>
  <c r="BJ35" i="12" s="1"/>
  <c r="AA235" i="4" s="1"/>
  <c r="AV34" i="12"/>
  <c r="BH34" i="12" s="1"/>
  <c r="Y234" i="4" s="1"/>
  <c r="AX34" i="12"/>
  <c r="BJ34" i="12" s="1"/>
  <c r="AA234" i="4" s="1"/>
  <c r="AV31" i="12"/>
  <c r="BH31" i="12" s="1"/>
  <c r="Y231" i="4" s="1"/>
  <c r="AY30" i="12"/>
  <c r="AV28" i="12"/>
  <c r="BH28" i="12" s="1"/>
  <c r="Y181" i="4" s="1"/>
  <c r="AW28" i="12"/>
  <c r="BI28" i="12" s="1"/>
  <c r="Z181" i="4" s="1"/>
  <c r="AX28" i="12"/>
  <c r="BJ28" i="12" s="1"/>
  <c r="AA181" i="4" s="1"/>
  <c r="AW27" i="12"/>
  <c r="BI27" i="12" s="1"/>
  <c r="Z180" i="4" s="1"/>
  <c r="AW22" i="12"/>
  <c r="BI22" i="12" s="1"/>
  <c r="Z175" i="4" s="1"/>
  <c r="AW18" i="12"/>
  <c r="AX10" i="12"/>
  <c r="BJ10" i="12" s="1"/>
  <c r="AA116" i="4" s="1"/>
  <c r="AX8" i="12"/>
  <c r="BJ8" i="12" s="1"/>
  <c r="AA114" i="4" s="1"/>
  <c r="AW7" i="12"/>
  <c r="BI7" i="12" s="1"/>
  <c r="Z113" i="4" s="1"/>
  <c r="AX7" i="12"/>
  <c r="BJ7" i="12" s="1"/>
  <c r="AA113" i="4" s="1"/>
  <c r="AZ246" i="13"/>
  <c r="AT246" i="13"/>
  <c r="AN232" i="13"/>
  <c r="AZ233" i="13"/>
  <c r="AT233" i="13"/>
  <c r="AU145" i="13"/>
  <c r="BA145" i="13"/>
  <c r="AU97" i="13"/>
  <c r="BA97" i="13"/>
  <c r="AF44" i="12"/>
  <c r="AK44" i="12"/>
  <c r="AP44" i="12" s="1"/>
  <c r="AY40" i="12"/>
  <c r="BK40" i="12" s="1"/>
  <c r="AB240" i="4" s="1"/>
  <c r="AV38" i="12"/>
  <c r="BH38" i="12" s="1"/>
  <c r="Y238" i="4" s="1"/>
  <c r="AY37" i="12"/>
  <c r="BK37" i="12" s="1"/>
  <c r="AB237" i="4" s="1"/>
  <c r="AX36" i="12"/>
  <c r="BJ36" i="12" s="1"/>
  <c r="AA236" i="4" s="1"/>
  <c r="AV35" i="12"/>
  <c r="BH35" i="12" s="1"/>
  <c r="Y235" i="4" s="1"/>
  <c r="AY34" i="12"/>
  <c r="BK34" i="12" s="1"/>
  <c r="AB234" i="4" s="1"/>
  <c r="AW32" i="12"/>
  <c r="BI32" i="12" s="1"/>
  <c r="Z232" i="4" s="1"/>
  <c r="AY31" i="12"/>
  <c r="BK31" i="12" s="1"/>
  <c r="AB231" i="4" s="1"/>
  <c r="P4" i="12"/>
  <c r="AF31" i="12"/>
  <c r="AV24" i="12"/>
  <c r="BH24" i="12" s="1"/>
  <c r="Y177" i="4" s="1"/>
  <c r="AW24" i="12"/>
  <c r="BI24" i="12" s="1"/>
  <c r="Z177" i="4" s="1"/>
  <c r="AV23" i="12"/>
  <c r="BH23" i="12" s="1"/>
  <c r="Y176" i="4" s="1"/>
  <c r="AV20" i="12"/>
  <c r="BH20" i="12" s="1"/>
  <c r="Y173" i="4" s="1"/>
  <c r="AW20" i="12"/>
  <c r="BI20" i="12" s="1"/>
  <c r="Z173" i="4" s="1"/>
  <c r="AV19" i="12"/>
  <c r="BH19" i="12" s="1"/>
  <c r="Y172" i="4" s="1"/>
  <c r="AW16" i="12"/>
  <c r="BI16" i="12" s="1"/>
  <c r="Z122" i="4" s="1"/>
  <c r="AX16" i="12"/>
  <c r="BJ16" i="12" s="1"/>
  <c r="AA122" i="4" s="1"/>
  <c r="AW14" i="12"/>
  <c r="BI14" i="12" s="1"/>
  <c r="Z120" i="4" s="1"/>
  <c r="AW12" i="12"/>
  <c r="BI12" i="12" s="1"/>
  <c r="Z118" i="4" s="1"/>
  <c r="AX6" i="12"/>
  <c r="AV14" i="12"/>
  <c r="BH14" i="12" s="1"/>
  <c r="Y120" i="4" s="1"/>
  <c r="AV13" i="12"/>
  <c r="BH13" i="12" s="1"/>
  <c r="Y119" i="4" s="1"/>
  <c r="AV12" i="12"/>
  <c r="BH12" i="12" s="1"/>
  <c r="Y118" i="4" s="1"/>
  <c r="AV11" i="12"/>
  <c r="BH11" i="12" s="1"/>
  <c r="Y117" i="4" s="1"/>
  <c r="AV10" i="12"/>
  <c r="BH10" i="12" s="1"/>
  <c r="Y116" i="4" s="1"/>
  <c r="AV9" i="12"/>
  <c r="BH9" i="12" s="1"/>
  <c r="Y115" i="4" s="1"/>
  <c r="AV8" i="12"/>
  <c r="BH8" i="12" s="1"/>
  <c r="Y114" i="4" s="1"/>
  <c r="AV7" i="12"/>
  <c r="BH7" i="12" s="1"/>
  <c r="Y113" i="4" s="1"/>
  <c r="AV6" i="12"/>
  <c r="AY33" i="12"/>
  <c r="BK33" i="12" s="1"/>
  <c r="AB233" i="4" s="1"/>
  <c r="AV32" i="12"/>
  <c r="BH32" i="12" s="1"/>
  <c r="Y232" i="4" s="1"/>
  <c r="AV27" i="12"/>
  <c r="BH27" i="12" s="1"/>
  <c r="Y180" i="4" s="1"/>
  <c r="AY26" i="12"/>
  <c r="BK26" i="12" s="1"/>
  <c r="AB179" i="4" s="1"/>
  <c r="AW25" i="12"/>
  <c r="BI25" i="12" s="1"/>
  <c r="Z178" i="4" s="1"/>
  <c r="AX25" i="12"/>
  <c r="BJ25" i="12" s="1"/>
  <c r="AA178" i="4" s="1"/>
  <c r="AV22" i="12"/>
  <c r="BH22" i="12" s="1"/>
  <c r="Y175" i="4" s="1"/>
  <c r="AW21" i="12"/>
  <c r="BI21" i="12" s="1"/>
  <c r="Z174" i="4" s="1"/>
  <c r="AV18" i="12"/>
  <c r="AW15" i="12"/>
  <c r="BI15" i="12" s="1"/>
  <c r="Z121" i="4" s="1"/>
  <c r="AX15" i="12"/>
  <c r="BJ15" i="12" s="1"/>
  <c r="AA121" i="4" s="1"/>
  <c r="AW13" i="12"/>
  <c r="BI13" i="12" s="1"/>
  <c r="Z119" i="4" s="1"/>
  <c r="AX13" i="12"/>
  <c r="BJ13" i="12" s="1"/>
  <c r="AA119" i="4" s="1"/>
  <c r="AW10" i="12"/>
  <c r="BI10" i="12" s="1"/>
  <c r="Z116" i="4" s="1"/>
  <c r="AW8" i="12"/>
  <c r="BI8" i="12" s="1"/>
  <c r="Z114" i="4" s="1"/>
  <c r="AY22" i="12"/>
  <c r="BK22" i="12" s="1"/>
  <c r="AB175" i="4" s="1"/>
  <c r="AX21" i="12"/>
  <c r="BJ21" i="12" s="1"/>
  <c r="AA174" i="4" s="1"/>
  <c r="AY18" i="12"/>
  <c r="AY14" i="12"/>
  <c r="BK14" i="12" s="1"/>
  <c r="AB120" i="4" s="1"/>
  <c r="AY10" i="12"/>
  <c r="BK10" i="12" s="1"/>
  <c r="AB116" i="4" s="1"/>
  <c r="AY6" i="12"/>
  <c r="AV246" i="13"/>
  <c r="BB246" i="13"/>
  <c r="AP232" i="13"/>
  <c r="AV233" i="13"/>
  <c r="BB233" i="13"/>
  <c r="AQ207" i="13"/>
  <c r="AV195" i="13"/>
  <c r="BB195" i="13"/>
  <c r="BB183" i="13"/>
  <c r="AV183" i="13"/>
  <c r="AO121" i="13"/>
  <c r="AO109" i="13"/>
  <c r="BB70" i="13"/>
  <c r="AV70" i="13"/>
  <c r="AW44" i="13"/>
  <c r="BC44" i="13"/>
  <c r="AW18" i="13"/>
  <c r="BC18" i="13"/>
  <c r="AW38" i="12"/>
  <c r="BI38" i="12" s="1"/>
  <c r="Z238" i="4" s="1"/>
  <c r="AW34" i="12"/>
  <c r="BI34" i="12" s="1"/>
  <c r="Z234" i="4" s="1"/>
  <c r="AX32" i="12"/>
  <c r="BJ32" i="12" s="1"/>
  <c r="AA232" i="4" s="1"/>
  <c r="AW31" i="12"/>
  <c r="BI31" i="12" s="1"/>
  <c r="Z231" i="4" s="1"/>
  <c r="AY28" i="12"/>
  <c r="BK28" i="12" s="1"/>
  <c r="AB181" i="4" s="1"/>
  <c r="AY25" i="12"/>
  <c r="BK25" i="12" s="1"/>
  <c r="AB178" i="4" s="1"/>
  <c r="AX24" i="12"/>
  <c r="BJ24" i="12" s="1"/>
  <c r="AA177" i="4" s="1"/>
  <c r="AY21" i="12"/>
  <c r="BK21" i="12" s="1"/>
  <c r="AB174" i="4" s="1"/>
  <c r="AX20" i="12"/>
  <c r="BJ20" i="12" s="1"/>
  <c r="AA173" i="4" s="1"/>
  <c r="Q4" i="12"/>
  <c r="AV16" i="12"/>
  <c r="BH16" i="12" s="1"/>
  <c r="Y122" i="4" s="1"/>
  <c r="AY16" i="12"/>
  <c r="BK16" i="12" s="1"/>
  <c r="AB122" i="4" s="1"/>
  <c r="AY13" i="12"/>
  <c r="BK13" i="12" s="1"/>
  <c r="AB119" i="4" s="1"/>
  <c r="AY9" i="12"/>
  <c r="BK9" i="12" s="1"/>
  <c r="AB115" i="4" s="1"/>
  <c r="AI233" i="13"/>
  <c r="W233" i="13"/>
  <c r="Y232" i="13"/>
  <c r="AU231" i="13"/>
  <c r="AV219" i="13"/>
  <c r="BB219" i="13"/>
  <c r="BB207" i="13"/>
  <c r="AV207" i="13"/>
  <c r="AU171" i="13"/>
  <c r="BA171" i="13"/>
  <c r="AK171" i="13"/>
  <c r="M170" i="13"/>
  <c r="AK170" i="13" s="1"/>
  <c r="G170" i="13"/>
  <c r="Y171" i="13"/>
  <c r="AO157" i="13"/>
  <c r="AT121" i="13"/>
  <c r="AZ121" i="13"/>
  <c r="AT97" i="13"/>
  <c r="AZ97" i="13"/>
  <c r="AC96" i="13"/>
  <c r="K96" i="13"/>
  <c r="BB83" i="13"/>
  <c r="AV83" i="13"/>
  <c r="AW39" i="12"/>
  <c r="BI39" i="12" s="1"/>
  <c r="Z239" i="4" s="1"/>
  <c r="AW35" i="12"/>
  <c r="BI35" i="12" s="1"/>
  <c r="Z235" i="4" s="1"/>
  <c r="AX31" i="12"/>
  <c r="BJ31" i="12" s="1"/>
  <c r="AA231" i="4" s="1"/>
  <c r="AX27" i="12"/>
  <c r="BJ27" i="12" s="1"/>
  <c r="AA180" i="4" s="1"/>
  <c r="AY24" i="12"/>
  <c r="BK24" i="12" s="1"/>
  <c r="AB177" i="4" s="1"/>
  <c r="AX23" i="12"/>
  <c r="BJ23" i="12" s="1"/>
  <c r="AA176" i="4" s="1"/>
  <c r="AY20" i="12"/>
  <c r="BK20" i="12" s="1"/>
  <c r="AB173" i="4" s="1"/>
  <c r="AX19" i="12"/>
  <c r="BJ19" i="12" s="1"/>
  <c r="AA172" i="4" s="1"/>
  <c r="AV15" i="12"/>
  <c r="BH15" i="12" s="1"/>
  <c r="Y121" i="4" s="1"/>
  <c r="AY12" i="12"/>
  <c r="BK12" i="12" s="1"/>
  <c r="AB118" i="4" s="1"/>
  <c r="AY8" i="12"/>
  <c r="BK8" i="12" s="1"/>
  <c r="AB114" i="4" s="1"/>
  <c r="R4" i="12"/>
  <c r="S4" i="12"/>
  <c r="T4" i="12" s="1"/>
  <c r="J258" i="13"/>
  <c r="V233" i="13"/>
  <c r="X232" i="13"/>
  <c r="AU195" i="13"/>
  <c r="BA195" i="13"/>
  <c r="AK195" i="13"/>
  <c r="Y195" i="13"/>
  <c r="AT145" i="13"/>
  <c r="AZ145" i="13"/>
  <c r="AW133" i="13"/>
  <c r="BC133" i="13"/>
  <c r="W133" i="13"/>
  <c r="AH96" i="13"/>
  <c r="AZ70" i="13"/>
  <c r="AT70" i="13"/>
  <c r="AW57" i="13"/>
  <c r="BC57" i="13"/>
  <c r="AW31" i="13"/>
  <c r="BC31" i="13"/>
  <c r="AW5" i="13"/>
  <c r="BC5" i="13"/>
  <c r="AW36" i="12"/>
  <c r="BI36" i="12" s="1"/>
  <c r="Z236" i="4" s="1"/>
  <c r="AW33" i="12"/>
  <c r="BI33" i="12" s="1"/>
  <c r="Z233" i="4" s="1"/>
  <c r="AX30" i="12"/>
  <c r="AY27" i="12"/>
  <c r="BK27" i="12" s="1"/>
  <c r="AB180" i="4" s="1"/>
  <c r="AX26" i="12"/>
  <c r="BJ26" i="12" s="1"/>
  <c r="AA179" i="4" s="1"/>
  <c r="AY23" i="12"/>
  <c r="BK23" i="12" s="1"/>
  <c r="AB176" i="4" s="1"/>
  <c r="AX22" i="12"/>
  <c r="BJ22" i="12" s="1"/>
  <c r="AA175" i="4" s="1"/>
  <c r="AY19" i="12"/>
  <c r="BK19" i="12" s="1"/>
  <c r="AB172" i="4" s="1"/>
  <c r="AX18" i="12"/>
  <c r="AY15" i="12"/>
  <c r="BK15" i="12" s="1"/>
  <c r="AB121" i="4" s="1"/>
  <c r="AY11" i="12"/>
  <c r="BK11" i="12" s="1"/>
  <c r="AB117" i="4" s="1"/>
  <c r="AY7" i="12"/>
  <c r="BK7" i="12" s="1"/>
  <c r="AB113" i="4" s="1"/>
  <c r="AW246" i="13"/>
  <c r="BC246" i="13"/>
  <c r="AQ232" i="13"/>
  <c r="AW233" i="13"/>
  <c r="BC233" i="13"/>
  <c r="AO219" i="13"/>
  <c r="AK219" i="13"/>
  <c r="Y219" i="13"/>
  <c r="AQ183" i="13"/>
  <c r="AQ170" i="13" s="1"/>
  <c r="AV171" i="13"/>
  <c r="AP170" i="13"/>
  <c r="BB171" i="13"/>
  <c r="AZ83" i="13"/>
  <c r="AT83" i="13"/>
  <c r="AE2" i="13"/>
  <c r="AT219" i="13"/>
  <c r="AZ219" i="13"/>
  <c r="AT195" i="13"/>
  <c r="AZ195" i="13"/>
  <c r="AN170" i="13"/>
  <c r="AT171" i="13"/>
  <c r="AZ171" i="13"/>
  <c r="L170" i="13"/>
  <c r="F170" i="13"/>
  <c r="X170" i="13" s="1"/>
  <c r="AN157" i="13"/>
  <c r="AV133" i="13"/>
  <c r="BB133" i="13"/>
  <c r="V133" i="13"/>
  <c r="AN109" i="13"/>
  <c r="J96" i="13"/>
  <c r="AV57" i="13"/>
  <c r="BB57" i="13"/>
  <c r="AV44" i="13"/>
  <c r="BB44" i="13"/>
  <c r="AV31" i="13"/>
  <c r="BB31" i="13"/>
  <c r="AV18" i="13"/>
  <c r="BB18" i="13"/>
  <c r="AV5" i="13"/>
  <c r="BB5" i="13"/>
  <c r="AP4" i="13"/>
  <c r="AK5" i="12"/>
  <c r="AP5" i="12" s="1"/>
  <c r="AU207" i="13"/>
  <c r="BA207" i="13"/>
  <c r="AU183" i="13"/>
  <c r="BA183" i="13"/>
  <c r="K170" i="13"/>
  <c r="AI170" i="13" s="1"/>
  <c r="AW157" i="13"/>
  <c r="BC157" i="13"/>
  <c r="W157" i="13"/>
  <c r="AO133" i="13"/>
  <c r="AW109" i="13"/>
  <c r="BC109" i="13"/>
  <c r="W109" i="13"/>
  <c r="Y96" i="13"/>
  <c r="E96" i="13"/>
  <c r="W96" i="13" s="1"/>
  <c r="AQ70" i="13"/>
  <c r="AJ219" i="13"/>
  <c r="AT207" i="13"/>
  <c r="AZ207" i="13"/>
  <c r="AJ195" i="13"/>
  <c r="AT183" i="13"/>
  <c r="AZ183" i="13"/>
  <c r="AJ171" i="13"/>
  <c r="AD170" i="13"/>
  <c r="AJ170" i="13" s="1"/>
  <c r="X171" i="13"/>
  <c r="J170" i="13"/>
  <c r="AH170" i="13" s="1"/>
  <c r="AV157" i="13"/>
  <c r="BB157" i="13"/>
  <c r="V157" i="13"/>
  <c r="AN133" i="13"/>
  <c r="AV109" i="13"/>
  <c r="BB109" i="13"/>
  <c r="V109" i="13"/>
  <c r="X96" i="13"/>
  <c r="D96" i="13"/>
  <c r="V96" i="13" s="1"/>
  <c r="AW145" i="13"/>
  <c r="BC145" i="13"/>
  <c r="AW121" i="13"/>
  <c r="BC121" i="13"/>
  <c r="AQ96" i="13"/>
  <c r="AW97" i="13"/>
  <c r="BC97" i="13"/>
  <c r="AK96" i="13"/>
  <c r="AO83" i="13"/>
  <c r="AU70" i="13"/>
  <c r="BA70" i="13"/>
  <c r="AU57" i="13"/>
  <c r="BA57" i="13"/>
  <c r="AU44" i="13"/>
  <c r="BA44" i="13"/>
  <c r="AU31" i="13"/>
  <c r="BA31" i="13"/>
  <c r="AU18" i="13"/>
  <c r="BA18" i="13"/>
  <c r="AU5" i="13"/>
  <c r="BA5" i="13"/>
  <c r="AV145" i="13"/>
  <c r="BB145" i="13"/>
  <c r="AV121" i="13"/>
  <c r="BB121" i="13"/>
  <c r="AP96" i="13"/>
  <c r="AV97" i="13"/>
  <c r="BB97" i="13"/>
  <c r="AJ96" i="13"/>
  <c r="AK83" i="13"/>
  <c r="Y83" i="13"/>
  <c r="AK70" i="13"/>
  <c r="Y70" i="13"/>
  <c r="AN57" i="13"/>
  <c r="AT44" i="13"/>
  <c r="AZ44" i="13"/>
  <c r="AT31" i="13"/>
  <c r="AZ31" i="13"/>
  <c r="AT18" i="13"/>
  <c r="AZ18" i="13"/>
  <c r="AT5" i="13"/>
  <c r="AZ5" i="13"/>
  <c r="AK57" i="13"/>
  <c r="Y57" i="13"/>
  <c r="AK44" i="13"/>
  <c r="Y44" i="13"/>
  <c r="AK31" i="13"/>
  <c r="Y31" i="13"/>
  <c r="AK18" i="13"/>
  <c r="Y18" i="13"/>
  <c r="AC2" i="13"/>
  <c r="M4" i="13"/>
  <c r="AK4" i="13" s="1"/>
  <c r="AK5" i="13"/>
  <c r="Y5" i="13"/>
  <c r="G4" i="13"/>
  <c r="AJ83" i="13"/>
  <c r="AJ70" i="13"/>
  <c r="AJ57" i="13"/>
  <c r="X57" i="13"/>
  <c r="AJ44" i="13"/>
  <c r="X44" i="13"/>
  <c r="AJ31" i="13"/>
  <c r="X31" i="13"/>
  <c r="AJ18" i="13"/>
  <c r="X18" i="13"/>
  <c r="AB4" i="13"/>
  <c r="L4" i="13"/>
  <c r="AJ5" i="13"/>
  <c r="X5" i="13"/>
  <c r="F4" i="13"/>
  <c r="K4" i="13"/>
  <c r="AI4" i="13" s="1"/>
  <c r="E4" i="13"/>
  <c r="J4" i="13"/>
  <c r="D4" i="13"/>
  <c r="Z114" i="3" l="1"/>
  <c r="Y107" i="3"/>
  <c r="Q455" i="3"/>
  <c r="Y112" i="3"/>
  <c r="P164" i="3"/>
  <c r="X240" i="3"/>
  <c r="X243" i="3" s="1"/>
  <c r="Y368" i="3"/>
  <c r="W489" i="3"/>
  <c r="W492" i="3"/>
  <c r="R513" i="3"/>
  <c r="Y367" i="3"/>
  <c r="Y106" i="3"/>
  <c r="O576" i="3"/>
  <c r="P341" i="3"/>
  <c r="X488" i="3"/>
  <c r="Q453" i="3"/>
  <c r="Y110" i="3"/>
  <c r="R518" i="3"/>
  <c r="R520" i="3"/>
  <c r="Q461" i="3"/>
  <c r="W297" i="3"/>
  <c r="Q426" i="3"/>
  <c r="Q432" i="3" s="1"/>
  <c r="O514" i="3"/>
  <c r="O515" i="3"/>
  <c r="O518" i="3"/>
  <c r="O579" i="3"/>
  <c r="O580" i="3"/>
  <c r="W491" i="3"/>
  <c r="P226" i="3"/>
  <c r="Q452" i="3"/>
  <c r="R480" i="3" s="1"/>
  <c r="R484" i="3" s="1"/>
  <c r="R486" i="3" s="1"/>
  <c r="R487" i="3" s="1"/>
  <c r="R488" i="3" s="1"/>
  <c r="Y109" i="3"/>
  <c r="Y117" i="3" s="1"/>
  <c r="X301" i="3"/>
  <c r="Y548" i="3"/>
  <c r="W494" i="3"/>
  <c r="X236" i="3"/>
  <c r="W109" i="3"/>
  <c r="O511" i="3"/>
  <c r="P540" i="3" s="1"/>
  <c r="P549" i="3" s="1"/>
  <c r="R517" i="3"/>
  <c r="O521" i="3"/>
  <c r="Y365" i="3"/>
  <c r="Y369" i="3" s="1"/>
  <c r="O572" i="3"/>
  <c r="O517" i="3"/>
  <c r="O571" i="3"/>
  <c r="O520" i="3"/>
  <c r="O578" i="3"/>
  <c r="O573" i="3"/>
  <c r="P598" i="3" s="1"/>
  <c r="Q459" i="3"/>
  <c r="O575" i="3"/>
  <c r="Y116" i="3"/>
  <c r="X303" i="3"/>
  <c r="W487" i="3"/>
  <c r="X235" i="3"/>
  <c r="O513" i="3"/>
  <c r="O574" i="3"/>
  <c r="R519" i="3"/>
  <c r="O516" i="3"/>
  <c r="Y360" i="3"/>
  <c r="P334" i="3"/>
  <c r="R512" i="3"/>
  <c r="Q458" i="3"/>
  <c r="O577" i="3"/>
  <c r="Y115" i="3"/>
  <c r="X305" i="3"/>
  <c r="W486" i="3"/>
  <c r="W495" i="3" s="1"/>
  <c r="X241" i="3"/>
  <c r="X232" i="3"/>
  <c r="Y359" i="3"/>
  <c r="Y432" i="3"/>
  <c r="R521" i="3"/>
  <c r="O512" i="3"/>
  <c r="P539" i="3" s="1"/>
  <c r="P543" i="3" s="1"/>
  <c r="R514" i="3"/>
  <c r="Q457" i="3"/>
  <c r="W549" i="3"/>
  <c r="W484" i="3"/>
  <c r="Z363" i="3"/>
  <c r="W369" i="3"/>
  <c r="Q462" i="3"/>
  <c r="R67" i="3"/>
  <c r="Q219" i="3"/>
  <c r="X113" i="3"/>
  <c r="R278" i="3"/>
  <c r="R279" i="3"/>
  <c r="X363" i="3"/>
  <c r="X304" i="3"/>
  <c r="Y547" i="3"/>
  <c r="P165" i="3"/>
  <c r="W488" i="3"/>
  <c r="X242" i="3"/>
  <c r="X238" i="3"/>
  <c r="X366" i="3"/>
  <c r="Q225" i="3"/>
  <c r="Q241" i="3" s="1"/>
  <c r="Z358" i="3"/>
  <c r="W430" i="3"/>
  <c r="W424" i="3"/>
  <c r="W493" i="3"/>
  <c r="P103" i="3"/>
  <c r="Y174" i="3"/>
  <c r="O224" i="3"/>
  <c r="R221" i="3"/>
  <c r="X296" i="3"/>
  <c r="P157" i="3"/>
  <c r="X299" i="3"/>
  <c r="X368" i="3"/>
  <c r="Y179" i="3"/>
  <c r="Y237" i="3"/>
  <c r="W431" i="3"/>
  <c r="X358" i="3"/>
  <c r="W427" i="3"/>
  <c r="P108" i="3"/>
  <c r="W557" i="3"/>
  <c r="O249" i="3"/>
  <c r="O196" i="3"/>
  <c r="O197" i="3" s="1"/>
  <c r="O198" i="3" s="1"/>
  <c r="P220" i="3"/>
  <c r="O342" i="3"/>
  <c r="P222" i="3"/>
  <c r="P245" i="3" s="1"/>
  <c r="P254" i="3" s="1"/>
  <c r="P256" i="3" s="1"/>
  <c r="P257" i="3" s="1"/>
  <c r="P258" i="3" s="1"/>
  <c r="Y484" i="3"/>
  <c r="R280" i="3"/>
  <c r="X300" i="3"/>
  <c r="P160" i="3"/>
  <c r="W485" i="3"/>
  <c r="X428" i="3"/>
  <c r="X421" i="3"/>
  <c r="X432" i="3" s="1"/>
  <c r="X297" i="3"/>
  <c r="R578" i="3"/>
  <c r="Y239" i="3"/>
  <c r="Y306" i="3"/>
  <c r="X360" i="3"/>
  <c r="W556" i="3"/>
  <c r="P162" i="3"/>
  <c r="Y240" i="3"/>
  <c r="I80" i="5"/>
  <c r="AI84" i="3" s="1"/>
  <c r="AJ91" i="3" s="1"/>
  <c r="X114" i="8"/>
  <c r="AJ114" i="8" s="1"/>
  <c r="X90" i="8"/>
  <c r="AJ90" i="8" s="1"/>
  <c r="P536" i="4"/>
  <c r="X123" i="8"/>
  <c r="AJ123" i="8" s="1"/>
  <c r="Y49" i="7"/>
  <c r="AA42" i="5"/>
  <c r="V52" i="7"/>
  <c r="Q63" i="3"/>
  <c r="O218" i="3"/>
  <c r="P303" i="3"/>
  <c r="P307" i="3" s="1"/>
  <c r="X613" i="3"/>
  <c r="Z573" i="4"/>
  <c r="Q421" i="3"/>
  <c r="O217" i="3"/>
  <c r="P458" i="3"/>
  <c r="AJ232" i="13"/>
  <c r="W258" i="13"/>
  <c r="AU258" i="13"/>
  <c r="AI258" i="13"/>
  <c r="J114" i="10"/>
  <c r="J123" i="10"/>
  <c r="BB13" i="10"/>
  <c r="BG13" i="10" s="1"/>
  <c r="AM25" i="10"/>
  <c r="BH11" i="10"/>
  <c r="BD11" i="10"/>
  <c r="BI11" i="10" s="1"/>
  <c r="BI13" i="10"/>
  <c r="BG12" i="10"/>
  <c r="BI15" i="10"/>
  <c r="AG52" i="10"/>
  <c r="U101" i="8"/>
  <c r="AG101" i="8" s="1"/>
  <c r="AG12" i="8"/>
  <c r="W62" i="3" s="1"/>
  <c r="X70" i="3" s="1"/>
  <c r="Z174" i="3"/>
  <c r="Z179" i="3"/>
  <c r="Z171" i="3"/>
  <c r="Z177" i="3"/>
  <c r="Z176" i="3"/>
  <c r="Z169" i="3"/>
  <c r="Z178" i="3"/>
  <c r="W233" i="3"/>
  <c r="Q571" i="4"/>
  <c r="Y173" i="3"/>
  <c r="Y170" i="3"/>
  <c r="Y178" i="3"/>
  <c r="Y175" i="3"/>
  <c r="Y172" i="3"/>
  <c r="Y177" i="3"/>
  <c r="R575" i="3"/>
  <c r="R571" i="3"/>
  <c r="R573" i="3"/>
  <c r="R572" i="3"/>
  <c r="R579" i="3"/>
  <c r="R576" i="3"/>
  <c r="R577" i="3"/>
  <c r="R570" i="3"/>
  <c r="R574" i="3"/>
  <c r="P223" i="3"/>
  <c r="O336" i="3"/>
  <c r="Y241" i="3"/>
  <c r="N57" i="2"/>
  <c r="D62" i="2"/>
  <c r="P217" i="3"/>
  <c r="P241" i="3" s="1"/>
  <c r="U114" i="8"/>
  <c r="AG114" i="8" s="1"/>
  <c r="Y51" i="7"/>
  <c r="Q66" i="3"/>
  <c r="U30" i="8"/>
  <c r="AG30" i="8" s="1"/>
  <c r="I43" i="5"/>
  <c r="I42" i="5" s="1"/>
  <c r="BW27" i="3" s="1"/>
  <c r="Z574" i="4"/>
  <c r="O220" i="3"/>
  <c r="BC10" i="10"/>
  <c r="BH10" i="10" s="1"/>
  <c r="AN22" i="10"/>
  <c r="BD10" i="10"/>
  <c r="BI10" i="10" s="1"/>
  <c r="AO22" i="10"/>
  <c r="AH28" i="10"/>
  <c r="AJ88" i="10"/>
  <c r="AJ8" i="8"/>
  <c r="Z58" i="3" s="1"/>
  <c r="X53" i="8"/>
  <c r="AJ53" i="8" s="1"/>
  <c r="J43" i="5"/>
  <c r="Q573" i="4"/>
  <c r="W169" i="3"/>
  <c r="W171" i="3"/>
  <c r="W176" i="3"/>
  <c r="W179" i="3"/>
  <c r="W174" i="3"/>
  <c r="W236" i="3"/>
  <c r="Q514" i="3"/>
  <c r="Q513" i="3"/>
  <c r="R540" i="3" s="1"/>
  <c r="R549" i="3" s="1"/>
  <c r="Q520" i="3"/>
  <c r="Q518" i="3"/>
  <c r="Q511" i="3"/>
  <c r="Q512" i="3"/>
  <c r="Q516" i="3"/>
  <c r="P219" i="3"/>
  <c r="Z243" i="3"/>
  <c r="Z170" i="3"/>
  <c r="J2" i="10"/>
  <c r="Q241" i="4"/>
  <c r="P572" i="4"/>
  <c r="P480" i="3"/>
  <c r="BG14" i="10"/>
  <c r="AJ10" i="8"/>
  <c r="Z60" i="3" s="1"/>
  <c r="X77" i="8"/>
  <c r="AJ77" i="8" s="1"/>
  <c r="G3" i="5"/>
  <c r="Q575" i="4"/>
  <c r="W170" i="3"/>
  <c r="Q515" i="3"/>
  <c r="P571" i="3"/>
  <c r="P573" i="3"/>
  <c r="P575" i="3"/>
  <c r="P579" i="3"/>
  <c r="P572" i="3"/>
  <c r="Q599" i="3" s="1"/>
  <c r="Q608" i="3" s="1"/>
  <c r="P574" i="3"/>
  <c r="P221" i="3"/>
  <c r="BH7" i="10"/>
  <c r="U42" i="8"/>
  <c r="AG42" i="8" s="1"/>
  <c r="P570" i="4"/>
  <c r="R598" i="3"/>
  <c r="R602" i="3" s="1"/>
  <c r="Z576" i="4"/>
  <c r="O158" i="3"/>
  <c r="O226" i="3"/>
  <c r="O222" i="3"/>
  <c r="O225" i="3"/>
  <c r="O162" i="3"/>
  <c r="O166" i="3"/>
  <c r="BD6" i="10"/>
  <c r="BI6" i="10" s="1"/>
  <c r="AO18" i="10"/>
  <c r="BG8" i="10"/>
  <c r="AG76" i="10"/>
  <c r="X101" i="8"/>
  <c r="AJ101" i="8" s="1"/>
  <c r="AJ12" i="8"/>
  <c r="Z62" i="3" s="1"/>
  <c r="P167" i="3"/>
  <c r="P163" i="3"/>
  <c r="Q185" i="3" s="1"/>
  <c r="Q189" i="3" s="1"/>
  <c r="Q191" i="3" s="1"/>
  <c r="Q192" i="3" s="1"/>
  <c r="Q193" i="3" s="1"/>
  <c r="O254" i="3"/>
  <c r="O307" i="3"/>
  <c r="W172" i="3"/>
  <c r="Q517" i="3"/>
  <c r="Y169" i="3"/>
  <c r="P578" i="3"/>
  <c r="U90" i="8"/>
  <c r="AG90" i="8" s="1"/>
  <c r="S45" i="7"/>
  <c r="E58" i="7" s="1"/>
  <c r="F58" i="7" s="1"/>
  <c r="Y70" i="3"/>
  <c r="Y46" i="7"/>
  <c r="Y42" i="5"/>
  <c r="Z570" i="4"/>
  <c r="O159" i="3"/>
  <c r="R334" i="3"/>
  <c r="O223" i="3"/>
  <c r="O227" i="3" s="1"/>
  <c r="W618" i="3"/>
  <c r="P454" i="3"/>
  <c r="AK232" i="13"/>
  <c r="K232" i="13"/>
  <c r="BC12" i="10"/>
  <c r="BH12" i="10" s="1"/>
  <c r="AN24" i="10"/>
  <c r="BD12" i="10"/>
  <c r="BI12" i="10" s="1"/>
  <c r="AO24" i="10"/>
  <c r="BI7" i="10"/>
  <c r="BG10" i="10"/>
  <c r="AI88" i="10"/>
  <c r="X209" i="3"/>
  <c r="X264" i="3"/>
  <c r="Q222" i="3"/>
  <c r="Z314" i="4"/>
  <c r="Z367" i="4"/>
  <c r="Q519" i="3"/>
  <c r="Y171" i="3"/>
  <c r="AE63" i="6"/>
  <c r="AE65" i="6" s="1"/>
  <c r="Y6" i="3" s="1"/>
  <c r="W45" i="7"/>
  <c r="O161" i="3"/>
  <c r="P571" i="4"/>
  <c r="O160" i="3"/>
  <c r="AW83" i="13"/>
  <c r="BC83" i="13"/>
  <c r="AG88" i="10"/>
  <c r="BG9" i="10"/>
  <c r="O314" i="4"/>
  <c r="O367" i="4"/>
  <c r="Q224" i="3"/>
  <c r="Z364" i="3"/>
  <c r="Z359" i="3"/>
  <c r="Z362" i="3"/>
  <c r="Z365" i="3"/>
  <c r="Z367" i="3"/>
  <c r="Z368" i="3"/>
  <c r="Z366" i="3"/>
  <c r="W116" i="3"/>
  <c r="W110" i="3"/>
  <c r="W115" i="3"/>
  <c r="W114" i="3"/>
  <c r="W117" i="3" s="1"/>
  <c r="AN34" i="6"/>
  <c r="BN77" i="3"/>
  <c r="BN85" i="3" s="1"/>
  <c r="Z172" i="3"/>
  <c r="W173" i="3"/>
  <c r="Q521" i="3"/>
  <c r="Y492" i="3"/>
  <c r="Y488" i="3"/>
  <c r="Y489" i="3"/>
  <c r="Y495" i="3" s="1"/>
  <c r="Y493" i="3"/>
  <c r="Y490" i="3"/>
  <c r="R186" i="4"/>
  <c r="R195" i="4" s="1"/>
  <c r="BG5" i="10"/>
  <c r="AI2" i="10"/>
  <c r="BJ11" i="10"/>
  <c r="BJ15" i="10"/>
  <c r="V35" i="6"/>
  <c r="U53" i="7"/>
  <c r="O157" i="3"/>
  <c r="O168" i="3" s="1"/>
  <c r="Q48" i="3"/>
  <c r="O165" i="3"/>
  <c r="O300" i="3"/>
  <c r="P452" i="3"/>
  <c r="O163" i="3"/>
  <c r="Z488" i="3"/>
  <c r="O219" i="3"/>
  <c r="BC8" i="10"/>
  <c r="BH8" i="10" s="1"/>
  <c r="AN20" i="10"/>
  <c r="BD8" i="10"/>
  <c r="BI8" i="10" s="1"/>
  <c r="AO20" i="10"/>
  <c r="BH9" i="10"/>
  <c r="BI9" i="10"/>
  <c r="BG11" i="10"/>
  <c r="AH40" i="10"/>
  <c r="AH88" i="10"/>
  <c r="AI40" i="10"/>
  <c r="AJ64" i="10"/>
  <c r="AG100" i="10"/>
  <c r="AG8" i="8"/>
  <c r="W58" i="3" s="1"/>
  <c r="U53" i="8"/>
  <c r="Q226" i="3"/>
  <c r="R244" i="3" s="1"/>
  <c r="R248" i="3" s="1"/>
  <c r="R250" i="3" s="1"/>
  <c r="R251" i="3" s="1"/>
  <c r="R252" i="3" s="1"/>
  <c r="Z360" i="3"/>
  <c r="W113" i="3"/>
  <c r="W111" i="3"/>
  <c r="W175" i="3"/>
  <c r="P570" i="3"/>
  <c r="W305" i="3"/>
  <c r="W295" i="3"/>
  <c r="W304" i="3"/>
  <c r="W300" i="3"/>
  <c r="W298" i="3"/>
  <c r="W301" i="3"/>
  <c r="W302" i="3"/>
  <c r="W296" i="3"/>
  <c r="W303" i="3"/>
  <c r="U45" i="7"/>
  <c r="V51" i="7"/>
  <c r="V42" i="5"/>
  <c r="AG22" i="3"/>
  <c r="O286" i="3"/>
  <c r="P573" i="4"/>
  <c r="R340" i="3"/>
  <c r="Z489" i="3"/>
  <c r="O164" i="3"/>
  <c r="R335" i="3"/>
  <c r="AJ28" i="10"/>
  <c r="AG16" i="10"/>
  <c r="AJ17" i="3"/>
  <c r="AJ24" i="3" s="1"/>
  <c r="Z52" i="3"/>
  <c r="O339" i="3"/>
  <c r="O341" i="3"/>
  <c r="O337" i="3"/>
  <c r="O340" i="3"/>
  <c r="O338" i="3"/>
  <c r="O335" i="3"/>
  <c r="O359" i="3" s="1"/>
  <c r="BG15" i="10"/>
  <c r="AG10" i="8"/>
  <c r="W60" i="3" s="1"/>
  <c r="U77" i="8"/>
  <c r="AG77" i="8" s="1"/>
  <c r="W239" i="3"/>
  <c r="W238" i="3"/>
  <c r="W240" i="3"/>
  <c r="W241" i="3"/>
  <c r="W242" i="3"/>
  <c r="W232" i="3"/>
  <c r="W235" i="3"/>
  <c r="W234" i="3"/>
  <c r="W178" i="3"/>
  <c r="Y234" i="3"/>
  <c r="Y242" i="3"/>
  <c r="Y235" i="3"/>
  <c r="Y238" i="3"/>
  <c r="Y233" i="3"/>
  <c r="Y236" i="3"/>
  <c r="W177" i="3"/>
  <c r="Z173" i="3"/>
  <c r="AF65" i="6"/>
  <c r="Z45" i="7"/>
  <c r="Z50" i="7"/>
  <c r="Z43" i="7"/>
  <c r="Z52" i="7"/>
  <c r="Z44" i="7"/>
  <c r="Z53" i="7"/>
  <c r="Z47" i="7"/>
  <c r="Z49" i="7"/>
  <c r="Z46" i="7"/>
  <c r="V28" i="8"/>
  <c r="AH28" i="8" s="1"/>
  <c r="V40" i="8"/>
  <c r="AH40" i="8" s="1"/>
  <c r="V52" i="8"/>
  <c r="AH52" i="8" s="1"/>
  <c r="V64" i="8"/>
  <c r="AH64" i="8" s="1"/>
  <c r="V76" i="8"/>
  <c r="AH76" i="8" s="1"/>
  <c r="V88" i="8"/>
  <c r="AH88" i="8" s="1"/>
  <c r="V100" i="8"/>
  <c r="AH100" i="8" s="1"/>
  <c r="V112" i="8"/>
  <c r="AH112" i="8" s="1"/>
  <c r="V124" i="8"/>
  <c r="AH124" i="8" s="1"/>
  <c r="H66" i="7"/>
  <c r="I66" i="7" s="1"/>
  <c r="AW170" i="13"/>
  <c r="BC170" i="13"/>
  <c r="R484" i="4"/>
  <c r="AX29" i="12"/>
  <c r="BJ29" i="12" s="1"/>
  <c r="BJ30" i="12"/>
  <c r="AA230" i="4" s="1"/>
  <c r="D2" i="13"/>
  <c r="V4" i="13"/>
  <c r="F2" i="13"/>
  <c r="X4" i="13"/>
  <c r="L2" i="13"/>
  <c r="K120" i="10"/>
  <c r="G2" i="13"/>
  <c r="Y2" i="13" s="1"/>
  <c r="Y4" i="13"/>
  <c r="M2" i="13"/>
  <c r="S4" i="13" s="1"/>
  <c r="L120" i="10"/>
  <c r="AT57" i="13"/>
  <c r="AZ57" i="13"/>
  <c r="AU83" i="13"/>
  <c r="BA83" i="13"/>
  <c r="AW96" i="13"/>
  <c r="BC96" i="13"/>
  <c r="AW70" i="13"/>
  <c r="BC70" i="13"/>
  <c r="AJ4" i="13"/>
  <c r="AU219" i="13"/>
  <c r="BA219" i="13"/>
  <c r="BA157" i="13"/>
  <c r="AU157" i="13"/>
  <c r="AO170" i="13"/>
  <c r="BC207" i="13"/>
  <c r="AW207" i="13"/>
  <c r="AY5" i="12"/>
  <c r="BK6" i="12"/>
  <c r="AB112" i="4" s="1"/>
  <c r="BJ6" i="12"/>
  <c r="AA112" i="4" s="1"/>
  <c r="AX5" i="12"/>
  <c r="AF4" i="12"/>
  <c r="AK4" i="12"/>
  <c r="AP4" i="12" s="1"/>
  <c r="AY29" i="12"/>
  <c r="BK29" i="12" s="1"/>
  <c r="BK30" i="12"/>
  <c r="AB230" i="4" s="1"/>
  <c r="AY41" i="12"/>
  <c r="BK41" i="12" s="1"/>
  <c r="BK42" i="12"/>
  <c r="AB289" i="4" s="1"/>
  <c r="AB303" i="4" s="1"/>
  <c r="BI30" i="12"/>
  <c r="Z230" i="4" s="1"/>
  <c r="AW29" i="12"/>
  <c r="BI29" i="12" s="1"/>
  <c r="AW41" i="12"/>
  <c r="BI41" i="12" s="1"/>
  <c r="BI42" i="12"/>
  <c r="Z289" i="4" s="1"/>
  <c r="AB480" i="4"/>
  <c r="AA477" i="4"/>
  <c r="AF121" i="12"/>
  <c r="AQ121" i="12" s="1"/>
  <c r="AP121" i="12"/>
  <c r="AW89" i="12"/>
  <c r="BI89" i="12" s="1"/>
  <c r="AF4" i="11"/>
  <c r="AK4" i="11"/>
  <c r="AP4" i="11" s="1"/>
  <c r="AB539" i="4"/>
  <c r="AA540" i="4"/>
  <c r="AA549" i="4" s="1"/>
  <c r="AF145" i="12"/>
  <c r="AQ145" i="12" s="1"/>
  <c r="AP145" i="12"/>
  <c r="AY5" i="11"/>
  <c r="BK6" i="11"/>
  <c r="R112" i="4" s="1"/>
  <c r="AV5" i="11"/>
  <c r="BH6" i="11"/>
  <c r="O112" i="4" s="1"/>
  <c r="AA300" i="4"/>
  <c r="AA304" i="4"/>
  <c r="AA313" i="4" s="1"/>
  <c r="AW29" i="11"/>
  <c r="BI29" i="11" s="1"/>
  <c r="BI30" i="11"/>
  <c r="P230" i="4" s="1"/>
  <c r="AX5" i="11"/>
  <c r="BJ6" i="11"/>
  <c r="Q112" i="4" s="1"/>
  <c r="AV65" i="11"/>
  <c r="BH65" i="11" s="1"/>
  <c r="BH66" i="11"/>
  <c r="O407" i="4" s="1"/>
  <c r="D2" i="10"/>
  <c r="AB2" i="10" s="1"/>
  <c r="V4" i="10"/>
  <c r="AB4" i="10"/>
  <c r="V16" i="10"/>
  <c r="AN16" i="10" s="1"/>
  <c r="AB16" i="10"/>
  <c r="Q362" i="4"/>
  <c r="AX53" i="11"/>
  <c r="BJ53" i="11" s="1"/>
  <c r="AS4" i="10"/>
  <c r="AY5" i="10" s="1"/>
  <c r="AN99" i="8"/>
  <c r="Z507" i="3"/>
  <c r="W2" i="10"/>
  <c r="AO4" i="10"/>
  <c r="AP4" i="10"/>
  <c r="AN114" i="8"/>
  <c r="Z624" i="3"/>
  <c r="AK114" i="8"/>
  <c r="W624" i="3"/>
  <c r="V48" i="7"/>
  <c r="V44" i="7"/>
  <c r="V20" i="8"/>
  <c r="AH20" i="8" s="1"/>
  <c r="V32" i="8"/>
  <c r="AH32" i="8" s="1"/>
  <c r="V44" i="8"/>
  <c r="AH44" i="8" s="1"/>
  <c r="V56" i="8"/>
  <c r="AH56" i="8" s="1"/>
  <c r="V68" i="8"/>
  <c r="AH68" i="8" s="1"/>
  <c r="V80" i="8"/>
  <c r="AH80" i="8" s="1"/>
  <c r="V92" i="8"/>
  <c r="AH92" i="8" s="1"/>
  <c r="V104" i="8"/>
  <c r="AH104" i="8" s="1"/>
  <c r="V116" i="8"/>
  <c r="AH116" i="8" s="1"/>
  <c r="H58" i="7"/>
  <c r="I58" i="7" s="1"/>
  <c r="L130" i="10"/>
  <c r="I80" i="6"/>
  <c r="BN29" i="3"/>
  <c r="AK42" i="8"/>
  <c r="W246" i="3"/>
  <c r="AK90" i="8"/>
  <c r="W498" i="3"/>
  <c r="V43" i="7"/>
  <c r="V50" i="7"/>
  <c r="T44" i="7"/>
  <c r="T48" i="7"/>
  <c r="T52" i="7"/>
  <c r="X28" i="8"/>
  <c r="AJ28" i="8" s="1"/>
  <c r="X40" i="8"/>
  <c r="AJ40" i="8" s="1"/>
  <c r="X52" i="8"/>
  <c r="AJ52" i="8" s="1"/>
  <c r="X64" i="8"/>
  <c r="AJ64" i="8" s="1"/>
  <c r="X76" i="8"/>
  <c r="AJ76" i="8" s="1"/>
  <c r="X100" i="8"/>
  <c r="AJ100" i="8" s="1"/>
  <c r="X124" i="8"/>
  <c r="AJ124" i="8" s="1"/>
  <c r="X88" i="8"/>
  <c r="AJ88" i="8" s="1"/>
  <c r="X112" i="8"/>
  <c r="AJ112" i="8" s="1"/>
  <c r="N66" i="7"/>
  <c r="O66" i="7" s="1"/>
  <c r="X19" i="8"/>
  <c r="AJ19" i="8" s="1"/>
  <c r="X31" i="8"/>
  <c r="AJ31" i="8" s="1"/>
  <c r="X43" i="8"/>
  <c r="AJ43" i="8" s="1"/>
  <c r="X55" i="8"/>
  <c r="AJ55" i="8" s="1"/>
  <c r="X67" i="8"/>
  <c r="AJ67" i="8" s="1"/>
  <c r="N57" i="7"/>
  <c r="O57" i="7" s="1"/>
  <c r="X79" i="8"/>
  <c r="AJ79" i="8" s="1"/>
  <c r="X103" i="8"/>
  <c r="AJ103" i="8" s="1"/>
  <c r="R182" i="4"/>
  <c r="W92" i="8"/>
  <c r="AI92" i="8" s="1"/>
  <c r="W116" i="8"/>
  <c r="AI116" i="8" s="1"/>
  <c r="W20" i="8"/>
  <c r="AI20" i="8" s="1"/>
  <c r="W32" i="8"/>
  <c r="AI32" i="8" s="1"/>
  <c r="W44" i="8"/>
  <c r="AI44" i="8" s="1"/>
  <c r="W56" i="8"/>
  <c r="AI56" i="8" s="1"/>
  <c r="W68" i="8"/>
  <c r="AI68" i="8" s="1"/>
  <c r="K58" i="7"/>
  <c r="L58" i="7" s="1"/>
  <c r="W80" i="8"/>
  <c r="AI80" i="8" s="1"/>
  <c r="AK30" i="8"/>
  <c r="W183" i="3"/>
  <c r="X49" i="7"/>
  <c r="X44" i="7"/>
  <c r="X47" i="7"/>
  <c r="P432" i="4"/>
  <c r="P485" i="4"/>
  <c r="AB540" i="4"/>
  <c r="AB549" i="4" s="1"/>
  <c r="Y71" i="3"/>
  <c r="Y69" i="3" s="1"/>
  <c r="G80" i="5"/>
  <c r="AG84" i="3" s="1"/>
  <c r="Y372" i="4"/>
  <c r="Y425" i="4"/>
  <c r="AA536" i="4"/>
  <c r="W52" i="3"/>
  <c r="Y209" i="3"/>
  <c r="Y264" i="3"/>
  <c r="R159" i="3"/>
  <c r="R160" i="3"/>
  <c r="R161" i="3"/>
  <c r="R162" i="3"/>
  <c r="R163" i="3"/>
  <c r="R164" i="3"/>
  <c r="R165" i="3"/>
  <c r="R166" i="3"/>
  <c r="R167" i="3"/>
  <c r="Q168" i="3"/>
  <c r="Q182" i="3"/>
  <c r="R185" i="3"/>
  <c r="R189" i="3" s="1"/>
  <c r="R191" i="3" s="1"/>
  <c r="R192" i="3" s="1"/>
  <c r="R193" i="3" s="1"/>
  <c r="Q245" i="3"/>
  <c r="Q254" i="3" s="1"/>
  <c r="Q256" i="3" s="1"/>
  <c r="Q257" i="3" s="1"/>
  <c r="Q258" i="3" s="1"/>
  <c r="P276" i="3"/>
  <c r="P279" i="3"/>
  <c r="P283" i="3"/>
  <c r="P281" i="3"/>
  <c r="P285" i="3"/>
  <c r="P282" i="3"/>
  <c r="P280" i="3"/>
  <c r="P284" i="3"/>
  <c r="W48" i="7"/>
  <c r="G16" i="3"/>
  <c r="BV24" i="3"/>
  <c r="P540" i="4"/>
  <c r="P549" i="4" s="1"/>
  <c r="H16" i="3"/>
  <c r="R103" i="3"/>
  <c r="R104" i="3"/>
  <c r="R107" i="3"/>
  <c r="X553" i="3"/>
  <c r="X555" i="3"/>
  <c r="X556" i="3"/>
  <c r="X557" i="3"/>
  <c r="X549" i="3"/>
  <c r="X551" i="3"/>
  <c r="X548" i="3"/>
  <c r="X547" i="3"/>
  <c r="X550" i="3"/>
  <c r="X552" i="3"/>
  <c r="BX22" i="3"/>
  <c r="BX23" i="3" s="1"/>
  <c r="O104" i="3"/>
  <c r="O105" i="3"/>
  <c r="O106" i="3"/>
  <c r="O107" i="3"/>
  <c r="O108" i="3"/>
  <c r="Z424" i="3"/>
  <c r="Z429" i="3"/>
  <c r="R453" i="3"/>
  <c r="R455" i="3"/>
  <c r="R457" i="3"/>
  <c r="R459" i="3"/>
  <c r="R452" i="3"/>
  <c r="R456" i="3"/>
  <c r="R158" i="3"/>
  <c r="BJ18" i="12"/>
  <c r="AA171" i="4" s="1"/>
  <c r="AX17" i="12"/>
  <c r="BJ17" i="12" s="1"/>
  <c r="V258" i="13"/>
  <c r="AH258" i="13"/>
  <c r="AT258" i="13"/>
  <c r="I114" i="10"/>
  <c r="I123" i="10"/>
  <c r="J121" i="10"/>
  <c r="AV232" i="13"/>
  <c r="BB232" i="13"/>
  <c r="AV17" i="12"/>
  <c r="BH17" i="12" s="1"/>
  <c r="BH18" i="12"/>
  <c r="Y171" i="4" s="1"/>
  <c r="AU232" i="13"/>
  <c r="BA232" i="13"/>
  <c r="BI6" i="12"/>
  <c r="Z112" i="4" s="1"/>
  <c r="AW5" i="12"/>
  <c r="AX65" i="12"/>
  <c r="BJ65" i="12" s="1"/>
  <c r="BJ66" i="12"/>
  <c r="AA407" i="4" s="1"/>
  <c r="Z477" i="4"/>
  <c r="AA480" i="4"/>
  <c r="Z480" i="4"/>
  <c r="AX53" i="12"/>
  <c r="BJ53" i="12" s="1"/>
  <c r="BJ54" i="12"/>
  <c r="AA348" i="4" s="1"/>
  <c r="AY77" i="12"/>
  <c r="BK77" i="12" s="1"/>
  <c r="Z598" i="4"/>
  <c r="BH18" i="11"/>
  <c r="O171" i="4" s="1"/>
  <c r="AV17" i="11"/>
  <c r="BH17" i="11" s="1"/>
  <c r="AY29" i="11"/>
  <c r="BK29" i="11" s="1"/>
  <c r="BK30" i="11"/>
  <c r="R230" i="4" s="1"/>
  <c r="AY53" i="11"/>
  <c r="BK53" i="11" s="1"/>
  <c r="BK54" i="11"/>
  <c r="R348" i="4" s="1"/>
  <c r="BI6" i="11"/>
  <c r="P112" i="4" s="1"/>
  <c r="AW5" i="11"/>
  <c r="P17" i="4"/>
  <c r="Z17" i="4"/>
  <c r="X21" i="3"/>
  <c r="P17" i="3"/>
  <c r="AR4" i="10"/>
  <c r="AX5" i="10" s="1"/>
  <c r="AY17" i="11"/>
  <c r="BK17" i="11" s="1"/>
  <c r="P539" i="4"/>
  <c r="R477" i="4"/>
  <c r="R481" i="4"/>
  <c r="R490" i="4" s="1"/>
  <c r="AW65" i="11"/>
  <c r="BI65" i="11" s="1"/>
  <c r="BI66" i="11"/>
  <c r="P407" i="4" s="1"/>
  <c r="Q539" i="4"/>
  <c r="AV77" i="11"/>
  <c r="BH77" i="11" s="1"/>
  <c r="AX29" i="11"/>
  <c r="BJ29" i="11" s="1"/>
  <c r="R539" i="4"/>
  <c r="Q540" i="4"/>
  <c r="Q549" i="4" s="1"/>
  <c r="Q536" i="4"/>
  <c r="C2" i="10"/>
  <c r="U4" i="10"/>
  <c r="AA4" i="10"/>
  <c r="U16" i="10"/>
  <c r="AM16" i="10" s="1"/>
  <c r="AA16" i="10"/>
  <c r="BG6" i="10"/>
  <c r="AX15" i="10"/>
  <c r="AH100" i="10"/>
  <c r="R2" i="10"/>
  <c r="AJ2" i="10" s="1"/>
  <c r="X100" i="10"/>
  <c r="AP100" i="10" s="1"/>
  <c r="AD100" i="10"/>
  <c r="U116" i="8"/>
  <c r="AG116" i="8" s="1"/>
  <c r="S44" i="7"/>
  <c r="S49" i="7"/>
  <c r="U104" i="8"/>
  <c r="AG104" i="8" s="1"/>
  <c r="U68" i="8"/>
  <c r="AG68" i="8" s="1"/>
  <c r="U46" i="7"/>
  <c r="J130" i="10"/>
  <c r="G80" i="6"/>
  <c r="BL29" i="3"/>
  <c r="U92" i="8"/>
  <c r="AG92" i="8" s="1"/>
  <c r="V45" i="7"/>
  <c r="S46" i="7"/>
  <c r="T45" i="7"/>
  <c r="T49" i="7"/>
  <c r="T53" i="7"/>
  <c r="M42" i="5"/>
  <c r="H80" i="5"/>
  <c r="AH84" i="3" s="1"/>
  <c r="X24" i="8"/>
  <c r="AJ24" i="8" s="1"/>
  <c r="X36" i="8"/>
  <c r="AJ36" i="8" s="1"/>
  <c r="X48" i="8"/>
  <c r="AJ48" i="8" s="1"/>
  <c r="X60" i="8"/>
  <c r="AJ60" i="8" s="1"/>
  <c r="X72" i="8"/>
  <c r="AJ72" i="8" s="1"/>
  <c r="X96" i="8"/>
  <c r="AJ96" i="8" s="1"/>
  <c r="X120" i="8"/>
  <c r="AJ120" i="8" s="1"/>
  <c r="X84" i="8"/>
  <c r="AJ84" i="8" s="1"/>
  <c r="X108" i="8"/>
  <c r="AJ108" i="8" s="1"/>
  <c r="N62" i="7"/>
  <c r="O62" i="7" s="1"/>
  <c r="G42" i="5"/>
  <c r="Y50" i="7"/>
  <c r="BW28" i="3"/>
  <c r="BW29" i="3" s="1"/>
  <c r="BW24" i="3"/>
  <c r="AB567" i="4"/>
  <c r="AB578" i="4"/>
  <c r="W104" i="8"/>
  <c r="AI104" i="8" s="1"/>
  <c r="X52" i="7"/>
  <c r="U49" i="7"/>
  <c r="U44" i="7"/>
  <c r="J3" i="5"/>
  <c r="P63" i="3"/>
  <c r="Y47" i="7"/>
  <c r="X52" i="3"/>
  <c r="P104" i="3"/>
  <c r="P107" i="3"/>
  <c r="P98" i="3"/>
  <c r="P100" i="3"/>
  <c r="P102" i="3"/>
  <c r="P99" i="3"/>
  <c r="P101" i="3"/>
  <c r="Z109" i="3"/>
  <c r="Z107" i="3"/>
  <c r="X489" i="3"/>
  <c r="R522" i="3"/>
  <c r="Y611" i="3"/>
  <c r="Y614" i="3"/>
  <c r="Y615" i="3"/>
  <c r="Y619" i="3"/>
  <c r="Y616" i="3"/>
  <c r="Y617" i="3"/>
  <c r="Y612" i="3"/>
  <c r="Y620" i="3"/>
  <c r="Y613" i="3"/>
  <c r="Y45" i="7"/>
  <c r="X48" i="7"/>
  <c r="BD23" i="3"/>
  <c r="BD98" i="3"/>
  <c r="Z7" i="3"/>
  <c r="Z5" i="3" s="1"/>
  <c r="Z8" i="3" s="1"/>
  <c r="Z9" i="3" s="1"/>
  <c r="BN61" i="3"/>
  <c r="BN13" i="3"/>
  <c r="BD73" i="3"/>
  <c r="BD48" i="3"/>
  <c r="AJ83" i="3"/>
  <c r="Z65" i="4"/>
  <c r="P577" i="4"/>
  <c r="O536" i="4"/>
  <c r="R98" i="3"/>
  <c r="P106" i="3"/>
  <c r="X108" i="3"/>
  <c r="Z110" i="3"/>
  <c r="X114" i="3"/>
  <c r="Q275" i="3"/>
  <c r="Q277" i="3"/>
  <c r="Q278" i="3"/>
  <c r="Q279" i="3"/>
  <c r="Q280" i="3"/>
  <c r="Q281" i="3"/>
  <c r="Q282" i="3"/>
  <c r="Q283" i="3"/>
  <c r="Q284" i="3"/>
  <c r="R283" i="3"/>
  <c r="Q334" i="3"/>
  <c r="Q335" i="3"/>
  <c r="Q336" i="3"/>
  <c r="Q337" i="3"/>
  <c r="Q338" i="3"/>
  <c r="Q340" i="3"/>
  <c r="Q341" i="3"/>
  <c r="Q342" i="3"/>
  <c r="Q343" i="3"/>
  <c r="Q344" i="3"/>
  <c r="R341" i="3"/>
  <c r="P522" i="3"/>
  <c r="Q539" i="3"/>
  <c r="P536" i="3"/>
  <c r="W610" i="3"/>
  <c r="R196" i="4"/>
  <c r="R197" i="4" s="1"/>
  <c r="R198" i="4" s="1"/>
  <c r="R199" i="4" s="1"/>
  <c r="R249" i="4"/>
  <c r="R101" i="3"/>
  <c r="R284" i="3"/>
  <c r="R336" i="3"/>
  <c r="R461" i="3"/>
  <c r="P574" i="4"/>
  <c r="Y595" i="4"/>
  <c r="Y581" i="4"/>
  <c r="Z421" i="3"/>
  <c r="Z425" i="3"/>
  <c r="Z430" i="3"/>
  <c r="P456" i="3"/>
  <c r="Y552" i="3"/>
  <c r="Y553" i="3"/>
  <c r="Y557" i="3"/>
  <c r="Y555" i="3"/>
  <c r="Y554" i="3"/>
  <c r="Y556" i="3"/>
  <c r="Z620" i="3"/>
  <c r="X169" i="3"/>
  <c r="X170" i="3"/>
  <c r="X172" i="3"/>
  <c r="X174" i="3"/>
  <c r="X176" i="3"/>
  <c r="X178" i="3"/>
  <c r="P335" i="3"/>
  <c r="P404" i="3"/>
  <c r="P418" i="3"/>
  <c r="P459" i="3"/>
  <c r="W552" i="3"/>
  <c r="W554" i="3"/>
  <c r="W553" i="3"/>
  <c r="R343" i="3"/>
  <c r="P461" i="3"/>
  <c r="X177" i="3"/>
  <c r="R458" i="3"/>
  <c r="W550" i="3"/>
  <c r="Q98" i="3"/>
  <c r="Q99" i="3"/>
  <c r="Q100" i="3"/>
  <c r="Q101" i="3"/>
  <c r="Q102" i="3"/>
  <c r="Q108" i="3"/>
  <c r="Q103" i="3"/>
  <c r="Q106" i="3"/>
  <c r="Q105" i="3"/>
  <c r="Q107" i="3"/>
  <c r="P255" i="3"/>
  <c r="P308" i="3"/>
  <c r="X179" i="3"/>
  <c r="P455" i="3"/>
  <c r="X306" i="3"/>
  <c r="I120" i="10"/>
  <c r="AB2" i="13"/>
  <c r="AH4" i="13"/>
  <c r="AN4" i="13"/>
  <c r="AO4" i="13"/>
  <c r="AZ133" i="13"/>
  <c r="AT133" i="13"/>
  <c r="V170" i="13"/>
  <c r="I122" i="10"/>
  <c r="AV4" i="13"/>
  <c r="BB4" i="13"/>
  <c r="AD2" i="13"/>
  <c r="AV170" i="13"/>
  <c r="BB170" i="13"/>
  <c r="E2" i="13"/>
  <c r="W4" i="13"/>
  <c r="AV96" i="13"/>
  <c r="BB96" i="13"/>
  <c r="I121" i="10"/>
  <c r="R170" i="13"/>
  <c r="K122" i="10"/>
  <c r="AT170" i="13"/>
  <c r="AZ170" i="13"/>
  <c r="AQ4" i="13"/>
  <c r="AI96" i="13"/>
  <c r="Y170" i="13"/>
  <c r="BA109" i="13"/>
  <c r="AU109" i="13"/>
  <c r="J232" i="13"/>
  <c r="AV5" i="12"/>
  <c r="BH6" i="12"/>
  <c r="Y112" i="4" s="1"/>
  <c r="AW17" i="12"/>
  <c r="BI17" i="12" s="1"/>
  <c r="BI18" i="12"/>
  <c r="Z171" i="4" s="1"/>
  <c r="BH42" i="12"/>
  <c r="Y289" i="4" s="1"/>
  <c r="AV41" i="12"/>
  <c r="BH41" i="12" s="1"/>
  <c r="AW65" i="12"/>
  <c r="BI65" i="12" s="1"/>
  <c r="BI66" i="12"/>
  <c r="Z407" i="4" s="1"/>
  <c r="AW53" i="12"/>
  <c r="BI53" i="12" s="1"/>
  <c r="BI54" i="12"/>
  <c r="Z348" i="4" s="1"/>
  <c r="AY53" i="12"/>
  <c r="BK53" i="12" s="1"/>
  <c r="BK54" i="12"/>
  <c r="AB348" i="4" s="1"/>
  <c r="BI18" i="11"/>
  <c r="P171" i="4" s="1"/>
  <c r="AW17" i="11"/>
  <c r="BI17" i="11" s="1"/>
  <c r="AB477" i="4"/>
  <c r="BH30" i="12"/>
  <c r="Y230" i="4" s="1"/>
  <c r="AV29" i="12"/>
  <c r="BH29" i="12" s="1"/>
  <c r="Z539" i="4"/>
  <c r="AX65" i="11"/>
  <c r="BJ65" i="11" s="1"/>
  <c r="BJ66" i="11"/>
  <c r="Q407" i="4" s="1"/>
  <c r="Q480" i="4"/>
  <c r="P480" i="4"/>
  <c r="P481" i="4"/>
  <c r="P490" i="4" s="1"/>
  <c r="P477" i="4"/>
  <c r="R303" i="4"/>
  <c r="AY41" i="11"/>
  <c r="BK41" i="11" s="1"/>
  <c r="P2" i="10"/>
  <c r="AH2" i="10" s="1"/>
  <c r="AH4" i="10"/>
  <c r="AV89" i="11"/>
  <c r="BH89" i="11" s="1"/>
  <c r="AW89" i="11"/>
  <c r="BI89" i="11" s="1"/>
  <c r="AW41" i="11"/>
  <c r="BI41" i="11" s="1"/>
  <c r="BI42" i="11"/>
  <c r="P289" i="4" s="1"/>
  <c r="R422" i="4"/>
  <c r="R431" i="4" s="1"/>
  <c r="R418" i="4"/>
  <c r="R244" i="4"/>
  <c r="I2" i="10"/>
  <c r="AQ4" i="10"/>
  <c r="AW5" i="10" s="1"/>
  <c r="AN123" i="8"/>
  <c r="Z633" i="3"/>
  <c r="AD2" i="10"/>
  <c r="BJ5" i="10"/>
  <c r="BJ7" i="10"/>
  <c r="BJ8" i="10"/>
  <c r="BJ10" i="10"/>
  <c r="BJ12" i="10"/>
  <c r="BJ14" i="10"/>
  <c r="V46" i="7"/>
  <c r="S50" i="7"/>
  <c r="AE34" i="6"/>
  <c r="BM77" i="3"/>
  <c r="Y196" i="4"/>
  <c r="Y249" i="4"/>
  <c r="Q304" i="4"/>
  <c r="Q313" i="4" s="1"/>
  <c r="U102" i="8"/>
  <c r="AG102" i="8" s="1"/>
  <c r="U20" i="8"/>
  <c r="AG20" i="8" s="1"/>
  <c r="U66" i="8"/>
  <c r="AG66" i="8" s="1"/>
  <c r="S52" i="7"/>
  <c r="U47" i="7"/>
  <c r="AE35" i="6"/>
  <c r="S47" i="7"/>
  <c r="S51" i="7"/>
  <c r="T46" i="7"/>
  <c r="T50" i="7"/>
  <c r="R42" i="5"/>
  <c r="S53" i="7"/>
  <c r="X26" i="8"/>
  <c r="AJ26" i="8" s="1"/>
  <c r="X38" i="8"/>
  <c r="AJ38" i="8" s="1"/>
  <c r="X50" i="8"/>
  <c r="AJ50" i="8" s="1"/>
  <c r="X62" i="8"/>
  <c r="AJ62" i="8" s="1"/>
  <c r="X74" i="8"/>
  <c r="AJ74" i="8" s="1"/>
  <c r="X86" i="8"/>
  <c r="AJ86" i="8" s="1"/>
  <c r="X110" i="8"/>
  <c r="AJ110" i="8" s="1"/>
  <c r="N64" i="7"/>
  <c r="O64" i="7" s="1"/>
  <c r="I130" i="10"/>
  <c r="F80" i="6"/>
  <c r="BK29" i="3"/>
  <c r="AA255" i="4"/>
  <c r="AA308" i="4"/>
  <c r="Z481" i="4"/>
  <c r="Z490" i="4" s="1"/>
  <c r="BU26" i="3"/>
  <c r="J80" i="5"/>
  <c r="Y197" i="4"/>
  <c r="Y198" i="4" s="1"/>
  <c r="Q300" i="4"/>
  <c r="Y52" i="3"/>
  <c r="R567" i="4"/>
  <c r="R578" i="4" s="1"/>
  <c r="X91" i="8"/>
  <c r="AJ91" i="8" s="1"/>
  <c r="X45" i="7"/>
  <c r="W46" i="7"/>
  <c r="V49" i="7"/>
  <c r="X53" i="7"/>
  <c r="X50" i="7"/>
  <c r="X7" i="3"/>
  <c r="X5" i="3" s="1"/>
  <c r="X8" i="3" s="1"/>
  <c r="X9" i="3" s="1"/>
  <c r="BB48" i="3"/>
  <c r="AH83" i="3"/>
  <c r="BL85" i="3"/>
  <c r="BB73" i="3"/>
  <c r="BB23" i="3"/>
  <c r="BL37" i="3"/>
  <c r="BL61" i="3"/>
  <c r="X644" i="3"/>
  <c r="BB98" i="3"/>
  <c r="BW26" i="3"/>
  <c r="BW30" i="3"/>
  <c r="BW31" i="3" s="1"/>
  <c r="O307" i="4"/>
  <c r="O250" i="4"/>
  <c r="O251" i="4" s="1"/>
  <c r="O254" i="4"/>
  <c r="O256" i="4" s="1"/>
  <c r="O257" i="4" s="1"/>
  <c r="Q67" i="3"/>
  <c r="P363" i="4"/>
  <c r="P372" i="4" s="1"/>
  <c r="P374" i="4" s="1"/>
  <c r="P375" i="4" s="1"/>
  <c r="P376" i="4" s="1"/>
  <c r="R66" i="3"/>
  <c r="AG23" i="3"/>
  <c r="R100" i="3"/>
  <c r="R108" i="3"/>
  <c r="Z112" i="3"/>
  <c r="Z116" i="3"/>
  <c r="R338" i="3"/>
  <c r="R342" i="3"/>
  <c r="X490" i="3"/>
  <c r="Z553" i="3"/>
  <c r="Z555" i="3"/>
  <c r="Z556" i="3"/>
  <c r="Z557" i="3"/>
  <c r="Z548" i="3"/>
  <c r="Z549" i="3"/>
  <c r="Z550" i="3"/>
  <c r="Z551" i="3"/>
  <c r="Z552" i="3"/>
  <c r="Z547" i="3"/>
  <c r="W51" i="7"/>
  <c r="P65" i="4"/>
  <c r="Q308" i="4"/>
  <c r="Q255" i="4"/>
  <c r="Z578" i="4"/>
  <c r="Z580" i="4"/>
  <c r="Z579" i="4"/>
  <c r="Z572" i="4"/>
  <c r="AA598" i="4" s="1"/>
  <c r="P575" i="4"/>
  <c r="Z577" i="4"/>
  <c r="P48" i="3"/>
  <c r="Z51" i="7"/>
  <c r="AA481" i="4"/>
  <c r="AA490" i="4" s="1"/>
  <c r="Y536" i="4"/>
  <c r="Q581" i="4"/>
  <c r="Q595" i="4"/>
  <c r="O595" i="4"/>
  <c r="O99" i="3"/>
  <c r="Z111" i="3"/>
  <c r="Z115" i="3"/>
  <c r="P277" i="3"/>
  <c r="Q285" i="3"/>
  <c r="P338" i="3"/>
  <c r="Q393" i="3"/>
  <c r="Q394" i="3"/>
  <c r="Q395" i="3"/>
  <c r="Q396" i="3"/>
  <c r="Q425" i="3"/>
  <c r="Q398" i="3"/>
  <c r="Q399" i="3"/>
  <c r="Q400" i="3"/>
  <c r="Q401" i="3"/>
  <c r="Q403" i="3"/>
  <c r="Q397" i="3"/>
  <c r="Z493" i="3"/>
  <c r="Z486" i="3"/>
  <c r="Z485" i="3"/>
  <c r="Z484" i="3"/>
  <c r="Z487" i="3"/>
  <c r="W611" i="3"/>
  <c r="W613" i="3"/>
  <c r="W615" i="3"/>
  <c r="W617" i="3"/>
  <c r="W619" i="3"/>
  <c r="W614" i="3"/>
  <c r="W620" i="3"/>
  <c r="Y48" i="7"/>
  <c r="F17" i="3"/>
  <c r="C45" i="2" s="1"/>
  <c r="N45" i="2" s="1"/>
  <c r="O102" i="3"/>
  <c r="R462" i="3"/>
  <c r="P576" i="4"/>
  <c r="P580" i="4"/>
  <c r="Z422" i="3"/>
  <c r="Z426" i="3"/>
  <c r="Z431" i="3"/>
  <c r="P457" i="3"/>
  <c r="X171" i="3"/>
  <c r="Y550" i="3"/>
  <c r="X612" i="3"/>
  <c r="X614" i="3"/>
  <c r="X615" i="3"/>
  <c r="X616" i="3"/>
  <c r="X617" i="3"/>
  <c r="X618" i="3"/>
  <c r="X619" i="3"/>
  <c r="X611" i="3"/>
  <c r="X610" i="3"/>
  <c r="W548" i="3"/>
  <c r="Z272" i="3"/>
  <c r="Z327" i="3"/>
  <c r="W551" i="3"/>
  <c r="O103" i="3"/>
  <c r="R222" i="3"/>
  <c r="R223" i="3"/>
  <c r="R224" i="3"/>
  <c r="R225" i="3"/>
  <c r="R226" i="3"/>
  <c r="Y618" i="3"/>
  <c r="K2" i="13"/>
  <c r="Q4" i="13" s="1"/>
  <c r="J120" i="10"/>
  <c r="BA133" i="13"/>
  <c r="AU133" i="13"/>
  <c r="W170" i="13"/>
  <c r="J122" i="10"/>
  <c r="AZ109" i="13"/>
  <c r="AT109" i="13"/>
  <c r="AZ157" i="13"/>
  <c r="AT157" i="13"/>
  <c r="BC183" i="13"/>
  <c r="AW183" i="13"/>
  <c r="AW232" i="13"/>
  <c r="BC232" i="13"/>
  <c r="AN96" i="13"/>
  <c r="S170" i="13"/>
  <c r="L122" i="10"/>
  <c r="AU121" i="13"/>
  <c r="BA121" i="13"/>
  <c r="AY17" i="12"/>
  <c r="BK17" i="12" s="1"/>
  <c r="BK18" i="12"/>
  <c r="AB171" i="4" s="1"/>
  <c r="AO96" i="13"/>
  <c r="AZ232" i="13"/>
  <c r="AT232" i="13"/>
  <c r="AY65" i="12"/>
  <c r="BK65" i="12" s="1"/>
  <c r="BK66" i="12"/>
  <c r="AB407" i="4" s="1"/>
  <c r="P96" i="12"/>
  <c r="AF97" i="12"/>
  <c r="AQ97" i="12" s="1"/>
  <c r="AP97" i="12"/>
  <c r="AV53" i="12"/>
  <c r="BH53" i="12" s="1"/>
  <c r="BH54" i="12"/>
  <c r="Y348" i="4" s="1"/>
  <c r="AV65" i="12"/>
  <c r="BH65" i="12" s="1"/>
  <c r="BH66" i="12"/>
  <c r="Y407" i="4" s="1"/>
  <c r="Z536" i="4"/>
  <c r="AA539" i="4"/>
  <c r="R96" i="12"/>
  <c r="AH96" i="12" s="1"/>
  <c r="AS96" i="12" s="1"/>
  <c r="AH97" i="12"/>
  <c r="AS97" i="12" s="1"/>
  <c r="S96" i="12"/>
  <c r="AI96" i="12" s="1"/>
  <c r="T4" i="11"/>
  <c r="AI4" i="11"/>
  <c r="AN4" i="11" s="1"/>
  <c r="AS4" i="11" s="1"/>
  <c r="AX41" i="12"/>
  <c r="BJ41" i="12" s="1"/>
  <c r="AX17" i="11"/>
  <c r="BJ17" i="11" s="1"/>
  <c r="BJ18" i="11"/>
  <c r="Q171" i="4" s="1"/>
  <c r="AV41" i="11"/>
  <c r="BH41" i="11" s="1"/>
  <c r="BH42" i="11"/>
  <c r="O289" i="4" s="1"/>
  <c r="R304" i="4"/>
  <c r="R313" i="4" s="1"/>
  <c r="R300" i="4"/>
  <c r="AT4" i="10"/>
  <c r="AZ12" i="10" s="1"/>
  <c r="AX6" i="10"/>
  <c r="P96" i="11"/>
  <c r="AF97" i="11"/>
  <c r="AP97" i="11"/>
  <c r="BH30" i="11"/>
  <c r="O230" i="4" s="1"/>
  <c r="AV29" i="11"/>
  <c r="BH29" i="11" s="1"/>
  <c r="AV53" i="11"/>
  <c r="BH53" i="11" s="1"/>
  <c r="BH54" i="11"/>
  <c r="O348" i="4" s="1"/>
  <c r="Q359" i="4"/>
  <c r="R362" i="4"/>
  <c r="Q363" i="4"/>
  <c r="Q372" i="4" s="1"/>
  <c r="R598" i="4"/>
  <c r="O2" i="10"/>
  <c r="AG2" i="10" s="1"/>
  <c r="AG4" i="10"/>
  <c r="AX14" i="10"/>
  <c r="V100" i="10"/>
  <c r="AN100" i="10" s="1"/>
  <c r="AB100" i="10"/>
  <c r="Q17" i="4"/>
  <c r="AA17" i="4"/>
  <c r="Y21" i="3"/>
  <c r="Y20" i="3" s="1"/>
  <c r="Q17" i="3"/>
  <c r="AC2" i="10"/>
  <c r="BI5" i="10"/>
  <c r="R17" i="4"/>
  <c r="R17" i="3"/>
  <c r="AB17" i="4"/>
  <c r="Z21" i="3"/>
  <c r="AZ15" i="10"/>
  <c r="AN90" i="8"/>
  <c r="Z498" i="3"/>
  <c r="U56" i="8"/>
  <c r="AG56" i="8" s="1"/>
  <c r="F56" i="7"/>
  <c r="V47" i="7"/>
  <c r="W15" i="3"/>
  <c r="BK22" i="3"/>
  <c r="BK46" i="3"/>
  <c r="BK13" i="3"/>
  <c r="W7" i="3"/>
  <c r="W77" i="3"/>
  <c r="AG83" i="3"/>
  <c r="BK85" i="3"/>
  <c r="W140" i="3"/>
  <c r="BK37" i="3"/>
  <c r="BK70" i="3"/>
  <c r="AQ7" i="3"/>
  <c r="BK61" i="3"/>
  <c r="U18" i="8"/>
  <c r="AG18" i="8" s="1"/>
  <c r="U43" i="7"/>
  <c r="U50" i="7"/>
  <c r="U48" i="7"/>
  <c r="U44" i="8"/>
  <c r="AG44" i="8" s="1"/>
  <c r="X115" i="8"/>
  <c r="AJ115" i="8" s="1"/>
  <c r="S48" i="7"/>
  <c r="V53" i="7"/>
  <c r="T47" i="7"/>
  <c r="T51" i="7"/>
  <c r="BV26" i="3"/>
  <c r="Q245" i="4"/>
  <c r="Q254" i="4" s="1"/>
  <c r="Q256" i="4" s="1"/>
  <c r="Q257" i="4" s="1"/>
  <c r="Q258" i="4" s="1"/>
  <c r="U80" i="8"/>
  <c r="AG80" i="8" s="1"/>
  <c r="U78" i="8"/>
  <c r="AG78" i="8" s="1"/>
  <c r="U51" i="7"/>
  <c r="X27" i="8"/>
  <c r="AJ27" i="8" s="1"/>
  <c r="X39" i="8"/>
  <c r="AJ39" i="8" s="1"/>
  <c r="X51" i="8"/>
  <c r="AJ51" i="8" s="1"/>
  <c r="X63" i="8"/>
  <c r="AJ63" i="8" s="1"/>
  <c r="X75" i="8"/>
  <c r="AJ75" i="8" s="1"/>
  <c r="X111" i="8"/>
  <c r="AJ111" i="8" s="1"/>
  <c r="N65" i="7"/>
  <c r="O65" i="7" s="1"/>
  <c r="X87" i="8"/>
  <c r="AJ87" i="8" s="1"/>
  <c r="J129" i="10"/>
  <c r="G75" i="6"/>
  <c r="BL5" i="3"/>
  <c r="U52" i="7"/>
  <c r="X18" i="8"/>
  <c r="AJ18" i="8" s="1"/>
  <c r="X30" i="8"/>
  <c r="AJ30" i="8" s="1"/>
  <c r="X42" i="8"/>
  <c r="AJ42" i="8" s="1"/>
  <c r="X54" i="8"/>
  <c r="AJ54" i="8" s="1"/>
  <c r="X66" i="8"/>
  <c r="AJ66" i="8" s="1"/>
  <c r="X78" i="8"/>
  <c r="AJ78" i="8" s="1"/>
  <c r="X102" i="8"/>
  <c r="AJ102" i="8" s="1"/>
  <c r="N56" i="7"/>
  <c r="S42" i="5"/>
  <c r="Y191" i="4"/>
  <c r="Y192" i="4" s="1"/>
  <c r="AH23" i="3"/>
  <c r="AH24" i="3" s="1"/>
  <c r="O182" i="3"/>
  <c r="AB579" i="4"/>
  <c r="W43" i="7"/>
  <c r="W50" i="7"/>
  <c r="W52" i="7"/>
  <c r="W53" i="7"/>
  <c r="Z48" i="7"/>
  <c r="X46" i="7"/>
  <c r="U32" i="8"/>
  <c r="AG32" i="8" s="1"/>
  <c r="W49" i="7"/>
  <c r="W44" i="7"/>
  <c r="W47" i="7"/>
  <c r="X21" i="8"/>
  <c r="AJ21" i="8" s="1"/>
  <c r="X33" i="8"/>
  <c r="AJ33" i="8" s="1"/>
  <c r="X45" i="8"/>
  <c r="AJ45" i="8" s="1"/>
  <c r="X57" i="8"/>
  <c r="AJ57" i="8" s="1"/>
  <c r="X69" i="8"/>
  <c r="AJ69" i="8" s="1"/>
  <c r="X81" i="8"/>
  <c r="AJ81" i="8" s="1"/>
  <c r="X105" i="8"/>
  <c r="AJ105" i="8" s="1"/>
  <c r="X117" i="8"/>
  <c r="AJ117" i="8" s="1"/>
  <c r="N59" i="7"/>
  <c r="O59" i="7" s="1"/>
  <c r="X93" i="8"/>
  <c r="AJ93" i="8" s="1"/>
  <c r="K130" i="10"/>
  <c r="H80" i="6"/>
  <c r="BN37" i="3" s="1"/>
  <c r="BM29" i="3"/>
  <c r="N42" i="5"/>
  <c r="AI17" i="3"/>
  <c r="Z71" i="3"/>
  <c r="Y67" i="3"/>
  <c r="W264" i="3"/>
  <c r="W209" i="3"/>
  <c r="I142" i="5"/>
  <c r="I144" i="5" s="1"/>
  <c r="P359" i="4"/>
  <c r="R540" i="4"/>
  <c r="R549" i="4" s="1"/>
  <c r="X71" i="3"/>
  <c r="AG17" i="3"/>
  <c r="O101" i="3"/>
  <c r="R157" i="3"/>
  <c r="R186" i="3" s="1"/>
  <c r="R195" i="3" s="1"/>
  <c r="R197" i="3" s="1"/>
  <c r="R198" i="3" s="1"/>
  <c r="R199" i="3" s="1"/>
  <c r="P275" i="3"/>
  <c r="R337" i="3"/>
  <c r="R339" i="3"/>
  <c r="O393" i="3"/>
  <c r="O394" i="3"/>
  <c r="O395" i="3"/>
  <c r="O396" i="3"/>
  <c r="O397" i="3"/>
  <c r="O398" i="3"/>
  <c r="O399" i="3"/>
  <c r="O400" i="3"/>
  <c r="O401" i="3"/>
  <c r="O403" i="3"/>
  <c r="X493" i="3"/>
  <c r="X484" i="3"/>
  <c r="X487" i="3"/>
  <c r="X485" i="3"/>
  <c r="X486" i="3"/>
  <c r="Q595" i="3"/>
  <c r="Q581" i="3"/>
  <c r="X51" i="7"/>
  <c r="Z595" i="4"/>
  <c r="Z581" i="4"/>
  <c r="AA571" i="4"/>
  <c r="AA573" i="4"/>
  <c r="AA575" i="4"/>
  <c r="AA577" i="4"/>
  <c r="AA579" i="4"/>
  <c r="AA570" i="4"/>
  <c r="AA572" i="4"/>
  <c r="AA574" i="4"/>
  <c r="AA576" i="4"/>
  <c r="AA578" i="4"/>
  <c r="AA580" i="4"/>
  <c r="F16" i="3"/>
  <c r="AD42" i="5"/>
  <c r="AB481" i="4"/>
  <c r="AB490" i="4" s="1"/>
  <c r="Z540" i="4"/>
  <c r="Z549" i="4" s="1"/>
  <c r="O48" i="3"/>
  <c r="P66" i="3"/>
  <c r="O63" i="3"/>
  <c r="P67" i="3"/>
  <c r="X67" i="3"/>
  <c r="R102" i="3"/>
  <c r="X107" i="3"/>
  <c r="X109" i="3"/>
  <c r="X112" i="3"/>
  <c r="X116" i="3"/>
  <c r="R285" i="3"/>
  <c r="P278" i="3"/>
  <c r="P337" i="3"/>
  <c r="P339" i="3"/>
  <c r="P344" i="3"/>
  <c r="P342" i="3"/>
  <c r="Q362" i="3" s="1"/>
  <c r="P343" i="3"/>
  <c r="X492" i="3"/>
  <c r="AB196" i="4"/>
  <c r="AB249" i="4"/>
  <c r="R105" i="3"/>
  <c r="R276" i="3"/>
  <c r="P484" i="3"/>
  <c r="P578" i="4"/>
  <c r="R99" i="3"/>
  <c r="Z423" i="3"/>
  <c r="Z428" i="3"/>
  <c r="R460" i="3"/>
  <c r="W612" i="3"/>
  <c r="O100" i="3"/>
  <c r="Q186" i="3"/>
  <c r="Q195" i="3" s="1"/>
  <c r="Q197" i="3" s="1"/>
  <c r="Q198" i="3" s="1"/>
  <c r="Q199" i="3" s="1"/>
  <c r="P168" i="3"/>
  <c r="R400" i="3"/>
  <c r="R402" i="3"/>
  <c r="R393" i="3"/>
  <c r="R394" i="3"/>
  <c r="R395" i="3"/>
  <c r="R396" i="3"/>
  <c r="R454" i="3"/>
  <c r="O477" i="3"/>
  <c r="O463" i="3"/>
  <c r="Y551" i="3"/>
  <c r="Z612" i="3"/>
  <c r="Z614" i="3"/>
  <c r="Z615" i="3"/>
  <c r="Z616" i="3"/>
  <c r="Z617" i="3"/>
  <c r="Z618" i="3"/>
  <c r="Z619" i="3"/>
  <c r="Z610" i="3"/>
  <c r="P453" i="3"/>
  <c r="R603" i="3"/>
  <c r="R609" i="3" s="1"/>
  <c r="R550" i="3"/>
  <c r="X554" i="3"/>
  <c r="X173" i="3"/>
  <c r="W547" i="3"/>
  <c r="R216" i="3"/>
  <c r="X494" i="3"/>
  <c r="AJ90" i="3" l="1"/>
  <c r="O595" i="3"/>
  <c r="O536" i="3"/>
  <c r="W432" i="3"/>
  <c r="Q427" i="3"/>
  <c r="Q428" i="3" s="1"/>
  <c r="Q429" i="3" s="1"/>
  <c r="Q65" i="3"/>
  <c r="O581" i="3"/>
  <c r="O241" i="3"/>
  <c r="R536" i="3"/>
  <c r="P227" i="3"/>
  <c r="Q485" i="3"/>
  <c r="O522" i="3"/>
  <c r="Q227" i="3"/>
  <c r="P186" i="3"/>
  <c r="P195" i="3" s="1"/>
  <c r="P197" i="3" s="1"/>
  <c r="P198" i="3" s="1"/>
  <c r="P199" i="3" s="1"/>
  <c r="P182" i="3"/>
  <c r="Q463" i="3"/>
  <c r="R65" i="3"/>
  <c r="Q477" i="3"/>
  <c r="P126" i="3"/>
  <c r="Q481" i="3"/>
  <c r="Q490" i="3" s="1"/>
  <c r="R300" i="3"/>
  <c r="Q244" i="3"/>
  <c r="P362" i="3"/>
  <c r="P366" i="3" s="1"/>
  <c r="P244" i="3"/>
  <c r="P248" i="3" s="1"/>
  <c r="P250" i="3" s="1"/>
  <c r="P251" i="3" s="1"/>
  <c r="P252" i="3" s="1"/>
  <c r="X369" i="3"/>
  <c r="O255" i="3"/>
  <c r="O308" i="3"/>
  <c r="O345" i="3"/>
  <c r="W306" i="3"/>
  <c r="P359" i="3"/>
  <c r="W67" i="3"/>
  <c r="O256" i="3"/>
  <c r="O257" i="3" s="1"/>
  <c r="X20" i="3"/>
  <c r="X77" i="3" s="1"/>
  <c r="O250" i="3"/>
  <c r="O251" i="3" s="1"/>
  <c r="Y243" i="3"/>
  <c r="R345" i="3"/>
  <c r="AI232" i="13"/>
  <c r="W232" i="13"/>
  <c r="Y180" i="3"/>
  <c r="AZ13" i="10"/>
  <c r="AJ92" i="3"/>
  <c r="AJ93" i="3" s="1"/>
  <c r="H20" i="3" s="1"/>
  <c r="Y621" i="3"/>
  <c r="AG53" i="8"/>
  <c r="U54" i="8"/>
  <c r="AG54" i="8" s="1"/>
  <c r="W180" i="3"/>
  <c r="AH50" i="3"/>
  <c r="AH48" i="3" s="1"/>
  <c r="AH51" i="3" s="1"/>
  <c r="AZ11" i="10"/>
  <c r="X122" i="8"/>
  <c r="AJ122" i="8" s="1"/>
  <c r="X98" i="8"/>
  <c r="AJ98" i="8" s="1"/>
  <c r="P65" i="3"/>
  <c r="AZ9" i="10"/>
  <c r="Y558" i="3"/>
  <c r="O123" i="3"/>
  <c r="AW7" i="10"/>
  <c r="P595" i="3"/>
  <c r="Q598" i="3"/>
  <c r="Q602" i="3" s="1"/>
  <c r="P581" i="3"/>
  <c r="P599" i="3"/>
  <c r="P597" i="3" s="1"/>
  <c r="P600" i="3" s="1"/>
  <c r="Z369" i="3"/>
  <c r="X117" i="3"/>
  <c r="R481" i="3"/>
  <c r="AZ6" i="10"/>
  <c r="Z373" i="4"/>
  <c r="Z426" i="4"/>
  <c r="O313" i="3"/>
  <c r="O366" i="3"/>
  <c r="O309" i="3"/>
  <c r="O310" i="3" s="1"/>
  <c r="R581" i="3"/>
  <c r="Q422" i="3"/>
  <c r="Q420" i="3" s="1"/>
  <c r="Q423" i="3" s="1"/>
  <c r="R580" i="4"/>
  <c r="W243" i="3"/>
  <c r="Z67" i="3"/>
  <c r="Q544" i="3"/>
  <c r="Q491" i="3"/>
  <c r="R595" i="3"/>
  <c r="Z70" i="3"/>
  <c r="Z69" i="3" s="1"/>
  <c r="Q598" i="4"/>
  <c r="Q602" i="4" s="1"/>
  <c r="Z117" i="3"/>
  <c r="P185" i="3"/>
  <c r="P189" i="3" s="1"/>
  <c r="P191" i="3" s="1"/>
  <c r="P192" i="3" s="1"/>
  <c r="P193" i="3" s="1"/>
  <c r="O373" i="4"/>
  <c r="O426" i="4"/>
  <c r="R599" i="3"/>
  <c r="Q540" i="3"/>
  <c r="Q549" i="3" s="1"/>
  <c r="Q522" i="3"/>
  <c r="Q536" i="3"/>
  <c r="R539" i="3"/>
  <c r="Z180" i="3"/>
  <c r="X272" i="3"/>
  <c r="X327" i="3"/>
  <c r="N62" i="2"/>
  <c r="D68" i="2"/>
  <c r="D65" i="2"/>
  <c r="N65" i="2" s="1"/>
  <c r="AB114" i="10"/>
  <c r="AH114" i="10"/>
  <c r="P130" i="3"/>
  <c r="P132" i="3" s="1"/>
  <c r="P133" i="3" s="1"/>
  <c r="P134" i="3" s="1"/>
  <c r="AA602" i="4"/>
  <c r="Y72" i="3"/>
  <c r="R490" i="3"/>
  <c r="R492" i="3" s="1"/>
  <c r="R493" i="3" s="1"/>
  <c r="R494" i="3" s="1"/>
  <c r="R479" i="3"/>
  <c r="R482" i="3" s="1"/>
  <c r="Y22" i="3"/>
  <c r="Z15" i="3"/>
  <c r="AA581" i="4"/>
  <c r="AA595" i="4"/>
  <c r="AB598" i="4"/>
  <c r="AA599" i="4"/>
  <c r="AA608" i="4" s="1"/>
  <c r="AN117" i="8"/>
  <c r="Z627" i="3"/>
  <c r="AN57" i="8"/>
  <c r="Z312" i="3"/>
  <c r="W82" i="8"/>
  <c r="AI82" i="8" s="1"/>
  <c r="W22" i="8"/>
  <c r="AI22" i="8" s="1"/>
  <c r="W34" i="8"/>
  <c r="AI34" i="8" s="1"/>
  <c r="W46" i="8"/>
  <c r="AI46" i="8" s="1"/>
  <c r="W58" i="8"/>
  <c r="AI58" i="8" s="1"/>
  <c r="W70" i="8"/>
  <c r="AI70" i="8" s="1"/>
  <c r="W94" i="8"/>
  <c r="AI94" i="8" s="1"/>
  <c r="K60" i="7"/>
  <c r="L60" i="7" s="1"/>
  <c r="W118" i="8"/>
  <c r="AI118" i="8" s="1"/>
  <c r="W106" i="8"/>
  <c r="AI106" i="8" s="1"/>
  <c r="W97" i="8"/>
  <c r="AI97" i="8" s="1"/>
  <c r="W121" i="8"/>
  <c r="AI121" i="8" s="1"/>
  <c r="K63" i="7"/>
  <c r="L63" i="7" s="1"/>
  <c r="W109" i="8"/>
  <c r="AI109" i="8" s="1"/>
  <c r="W85" i="8"/>
  <c r="AI85" i="8" s="1"/>
  <c r="W73" i="8"/>
  <c r="AI73" i="8" s="1"/>
  <c r="W61" i="8"/>
  <c r="AI61" i="8" s="1"/>
  <c r="W49" i="8"/>
  <c r="AI49" i="8" s="1"/>
  <c r="W37" i="8"/>
  <c r="AI37" i="8" s="1"/>
  <c r="W25" i="8"/>
  <c r="AI25" i="8" s="1"/>
  <c r="R286" i="3"/>
  <c r="AN66" i="8"/>
  <c r="Z372" i="3"/>
  <c r="AN18" i="8"/>
  <c r="Z120" i="3"/>
  <c r="J132" i="10"/>
  <c r="J137" i="10" s="1"/>
  <c r="J141" i="10" s="1"/>
  <c r="AN75" i="8"/>
  <c r="Z381" i="3"/>
  <c r="AN27" i="8"/>
  <c r="Z129" i="3"/>
  <c r="AK44" i="8"/>
  <c r="W248" i="3"/>
  <c r="AK18" i="8"/>
  <c r="W120" i="3"/>
  <c r="Q170" i="13"/>
  <c r="Z495" i="3"/>
  <c r="Q363" i="3"/>
  <c r="Q372" i="3" s="1"/>
  <c r="Q374" i="3" s="1"/>
  <c r="Q375" i="3" s="1"/>
  <c r="Q376" i="3" s="1"/>
  <c r="AH76" i="3"/>
  <c r="AH74" i="3" s="1"/>
  <c r="AH77" i="3" s="1"/>
  <c r="BL13" i="3"/>
  <c r="I132" i="10"/>
  <c r="I136" i="10" s="1"/>
  <c r="I140" i="10" s="1"/>
  <c r="I147" i="10" s="1"/>
  <c r="AN74" i="8"/>
  <c r="Z380" i="3"/>
  <c r="AN26" i="8"/>
  <c r="Z128" i="3"/>
  <c r="V22" i="8"/>
  <c r="AH22" i="8" s="1"/>
  <c r="V34" i="8"/>
  <c r="AH34" i="8" s="1"/>
  <c r="V46" i="8"/>
  <c r="AH46" i="8" s="1"/>
  <c r="V58" i="8"/>
  <c r="AH58" i="8" s="1"/>
  <c r="V70" i="8"/>
  <c r="AH70" i="8" s="1"/>
  <c r="V82" i="8"/>
  <c r="AH82" i="8" s="1"/>
  <c r="V94" i="8"/>
  <c r="AH94" i="8" s="1"/>
  <c r="V106" i="8"/>
  <c r="AH106" i="8" s="1"/>
  <c r="V118" i="8"/>
  <c r="AH118" i="8" s="1"/>
  <c r="H60" i="7"/>
  <c r="I60" i="7" s="1"/>
  <c r="AK102" i="8"/>
  <c r="W561" i="3"/>
  <c r="AB16" i="4"/>
  <c r="AB77" i="4" s="1"/>
  <c r="AB79" i="4" s="1"/>
  <c r="AB80" i="4" s="1"/>
  <c r="AB81" i="4" s="1"/>
  <c r="R16" i="3"/>
  <c r="R18" i="3" s="1"/>
  <c r="R16" i="4"/>
  <c r="P479" i="4"/>
  <c r="P482" i="4" s="1"/>
  <c r="P484" i="4"/>
  <c r="P486" i="4" s="1"/>
  <c r="P487" i="4" s="1"/>
  <c r="P488" i="4" s="1"/>
  <c r="Z538" i="4"/>
  <c r="Z541" i="4" s="1"/>
  <c r="Z543" i="4"/>
  <c r="AW4" i="13"/>
  <c r="BC4" i="13"/>
  <c r="Q109" i="3"/>
  <c r="R127" i="3"/>
  <c r="R136" i="3" s="1"/>
  <c r="R138" i="3" s="1"/>
  <c r="R139" i="3" s="1"/>
  <c r="R140" i="3" s="1"/>
  <c r="Q123" i="3"/>
  <c r="R126" i="3"/>
  <c r="Z599" i="4"/>
  <c r="R255" i="4"/>
  <c r="R308" i="4"/>
  <c r="R363" i="3"/>
  <c r="R372" i="3" s="1"/>
  <c r="R374" i="3" s="1"/>
  <c r="R375" i="3" s="1"/>
  <c r="R376" i="3" s="1"/>
  <c r="Q345" i="3"/>
  <c r="Q359" i="3"/>
  <c r="R362" i="3"/>
  <c r="R304" i="3"/>
  <c r="R313" i="3" s="1"/>
  <c r="R315" i="3" s="1"/>
  <c r="R316" i="3" s="1"/>
  <c r="R317" i="3" s="1"/>
  <c r="Q286" i="3"/>
  <c r="Q300" i="3"/>
  <c r="R303" i="3"/>
  <c r="P463" i="3"/>
  <c r="Q127" i="3"/>
  <c r="Q136" i="3" s="1"/>
  <c r="Q138" i="3" s="1"/>
  <c r="Q139" i="3" s="1"/>
  <c r="Q140" i="3" s="1"/>
  <c r="P109" i="3"/>
  <c r="P123" i="3"/>
  <c r="Q126" i="3"/>
  <c r="P595" i="4"/>
  <c r="X22" i="8"/>
  <c r="AJ22" i="8" s="1"/>
  <c r="X34" i="8"/>
  <c r="AJ34" i="8" s="1"/>
  <c r="X46" i="8"/>
  <c r="AJ46" i="8" s="1"/>
  <c r="X58" i="8"/>
  <c r="AJ58" i="8" s="1"/>
  <c r="X70" i="8"/>
  <c r="AJ70" i="8" s="1"/>
  <c r="X82" i="8"/>
  <c r="AJ82" i="8" s="1"/>
  <c r="X106" i="8"/>
  <c r="AJ106" i="8" s="1"/>
  <c r="N60" i="7"/>
  <c r="O60" i="7" s="1"/>
  <c r="X118" i="8"/>
  <c r="AJ118" i="8" s="1"/>
  <c r="X94" i="8"/>
  <c r="AJ94" i="8" s="1"/>
  <c r="AB570" i="4"/>
  <c r="AB571" i="4"/>
  <c r="AB572" i="4"/>
  <c r="AB573" i="4"/>
  <c r="AB574" i="4"/>
  <c r="AB575" i="4"/>
  <c r="AB576" i="4"/>
  <c r="AB577" i="4"/>
  <c r="BU27" i="3"/>
  <c r="G142" i="5"/>
  <c r="G144" i="5" s="1"/>
  <c r="AN120" i="8"/>
  <c r="Z630" i="3"/>
  <c r="AN48" i="8"/>
  <c r="Z252" i="3"/>
  <c r="U45" i="8"/>
  <c r="AG45" i="8" s="1"/>
  <c r="E59" i="7"/>
  <c r="F59" i="7" s="1"/>
  <c r="U57" i="8"/>
  <c r="AG57" i="8" s="1"/>
  <c r="U21" i="8"/>
  <c r="AG21" i="8" s="1"/>
  <c r="U69" i="8"/>
  <c r="AG69" i="8" s="1"/>
  <c r="U105" i="8"/>
  <c r="AG105" i="8" s="1"/>
  <c r="U33" i="8"/>
  <c r="AG33" i="8" s="1"/>
  <c r="U81" i="8"/>
  <c r="AG81" i="8" s="1"/>
  <c r="U93" i="8"/>
  <c r="AG93" i="8" s="1"/>
  <c r="U117" i="8"/>
  <c r="AG117" i="8" s="1"/>
  <c r="AK104" i="8"/>
  <c r="W563" i="3"/>
  <c r="AK116" i="8"/>
  <c r="W626" i="3"/>
  <c r="AZ10" i="10"/>
  <c r="AX7" i="10"/>
  <c r="X85" i="3"/>
  <c r="P123" i="4"/>
  <c r="Q126" i="4"/>
  <c r="P127" i="4"/>
  <c r="P136" i="4" s="1"/>
  <c r="P138" i="4" s="1"/>
  <c r="P139" i="4" s="1"/>
  <c r="P140" i="4" s="1"/>
  <c r="AA479" i="4"/>
  <c r="AA482" i="4" s="1"/>
  <c r="AA484" i="4"/>
  <c r="AW4" i="12"/>
  <c r="BI5" i="12"/>
  <c r="Z185" i="4"/>
  <c r="Y182" i="4"/>
  <c r="O109" i="3"/>
  <c r="Y431" i="4"/>
  <c r="Y484" i="4"/>
  <c r="AM32" i="8"/>
  <c r="Y185" i="3"/>
  <c r="R579" i="4"/>
  <c r="AN31" i="8"/>
  <c r="Z184" i="3"/>
  <c r="AN88" i="8"/>
  <c r="Z445" i="3"/>
  <c r="AN64" i="8"/>
  <c r="Z319" i="3"/>
  <c r="AL104" i="8"/>
  <c r="X563" i="3"/>
  <c r="AL56" i="8"/>
  <c r="X311" i="3"/>
  <c r="X2" i="10"/>
  <c r="Q366" i="4"/>
  <c r="Q361" i="4"/>
  <c r="Q364" i="4" s="1"/>
  <c r="P126" i="4"/>
  <c r="O123" i="4"/>
  <c r="BK5" i="12"/>
  <c r="AY4" i="12"/>
  <c r="R6" i="13"/>
  <c r="R8" i="13"/>
  <c r="R10" i="13"/>
  <c r="R12" i="13"/>
  <c r="R14" i="13"/>
  <c r="R16" i="13"/>
  <c r="R19" i="13"/>
  <c r="R21" i="13"/>
  <c r="R23" i="13"/>
  <c r="R25" i="13"/>
  <c r="R27" i="13"/>
  <c r="R29" i="13"/>
  <c r="R32" i="13"/>
  <c r="R34" i="13"/>
  <c r="R36" i="13"/>
  <c r="R38" i="13"/>
  <c r="R40" i="13"/>
  <c r="R42" i="13"/>
  <c r="R45" i="13"/>
  <c r="R47" i="13"/>
  <c r="R49" i="13"/>
  <c r="R51" i="13"/>
  <c r="R53" i="13"/>
  <c r="R55" i="13"/>
  <c r="R58" i="13"/>
  <c r="R60" i="13"/>
  <c r="R61" i="13"/>
  <c r="R62" i="13"/>
  <c r="R63" i="13"/>
  <c r="R64" i="13"/>
  <c r="R65" i="13"/>
  <c r="R9" i="13"/>
  <c r="R13" i="13"/>
  <c r="R17" i="13"/>
  <c r="R22" i="13"/>
  <c r="R26" i="13"/>
  <c r="R30" i="13"/>
  <c r="R35" i="13"/>
  <c r="R39" i="13"/>
  <c r="R43" i="13"/>
  <c r="R48" i="13"/>
  <c r="R52" i="13"/>
  <c r="R56" i="13"/>
  <c r="R66" i="13"/>
  <c r="R71" i="13"/>
  <c r="R75" i="13"/>
  <c r="R79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69" i="13"/>
  <c r="R74" i="13"/>
  <c r="R78" i="13"/>
  <c r="R82" i="13"/>
  <c r="R7" i="13"/>
  <c r="R15" i="13"/>
  <c r="R20" i="13"/>
  <c r="R28" i="13"/>
  <c r="R33" i="13"/>
  <c r="R41" i="13"/>
  <c r="R46" i="13"/>
  <c r="R54" i="13"/>
  <c r="R59" i="13"/>
  <c r="R77" i="13"/>
  <c r="R67" i="13"/>
  <c r="R72" i="13"/>
  <c r="R80" i="13"/>
  <c r="R11" i="13"/>
  <c r="R24" i="13"/>
  <c r="R37" i="13"/>
  <c r="R50" i="13"/>
  <c r="R68" i="13"/>
  <c r="R81" i="13"/>
  <c r="R172" i="13"/>
  <c r="R174" i="13"/>
  <c r="R176" i="13"/>
  <c r="R178" i="13"/>
  <c r="R180" i="13"/>
  <c r="R182" i="13"/>
  <c r="R185" i="13"/>
  <c r="R187" i="13"/>
  <c r="R189" i="13"/>
  <c r="R191" i="13"/>
  <c r="R193" i="13"/>
  <c r="R196" i="13"/>
  <c r="R198" i="13"/>
  <c r="R200" i="13"/>
  <c r="R202" i="13"/>
  <c r="R204" i="13"/>
  <c r="R206" i="13"/>
  <c r="R209" i="13"/>
  <c r="R211" i="13"/>
  <c r="R213" i="13"/>
  <c r="R215" i="13"/>
  <c r="R217" i="13"/>
  <c r="R220" i="13"/>
  <c r="R222" i="13"/>
  <c r="R224" i="13"/>
  <c r="R226" i="13"/>
  <c r="R228" i="13"/>
  <c r="R230" i="13"/>
  <c r="R231" i="13"/>
  <c r="R233" i="13"/>
  <c r="R234" i="13"/>
  <c r="R235" i="13"/>
  <c r="R236" i="13"/>
  <c r="R237" i="13"/>
  <c r="R238" i="13"/>
  <c r="R239" i="13"/>
  <c r="R240" i="13"/>
  <c r="R241" i="13"/>
  <c r="R242" i="13"/>
  <c r="R243" i="13"/>
  <c r="R244" i="13"/>
  <c r="R245" i="13"/>
  <c r="R246" i="13"/>
  <c r="R247" i="13"/>
  <c r="R248" i="13"/>
  <c r="R249" i="13"/>
  <c r="R250" i="13"/>
  <c r="R251" i="13"/>
  <c r="R252" i="13"/>
  <c r="R253" i="13"/>
  <c r="R254" i="13"/>
  <c r="R255" i="13"/>
  <c r="R256" i="13"/>
  <c r="R257" i="13"/>
  <c r="R258" i="13"/>
  <c r="R76" i="13"/>
  <c r="R73" i="13"/>
  <c r="R173" i="13"/>
  <c r="R175" i="13"/>
  <c r="R177" i="13"/>
  <c r="R179" i="13"/>
  <c r="R181" i="13"/>
  <c r="R183" i="13"/>
  <c r="R184" i="13"/>
  <c r="R186" i="13"/>
  <c r="R188" i="13"/>
  <c r="R190" i="13"/>
  <c r="R192" i="13"/>
  <c r="R194" i="13"/>
  <c r="R197" i="13"/>
  <c r="R199" i="13"/>
  <c r="R201" i="13"/>
  <c r="R203" i="13"/>
  <c r="R205" i="13"/>
  <c r="R207" i="13"/>
  <c r="R208" i="13"/>
  <c r="R210" i="13"/>
  <c r="R212" i="13"/>
  <c r="R214" i="13"/>
  <c r="R216" i="13"/>
  <c r="R218" i="13"/>
  <c r="R221" i="13"/>
  <c r="R223" i="13"/>
  <c r="R225" i="13"/>
  <c r="R227" i="13"/>
  <c r="R229" i="13"/>
  <c r="R31" i="13"/>
  <c r="R5" i="13"/>
  <c r="R171" i="13"/>
  <c r="R83" i="13"/>
  <c r="R44" i="13"/>
  <c r="R96" i="13"/>
  <c r="R70" i="13"/>
  <c r="R57" i="13"/>
  <c r="R219" i="13"/>
  <c r="R195" i="13"/>
  <c r="R18" i="13"/>
  <c r="R232" i="13"/>
  <c r="Q184" i="3"/>
  <c r="Q187" i="3" s="1"/>
  <c r="R479" i="4"/>
  <c r="R482" i="4" s="1"/>
  <c r="AL124" i="8"/>
  <c r="X634" i="3"/>
  <c r="AL76" i="8"/>
  <c r="X382" i="3"/>
  <c r="AL28" i="8"/>
  <c r="X130" i="3"/>
  <c r="R227" i="3"/>
  <c r="R241" i="3"/>
  <c r="R245" i="3"/>
  <c r="Z621" i="3"/>
  <c r="R404" i="3"/>
  <c r="R418" i="3"/>
  <c r="W558" i="3"/>
  <c r="P481" i="3"/>
  <c r="P363" i="3"/>
  <c r="AB255" i="4"/>
  <c r="AB308" i="4"/>
  <c r="O418" i="3"/>
  <c r="P422" i="3"/>
  <c r="P431" i="3" s="1"/>
  <c r="O404" i="3"/>
  <c r="P421" i="3"/>
  <c r="X69" i="3"/>
  <c r="W327" i="3"/>
  <c r="W272" i="3"/>
  <c r="AJ50" i="3"/>
  <c r="AJ76" i="3"/>
  <c r="AJ74" i="3" s="1"/>
  <c r="AJ77" i="3" s="1"/>
  <c r="AI76" i="3"/>
  <c r="AI74" i="3" s="1"/>
  <c r="AI77" i="3" s="1"/>
  <c r="AI24" i="3"/>
  <c r="AN105" i="8"/>
  <c r="Z564" i="3"/>
  <c r="AN45" i="8"/>
  <c r="Z249" i="3"/>
  <c r="W79" i="8"/>
  <c r="AI79" i="8" s="1"/>
  <c r="K57" i="7"/>
  <c r="L57" i="7" s="1"/>
  <c r="W91" i="8"/>
  <c r="AI91" i="8" s="1"/>
  <c r="W115" i="8"/>
  <c r="AI115" i="8" s="1"/>
  <c r="W103" i="8"/>
  <c r="AI103" i="8" s="1"/>
  <c r="W31" i="8"/>
  <c r="AI31" i="8" s="1"/>
  <c r="W55" i="8"/>
  <c r="AI55" i="8" s="1"/>
  <c r="W67" i="8"/>
  <c r="AI67" i="8" s="1"/>
  <c r="W19" i="8"/>
  <c r="AI19" i="8" s="1"/>
  <c r="W43" i="8"/>
  <c r="AI43" i="8" s="1"/>
  <c r="W18" i="8"/>
  <c r="AI18" i="8" s="1"/>
  <c r="W30" i="8"/>
  <c r="AI30" i="8" s="1"/>
  <c r="W42" i="8"/>
  <c r="AI42" i="8" s="1"/>
  <c r="W54" i="8"/>
  <c r="AI54" i="8" s="1"/>
  <c r="W66" i="8"/>
  <c r="AI66" i="8" s="1"/>
  <c r="W78" i="8"/>
  <c r="AI78" i="8" s="1"/>
  <c r="W90" i="8"/>
  <c r="AI90" i="8" s="1"/>
  <c r="W114" i="8"/>
  <c r="AI114" i="8" s="1"/>
  <c r="K56" i="7"/>
  <c r="W102" i="8"/>
  <c r="AI102" i="8" s="1"/>
  <c r="O56" i="7"/>
  <c r="AN54" i="8"/>
  <c r="Z309" i="3"/>
  <c r="V27" i="8"/>
  <c r="AH27" i="8" s="1"/>
  <c r="V39" i="8"/>
  <c r="AH39" i="8" s="1"/>
  <c r="V51" i="8"/>
  <c r="AH51" i="8" s="1"/>
  <c r="V63" i="8"/>
  <c r="AH63" i="8" s="1"/>
  <c r="V75" i="8"/>
  <c r="AH75" i="8" s="1"/>
  <c r="V87" i="8"/>
  <c r="AH87" i="8" s="1"/>
  <c r="V99" i="8"/>
  <c r="AH99" i="8" s="1"/>
  <c r="V111" i="8"/>
  <c r="AH111" i="8" s="1"/>
  <c r="V123" i="8"/>
  <c r="AH123" i="8" s="1"/>
  <c r="H65" i="7"/>
  <c r="I65" i="7" s="1"/>
  <c r="AN87" i="8"/>
  <c r="Z444" i="3"/>
  <c r="AN63" i="8"/>
  <c r="Z318" i="3"/>
  <c r="V26" i="8"/>
  <c r="AH26" i="8" s="1"/>
  <c r="V38" i="8"/>
  <c r="AH38" i="8" s="1"/>
  <c r="V50" i="8"/>
  <c r="AH50" i="8" s="1"/>
  <c r="V62" i="8"/>
  <c r="AH62" i="8" s="1"/>
  <c r="V74" i="8"/>
  <c r="AH74" i="8" s="1"/>
  <c r="V86" i="8"/>
  <c r="AH86" i="8" s="1"/>
  <c r="V98" i="8"/>
  <c r="AH98" i="8" s="1"/>
  <c r="V110" i="8"/>
  <c r="AH110" i="8" s="1"/>
  <c r="V122" i="8"/>
  <c r="AH122" i="8" s="1"/>
  <c r="H64" i="7"/>
  <c r="I64" i="7" s="1"/>
  <c r="V23" i="8"/>
  <c r="AH23" i="8" s="1"/>
  <c r="V35" i="8"/>
  <c r="AH35" i="8" s="1"/>
  <c r="V47" i="8"/>
  <c r="AH47" i="8" s="1"/>
  <c r="V59" i="8"/>
  <c r="AH59" i="8" s="1"/>
  <c r="V71" i="8"/>
  <c r="AH71" i="8" s="1"/>
  <c r="V83" i="8"/>
  <c r="AH83" i="8" s="1"/>
  <c r="V95" i="8"/>
  <c r="AH95" i="8" s="1"/>
  <c r="V107" i="8"/>
  <c r="AH107" i="8" s="1"/>
  <c r="V119" i="8"/>
  <c r="AH119" i="8" s="1"/>
  <c r="H61" i="7"/>
  <c r="I61" i="7" s="1"/>
  <c r="BK60" i="3"/>
  <c r="BK63" i="3" s="1"/>
  <c r="BK64" i="3" s="1"/>
  <c r="W203" i="3"/>
  <c r="W148" i="3"/>
  <c r="AQ8" i="3"/>
  <c r="AQ17" i="3" s="1"/>
  <c r="AQ25" i="3" s="1"/>
  <c r="BK14" i="3"/>
  <c r="BK47" i="3"/>
  <c r="BK23" i="3"/>
  <c r="BK21" i="3" s="1"/>
  <c r="BK24" i="3" s="1"/>
  <c r="BK25" i="3" s="1"/>
  <c r="BK38" i="3"/>
  <c r="BK36" i="3" s="1"/>
  <c r="BK39" i="3" s="1"/>
  <c r="BK40" i="3" s="1"/>
  <c r="BK71" i="3"/>
  <c r="BK69" i="3" s="1"/>
  <c r="BK72" i="3" s="1"/>
  <c r="BK73" i="3" s="1"/>
  <c r="W78" i="3"/>
  <c r="W76" i="3" s="1"/>
  <c r="W79" i="3" s="1"/>
  <c r="W80" i="3" s="1"/>
  <c r="AG85" i="3"/>
  <c r="BK86" i="3"/>
  <c r="W141" i="3"/>
  <c r="BK62" i="3"/>
  <c r="W16" i="3"/>
  <c r="W14" i="3" s="1"/>
  <c r="W17" i="3" s="1"/>
  <c r="W18" i="3" s="1"/>
  <c r="BA73" i="3"/>
  <c r="BA98" i="3"/>
  <c r="BA48" i="3"/>
  <c r="W85" i="3"/>
  <c r="BA112" i="3"/>
  <c r="BA23" i="3"/>
  <c r="AA16" i="4"/>
  <c r="AA77" i="4" s="1"/>
  <c r="AA79" i="4" s="1"/>
  <c r="AA80" i="4" s="1"/>
  <c r="AA81" i="4" s="1"/>
  <c r="Q16" i="4"/>
  <c r="Q71" i="4" s="1"/>
  <c r="Q73" i="4" s="1"/>
  <c r="Q74" i="4" s="1"/>
  <c r="Q75" i="4" s="1"/>
  <c r="Q16" i="3"/>
  <c r="Q18" i="3" s="1"/>
  <c r="R366" i="4"/>
  <c r="AF96" i="11"/>
  <c r="AP96" i="11"/>
  <c r="R185" i="4"/>
  <c r="Q186" i="4"/>
  <c r="Q195" i="4" s="1"/>
  <c r="Q197" i="4" s="1"/>
  <c r="Q198" i="4" s="1"/>
  <c r="Q199" i="4" s="1"/>
  <c r="Q182" i="4"/>
  <c r="AA538" i="4"/>
  <c r="AA541" i="4" s="1"/>
  <c r="AA543" i="4"/>
  <c r="Z362" i="4"/>
  <c r="Y359" i="4"/>
  <c r="AF96" i="12"/>
  <c r="AQ96" i="12" s="1"/>
  <c r="AP96" i="12"/>
  <c r="AT96" i="13"/>
  <c r="AZ96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7" i="13"/>
  <c r="Q89" i="13"/>
  <c r="Q91" i="13"/>
  <c r="Q93" i="13"/>
  <c r="Q95" i="13"/>
  <c r="Q97" i="13"/>
  <c r="Q98" i="13"/>
  <c r="Q100" i="13"/>
  <c r="Q102" i="13"/>
  <c r="Q104" i="13"/>
  <c r="Q106" i="13"/>
  <c r="Q108" i="13"/>
  <c r="Q111" i="13"/>
  <c r="Q113" i="13"/>
  <c r="Q115" i="13"/>
  <c r="Q117" i="13"/>
  <c r="Q119" i="13"/>
  <c r="Q121" i="13"/>
  <c r="Q122" i="13"/>
  <c r="Q124" i="13"/>
  <c r="Q126" i="13"/>
  <c r="Q128" i="13"/>
  <c r="Q130" i="13"/>
  <c r="Q132" i="13"/>
  <c r="Q135" i="13"/>
  <c r="Q137" i="13"/>
  <c r="Q139" i="13"/>
  <c r="Q141" i="13"/>
  <c r="Q143" i="13"/>
  <c r="Q145" i="13"/>
  <c r="Q146" i="13"/>
  <c r="Q148" i="13"/>
  <c r="Q150" i="13"/>
  <c r="Q152" i="13"/>
  <c r="Q154" i="13"/>
  <c r="Q156" i="13"/>
  <c r="Q159" i="13"/>
  <c r="Q161" i="13"/>
  <c r="Q163" i="13"/>
  <c r="Q165" i="13"/>
  <c r="Q167" i="13"/>
  <c r="Q169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88" i="13"/>
  <c r="Q92" i="13"/>
  <c r="Q101" i="13"/>
  <c r="Q105" i="13"/>
  <c r="Q109" i="13"/>
  <c r="Q110" i="13"/>
  <c r="Q114" i="13"/>
  <c r="Q118" i="13"/>
  <c r="Q123" i="13"/>
  <c r="Q127" i="13"/>
  <c r="Q131" i="13"/>
  <c r="Q136" i="13"/>
  <c r="Q140" i="13"/>
  <c r="Q144" i="13"/>
  <c r="Q149" i="13"/>
  <c r="Q153" i="13"/>
  <c r="Q157" i="13"/>
  <c r="Q158" i="13"/>
  <c r="Q162" i="13"/>
  <c r="Q166" i="13"/>
  <c r="Q86" i="13"/>
  <c r="Q107" i="13"/>
  <c r="Q120" i="13"/>
  <c r="Q231" i="13"/>
  <c r="Q233" i="13"/>
  <c r="Q234" i="13"/>
  <c r="Q236" i="13"/>
  <c r="Q238" i="13"/>
  <c r="Q240" i="13"/>
  <c r="Q242" i="13"/>
  <c r="Q244" i="13"/>
  <c r="Q246" i="13"/>
  <c r="Q247" i="13"/>
  <c r="Q249" i="13"/>
  <c r="Q251" i="13"/>
  <c r="Q253" i="13"/>
  <c r="Q255" i="13"/>
  <c r="Q257" i="13"/>
  <c r="Q90" i="13"/>
  <c r="Q134" i="13"/>
  <c r="Q147" i="13"/>
  <c r="Q160" i="13"/>
  <c r="Q94" i="13"/>
  <c r="Q99" i="13"/>
  <c r="Q112" i="13"/>
  <c r="Q125" i="13"/>
  <c r="Q138" i="13"/>
  <c r="Q151" i="13"/>
  <c r="Q164" i="13"/>
  <c r="Q235" i="13"/>
  <c r="Q237" i="13"/>
  <c r="Q239" i="13"/>
  <c r="Q241" i="13"/>
  <c r="Q243" i="13"/>
  <c r="Q245" i="13"/>
  <c r="Q248" i="13"/>
  <c r="Q250" i="13"/>
  <c r="Q252" i="13"/>
  <c r="Q254" i="13"/>
  <c r="Q256" i="13"/>
  <c r="Q258" i="13"/>
  <c r="Q103" i="13"/>
  <c r="Q116" i="13"/>
  <c r="Q129" i="13"/>
  <c r="Q142" i="13"/>
  <c r="Q155" i="13"/>
  <c r="Q168" i="13"/>
  <c r="Q232" i="13"/>
  <c r="Q133" i="13"/>
  <c r="L45" i="2"/>
  <c r="J45" i="2"/>
  <c r="M45" i="2"/>
  <c r="I45" i="2"/>
  <c r="K45" i="2"/>
  <c r="G45" i="2"/>
  <c r="E45" i="2"/>
  <c r="W86" i="8"/>
  <c r="AI86" i="8" s="1"/>
  <c r="W26" i="8"/>
  <c r="AI26" i="8" s="1"/>
  <c r="W38" i="8"/>
  <c r="AI38" i="8" s="1"/>
  <c r="W50" i="8"/>
  <c r="AI50" i="8" s="1"/>
  <c r="W62" i="8"/>
  <c r="AI62" i="8" s="1"/>
  <c r="W74" i="8"/>
  <c r="AI74" i="8" s="1"/>
  <c r="K64" i="7"/>
  <c r="L64" i="7" s="1"/>
  <c r="W122" i="8"/>
  <c r="AI122" i="8" s="1"/>
  <c r="W98" i="8"/>
  <c r="AI98" i="8" s="1"/>
  <c r="W110" i="8"/>
  <c r="AI110" i="8" s="1"/>
  <c r="AG24" i="3"/>
  <c r="O309" i="4"/>
  <c r="O310" i="4" s="1"/>
  <c r="O313" i="4"/>
  <c r="O315" i="4" s="1"/>
  <c r="O316" i="4" s="1"/>
  <c r="O366" i="4"/>
  <c r="AR8" i="3"/>
  <c r="AR17" i="3" s="1"/>
  <c r="AR25" i="3" s="1"/>
  <c r="AH85" i="3"/>
  <c r="AH82" i="3" s="1"/>
  <c r="AH86" i="3" s="1"/>
  <c r="AH87" i="3" s="1"/>
  <c r="BL86" i="3"/>
  <c r="BL84" i="3" s="1"/>
  <c r="BL87" i="3" s="1"/>
  <c r="BL88" i="3" s="1"/>
  <c r="BL89" i="3" s="1"/>
  <c r="X141" i="3"/>
  <c r="BL47" i="3"/>
  <c r="BL14" i="3"/>
  <c r="X16" i="3"/>
  <c r="BL62" i="3"/>
  <c r="BL60" i="3" s="1"/>
  <c r="BL63" i="3" s="1"/>
  <c r="BL64" i="3" s="1"/>
  <c r="BL65" i="3" s="1"/>
  <c r="F32" i="3" s="1"/>
  <c r="BL38" i="3"/>
  <c r="BL36" i="3" s="1"/>
  <c r="BL39" i="3" s="1"/>
  <c r="BL40" i="3" s="1"/>
  <c r="BL41" i="3" s="1"/>
  <c r="F31" i="3" s="1"/>
  <c r="X78" i="3"/>
  <c r="BL23" i="3"/>
  <c r="BL71" i="3"/>
  <c r="W93" i="8"/>
  <c r="AI93" i="8" s="1"/>
  <c r="W117" i="8"/>
  <c r="AI117" i="8" s="1"/>
  <c r="K59" i="7"/>
  <c r="L59" i="7" s="1"/>
  <c r="W105" i="8"/>
  <c r="AI105" i="8" s="1"/>
  <c r="W81" i="8"/>
  <c r="AI81" i="8" s="1"/>
  <c r="W69" i="8"/>
  <c r="AI69" i="8" s="1"/>
  <c r="W57" i="8"/>
  <c r="AI57" i="8" s="1"/>
  <c r="W45" i="8"/>
  <c r="AI45" i="8" s="1"/>
  <c r="W33" i="8"/>
  <c r="AI33" i="8" s="1"/>
  <c r="W21" i="8"/>
  <c r="AI21" i="8" s="1"/>
  <c r="AN62" i="8"/>
  <c r="Z317" i="3"/>
  <c r="E66" i="7"/>
  <c r="F66" i="7" s="1"/>
  <c r="U40" i="8"/>
  <c r="AG40" i="8" s="1"/>
  <c r="U100" i="8"/>
  <c r="AG100" i="8" s="1"/>
  <c r="U52" i="8"/>
  <c r="AG52" i="8" s="1"/>
  <c r="U112" i="8"/>
  <c r="AG112" i="8" s="1"/>
  <c r="U124" i="8"/>
  <c r="AG124" i="8" s="1"/>
  <c r="U64" i="8"/>
  <c r="AG64" i="8" s="1"/>
  <c r="U28" i="8"/>
  <c r="AG28" i="8" s="1"/>
  <c r="U88" i="8"/>
  <c r="AG88" i="8" s="1"/>
  <c r="U76" i="8"/>
  <c r="AG76" i="8" s="1"/>
  <c r="E64" i="7"/>
  <c r="F64" i="7" s="1"/>
  <c r="U86" i="8"/>
  <c r="AG86" i="8" s="1"/>
  <c r="U26" i="8"/>
  <c r="AG26" i="8" s="1"/>
  <c r="U98" i="8"/>
  <c r="AG98" i="8" s="1"/>
  <c r="U74" i="8"/>
  <c r="AG74" i="8" s="1"/>
  <c r="U122" i="8"/>
  <c r="AG122" i="8" s="1"/>
  <c r="U38" i="8"/>
  <c r="AG38" i="8" s="1"/>
  <c r="U50" i="8"/>
  <c r="AG50" i="8" s="1"/>
  <c r="U110" i="8"/>
  <c r="AG110" i="8" s="1"/>
  <c r="U62" i="8"/>
  <c r="AG62" i="8" s="1"/>
  <c r="U99" i="8"/>
  <c r="AG99" i="8" s="1"/>
  <c r="E65" i="7"/>
  <c r="F65" i="7" s="1"/>
  <c r="U51" i="8"/>
  <c r="AG51" i="8" s="1"/>
  <c r="U123" i="8"/>
  <c r="AG123" i="8" s="1"/>
  <c r="U63" i="8"/>
  <c r="AG63" i="8" s="1"/>
  <c r="U75" i="8"/>
  <c r="AG75" i="8" s="1"/>
  <c r="U27" i="8"/>
  <c r="AG27" i="8" s="1"/>
  <c r="U111" i="8"/>
  <c r="AG111" i="8" s="1"/>
  <c r="U39" i="8"/>
  <c r="AG39" i="8" s="1"/>
  <c r="U87" i="8"/>
  <c r="AG87" i="8" s="1"/>
  <c r="AW15" i="10"/>
  <c r="AW11" i="10"/>
  <c r="AW14" i="10"/>
  <c r="AW10" i="10"/>
  <c r="AW13" i="10"/>
  <c r="AW9" i="10"/>
  <c r="AW12" i="10"/>
  <c r="AW8" i="10"/>
  <c r="R302" i="4"/>
  <c r="R305" i="4" s="1"/>
  <c r="R307" i="4"/>
  <c r="R309" i="4" s="1"/>
  <c r="R310" i="4" s="1"/>
  <c r="R311" i="4" s="1"/>
  <c r="Q479" i="4"/>
  <c r="Q482" i="4" s="1"/>
  <c r="Q484" i="4"/>
  <c r="P182" i="4"/>
  <c r="Q185" i="4"/>
  <c r="P186" i="4"/>
  <c r="P195" i="4" s="1"/>
  <c r="P197" i="4" s="1"/>
  <c r="P198" i="4" s="1"/>
  <c r="P199" i="4" s="1"/>
  <c r="AA362" i="4"/>
  <c r="Z359" i="4"/>
  <c r="Z363" i="4"/>
  <c r="Z372" i="4" s="1"/>
  <c r="Z374" i="4" s="1"/>
  <c r="Z375" i="4" s="1"/>
  <c r="Z376" i="4" s="1"/>
  <c r="Z126" i="4"/>
  <c r="Y123" i="4"/>
  <c r="AU4" i="13"/>
  <c r="BA4" i="13"/>
  <c r="I124" i="10"/>
  <c r="Z432" i="3"/>
  <c r="R123" i="3"/>
  <c r="R109" i="3"/>
  <c r="Q599" i="4"/>
  <c r="Q608" i="4" s="1"/>
  <c r="AM104" i="8"/>
  <c r="Y563" i="3"/>
  <c r="AN96" i="8"/>
  <c r="Z504" i="3"/>
  <c r="AN36" i="8"/>
  <c r="Z189" i="3"/>
  <c r="J136" i="10"/>
  <c r="J140" i="10" s="1"/>
  <c r="J147" i="10" s="1"/>
  <c r="AZ8" i="10"/>
  <c r="Q538" i="4"/>
  <c r="Q541" i="4" s="1"/>
  <c r="Q543" i="4"/>
  <c r="R363" i="4"/>
  <c r="R372" i="4" s="1"/>
  <c r="R359" i="4"/>
  <c r="AA359" i="4"/>
  <c r="AB362" i="4"/>
  <c r="AA363" i="4"/>
  <c r="AA372" i="4" s="1"/>
  <c r="Z123" i="4"/>
  <c r="AA126" i="4"/>
  <c r="Z127" i="4"/>
  <c r="Z136" i="4" s="1"/>
  <c r="Z138" i="4" s="1"/>
  <c r="Z139" i="4" s="1"/>
  <c r="Z140" i="4" s="1"/>
  <c r="Q96" i="13"/>
  <c r="Q2" i="13" s="1"/>
  <c r="AB185" i="4"/>
  <c r="AA182" i="4"/>
  <c r="AA186" i="4"/>
  <c r="AA195" i="4" s="1"/>
  <c r="AA197" i="4" s="1"/>
  <c r="AA198" i="4" s="1"/>
  <c r="AA199" i="4" s="1"/>
  <c r="R463" i="3"/>
  <c r="R477" i="3"/>
  <c r="P127" i="3"/>
  <c r="P136" i="3" s="1"/>
  <c r="P138" i="3" s="1"/>
  <c r="P139" i="3" s="1"/>
  <c r="P140" i="3" s="1"/>
  <c r="W83" i="8"/>
  <c r="AI83" i="8" s="1"/>
  <c r="K61" i="7"/>
  <c r="L61" i="7" s="1"/>
  <c r="W71" i="8"/>
  <c r="AI71" i="8" s="1"/>
  <c r="W59" i="8"/>
  <c r="AI59" i="8" s="1"/>
  <c r="W47" i="8"/>
  <c r="AI47" i="8" s="1"/>
  <c r="W35" i="8"/>
  <c r="AI35" i="8" s="1"/>
  <c r="W23" i="8"/>
  <c r="AI23" i="8" s="1"/>
  <c r="W119" i="8"/>
  <c r="AI119" i="8" s="1"/>
  <c r="W107" i="8"/>
  <c r="AI107" i="8" s="1"/>
  <c r="W95" i="8"/>
  <c r="AI95" i="8" s="1"/>
  <c r="AM68" i="8"/>
  <c r="Y374" i="3"/>
  <c r="AM20" i="8"/>
  <c r="Y122" i="3"/>
  <c r="AN67" i="8"/>
  <c r="Z373" i="3"/>
  <c r="AN19" i="8"/>
  <c r="Z121" i="3"/>
  <c r="AN124" i="8"/>
  <c r="Z634" i="3"/>
  <c r="AN52" i="8"/>
  <c r="Z256" i="3"/>
  <c r="H42" i="5"/>
  <c r="L132" i="10"/>
  <c r="AL92" i="8"/>
  <c r="X500" i="3"/>
  <c r="AL44" i="8"/>
  <c r="X248" i="3"/>
  <c r="AY13" i="10"/>
  <c r="AY9" i="10"/>
  <c r="AY12" i="10"/>
  <c r="AY8" i="10"/>
  <c r="AY15" i="10"/>
  <c r="AY11" i="10"/>
  <c r="AY7" i="10"/>
  <c r="AY14" i="10"/>
  <c r="AY10" i="10"/>
  <c r="AY6" i="10"/>
  <c r="V2" i="10"/>
  <c r="AN4" i="10"/>
  <c r="R126" i="4"/>
  <c r="Q123" i="4"/>
  <c r="Q127" i="4"/>
  <c r="Q136" i="4" s="1"/>
  <c r="Q138" i="4" s="1"/>
  <c r="Q139" i="4" s="1"/>
  <c r="Q140" i="4" s="1"/>
  <c r="AB307" i="4"/>
  <c r="AB309" i="4" s="1"/>
  <c r="AB310" i="4" s="1"/>
  <c r="AB311" i="4" s="1"/>
  <c r="AV4" i="11"/>
  <c r="BH5" i="11"/>
  <c r="AB241" i="4"/>
  <c r="AB245" i="4"/>
  <c r="AB254" i="4" s="1"/>
  <c r="AB256" i="4" s="1"/>
  <c r="AB257" i="4" s="1"/>
  <c r="AB258" i="4" s="1"/>
  <c r="BJ5" i="12"/>
  <c r="AX4" i="12"/>
  <c r="L124" i="10"/>
  <c r="L125" i="10" s="1"/>
  <c r="AB244" i="4"/>
  <c r="AA241" i="4"/>
  <c r="AA245" i="4"/>
  <c r="AA254" i="4" s="1"/>
  <c r="AA256" i="4" s="1"/>
  <c r="AA257" i="4" s="1"/>
  <c r="AA258" i="4" s="1"/>
  <c r="AL112" i="8"/>
  <c r="X571" i="3"/>
  <c r="AL64" i="8"/>
  <c r="X319" i="3"/>
  <c r="X495" i="3"/>
  <c r="Q304" i="3"/>
  <c r="Q313" i="3" s="1"/>
  <c r="Q315" i="3" s="1"/>
  <c r="Q316" i="3" s="1"/>
  <c r="Q317" i="3" s="1"/>
  <c r="P300" i="3"/>
  <c r="P286" i="3"/>
  <c r="P304" i="3"/>
  <c r="Q303" i="3"/>
  <c r="AN93" i="8"/>
  <c r="Z501" i="3"/>
  <c r="AN81" i="8"/>
  <c r="Z438" i="3"/>
  <c r="AN33" i="8"/>
  <c r="Z186" i="3"/>
  <c r="W96" i="8"/>
  <c r="AI96" i="8" s="1"/>
  <c r="W120" i="8"/>
  <c r="AI120" i="8" s="1"/>
  <c r="W24" i="8"/>
  <c r="AI24" i="8" s="1"/>
  <c r="W36" i="8"/>
  <c r="AI36" i="8" s="1"/>
  <c r="W48" i="8"/>
  <c r="AI48" i="8" s="1"/>
  <c r="W60" i="8"/>
  <c r="AI60" i="8" s="1"/>
  <c r="W72" i="8"/>
  <c r="AI72" i="8" s="1"/>
  <c r="W84" i="8"/>
  <c r="AI84" i="8" s="1"/>
  <c r="K62" i="7"/>
  <c r="L62" i="7" s="1"/>
  <c r="W108" i="8"/>
  <c r="AI108" i="8" s="1"/>
  <c r="W100" i="8"/>
  <c r="AI100" i="8" s="1"/>
  <c r="W124" i="8"/>
  <c r="AI124" i="8" s="1"/>
  <c r="W28" i="8"/>
  <c r="AI28" i="8" s="1"/>
  <c r="W40" i="8"/>
  <c r="AI40" i="8" s="1"/>
  <c r="W52" i="8"/>
  <c r="AI52" i="8" s="1"/>
  <c r="W64" i="8"/>
  <c r="AI64" i="8" s="1"/>
  <c r="W76" i="8"/>
  <c r="AI76" i="8" s="1"/>
  <c r="W88" i="8"/>
  <c r="AI88" i="8" s="1"/>
  <c r="K66" i="7"/>
  <c r="L66" i="7" s="1"/>
  <c r="W112" i="8"/>
  <c r="AI112" i="8" s="1"/>
  <c r="AN102" i="8"/>
  <c r="Z561" i="3"/>
  <c r="AN42" i="8"/>
  <c r="Z246" i="3"/>
  <c r="AN51" i="8"/>
  <c r="Z255" i="3"/>
  <c r="AK78" i="8"/>
  <c r="W435" i="3"/>
  <c r="U59" i="8"/>
  <c r="AG59" i="8" s="1"/>
  <c r="U119" i="8"/>
  <c r="AG119" i="8" s="1"/>
  <c r="E61" i="7"/>
  <c r="F61" i="7" s="1"/>
  <c r="U23" i="8"/>
  <c r="AG23" i="8" s="1"/>
  <c r="U71" i="8"/>
  <c r="AG71" i="8" s="1"/>
  <c r="U47" i="8"/>
  <c r="AG47" i="8" s="1"/>
  <c r="U95" i="8"/>
  <c r="AG95" i="8" s="1"/>
  <c r="U35" i="8"/>
  <c r="AG35" i="8" s="1"/>
  <c r="U107" i="8"/>
  <c r="AG107" i="8" s="1"/>
  <c r="U83" i="8"/>
  <c r="AG83" i="8" s="1"/>
  <c r="V25" i="8"/>
  <c r="AH25" i="8" s="1"/>
  <c r="V37" i="8"/>
  <c r="AH37" i="8" s="1"/>
  <c r="V49" i="8"/>
  <c r="AH49" i="8" s="1"/>
  <c r="V61" i="8"/>
  <c r="AH61" i="8" s="1"/>
  <c r="V73" i="8"/>
  <c r="AH73" i="8" s="1"/>
  <c r="V85" i="8"/>
  <c r="AH85" i="8" s="1"/>
  <c r="V97" i="8"/>
  <c r="AH97" i="8" s="1"/>
  <c r="V109" i="8"/>
  <c r="AH109" i="8" s="1"/>
  <c r="V121" i="8"/>
  <c r="AH121" i="8" s="1"/>
  <c r="H63" i="7"/>
  <c r="I63" i="7" s="1"/>
  <c r="AQ16" i="3"/>
  <c r="AQ6" i="3"/>
  <c r="AQ9" i="3" s="1"/>
  <c r="AQ10" i="3" s="1"/>
  <c r="BK84" i="3"/>
  <c r="BK87" i="3" s="1"/>
  <c r="BK88" i="3" s="1"/>
  <c r="BK12" i="3"/>
  <c r="BK15" i="3" s="1"/>
  <c r="BK16" i="3" s="1"/>
  <c r="W5" i="3"/>
  <c r="W8" i="3" s="1"/>
  <c r="W9" i="3" s="1"/>
  <c r="X10" i="3" s="1"/>
  <c r="AK56" i="8"/>
  <c r="W311" i="3"/>
  <c r="AN61" i="6"/>
  <c r="AN18" i="6"/>
  <c r="AN25" i="6" s="1"/>
  <c r="BN79" i="3"/>
  <c r="BN80" i="3" s="1"/>
  <c r="R11" i="3"/>
  <c r="R13" i="3" s="1"/>
  <c r="R14" i="3" s="1"/>
  <c r="BN55" i="3"/>
  <c r="BN7" i="3"/>
  <c r="BN31" i="3"/>
  <c r="AE61" i="6"/>
  <c r="BM7" i="3"/>
  <c r="BM8" i="3" s="1"/>
  <c r="BM55" i="3"/>
  <c r="BM56" i="3" s="1"/>
  <c r="AE18" i="6"/>
  <c r="AE25" i="6" s="1"/>
  <c r="BM79" i="3"/>
  <c r="BM80" i="3" s="1"/>
  <c r="BM31" i="3"/>
  <c r="BM32" i="3" s="1"/>
  <c r="P244" i="4"/>
  <c r="O241" i="4"/>
  <c r="AB418" i="4"/>
  <c r="AB422" i="4"/>
  <c r="AB431" i="4" s="1"/>
  <c r="AU96" i="13"/>
  <c r="BA96" i="13"/>
  <c r="J148" i="10"/>
  <c r="Z335" i="3"/>
  <c r="Z390" i="3"/>
  <c r="X621" i="3"/>
  <c r="Z558" i="3"/>
  <c r="P345" i="3"/>
  <c r="R570" i="4"/>
  <c r="R571" i="4"/>
  <c r="R572" i="4"/>
  <c r="R573" i="4"/>
  <c r="R574" i="4"/>
  <c r="R575" i="4"/>
  <c r="R576" i="4"/>
  <c r="R577" i="4"/>
  <c r="AJ84" i="3"/>
  <c r="AJ94" i="3" s="1"/>
  <c r="AJ95" i="3" s="1"/>
  <c r="H21" i="3" s="1"/>
  <c r="H19" i="3" s="1"/>
  <c r="J42" i="5"/>
  <c r="AA367" i="4"/>
  <c r="AA314" i="4"/>
  <c r="AA315" i="4" s="1"/>
  <c r="AA316" i="4" s="1"/>
  <c r="AA317" i="4" s="1"/>
  <c r="AN110" i="8"/>
  <c r="Z569" i="3"/>
  <c r="AN50" i="8"/>
  <c r="Z254" i="3"/>
  <c r="E60" i="7"/>
  <c r="F60" i="7" s="1"/>
  <c r="U94" i="8"/>
  <c r="AG94" i="8" s="1"/>
  <c r="U118" i="8"/>
  <c r="AG118" i="8" s="1"/>
  <c r="U34" i="8"/>
  <c r="AG34" i="8" s="1"/>
  <c r="U46" i="8"/>
  <c r="AG46" i="8" s="1"/>
  <c r="U58" i="8"/>
  <c r="AG58" i="8" s="1"/>
  <c r="U22" i="8"/>
  <c r="AG22" i="8" s="1"/>
  <c r="U106" i="8"/>
  <c r="AG106" i="8" s="1"/>
  <c r="U82" i="8"/>
  <c r="AG82" i="8" s="1"/>
  <c r="U70" i="8"/>
  <c r="AG70" i="8" s="1"/>
  <c r="AK66" i="8"/>
  <c r="W372" i="3"/>
  <c r="Y255" i="4"/>
  <c r="Y256" i="4" s="1"/>
  <c r="Y257" i="4" s="1"/>
  <c r="Y308" i="4"/>
  <c r="Y250" i="4"/>
  <c r="Y251" i="4" s="1"/>
  <c r="E63" i="7"/>
  <c r="F63" i="7" s="1"/>
  <c r="U61" i="8"/>
  <c r="AG61" i="8" s="1"/>
  <c r="U109" i="8"/>
  <c r="AG109" i="8" s="1"/>
  <c r="U85" i="8"/>
  <c r="AG85" i="8" s="1"/>
  <c r="U49" i="8"/>
  <c r="AG49" i="8" s="1"/>
  <c r="U97" i="8"/>
  <c r="AG97" i="8" s="1"/>
  <c r="U121" i="8"/>
  <c r="AG121" i="8" s="1"/>
  <c r="U73" i="8"/>
  <c r="AG73" i="8" s="1"/>
  <c r="U25" i="8"/>
  <c r="AG25" i="8" s="1"/>
  <c r="U37" i="8"/>
  <c r="AG37" i="8" s="1"/>
  <c r="Y17" i="4"/>
  <c r="O17" i="3"/>
  <c r="W21" i="3"/>
  <c r="W20" i="3" s="1"/>
  <c r="O17" i="4"/>
  <c r="P300" i="4"/>
  <c r="P304" i="4"/>
  <c r="P313" i="4" s="1"/>
  <c r="P315" i="4" s="1"/>
  <c r="P316" i="4" s="1"/>
  <c r="P317" i="4" s="1"/>
  <c r="Q303" i="4"/>
  <c r="Q418" i="4"/>
  <c r="R421" i="4"/>
  <c r="Q422" i="4"/>
  <c r="Q431" i="4" s="1"/>
  <c r="Z244" i="4"/>
  <c r="Y241" i="4"/>
  <c r="Z303" i="4"/>
  <c r="Y300" i="4"/>
  <c r="AV4" i="12"/>
  <c r="BH5" i="12"/>
  <c r="W2" i="13"/>
  <c r="AT4" i="13"/>
  <c r="AZ4" i="13"/>
  <c r="Q243" i="3"/>
  <c r="Q246" i="3" s="1"/>
  <c r="Q248" i="3"/>
  <c r="Q250" i="3" s="1"/>
  <c r="Q251" i="3" s="1"/>
  <c r="Q252" i="3" s="1"/>
  <c r="X180" i="3"/>
  <c r="W621" i="3"/>
  <c r="Q538" i="3"/>
  <c r="Q541" i="3" s="1"/>
  <c r="Q543" i="3"/>
  <c r="Q545" i="3" s="1"/>
  <c r="Q546" i="3" s="1"/>
  <c r="Q547" i="3" s="1"/>
  <c r="Q366" i="3"/>
  <c r="Q368" i="3" s="1"/>
  <c r="Q369" i="3" s="1"/>
  <c r="Q370" i="3" s="1"/>
  <c r="BN23" i="3"/>
  <c r="Z16" i="3"/>
  <c r="BN38" i="3"/>
  <c r="BN36" i="3" s="1"/>
  <c r="BN39" i="3" s="1"/>
  <c r="BN40" i="3" s="1"/>
  <c r="BN41" i="3" s="1"/>
  <c r="H31" i="3" s="1"/>
  <c r="BN71" i="3"/>
  <c r="Z78" i="3"/>
  <c r="BN14" i="3"/>
  <c r="BN12" i="3" s="1"/>
  <c r="BN15" i="3" s="1"/>
  <c r="BN16" i="3" s="1"/>
  <c r="BN17" i="3" s="1"/>
  <c r="H30" i="3" s="1"/>
  <c r="BN62" i="3"/>
  <c r="BN60" i="3" s="1"/>
  <c r="BN63" i="3" s="1"/>
  <c r="BN64" i="3" s="1"/>
  <c r="BN65" i="3" s="1"/>
  <c r="H32" i="3" s="1"/>
  <c r="BN47" i="3"/>
  <c r="AT8" i="3"/>
  <c r="AT17" i="3" s="1"/>
  <c r="AT25" i="3" s="1"/>
  <c r="BN86" i="3"/>
  <c r="BN84" i="3" s="1"/>
  <c r="BN87" i="3" s="1"/>
  <c r="BN88" i="3" s="1"/>
  <c r="BN89" i="3" s="1"/>
  <c r="Z141" i="3"/>
  <c r="P538" i="3"/>
  <c r="P541" i="3" s="1"/>
  <c r="P477" i="3"/>
  <c r="P581" i="4"/>
  <c r="V19" i="8"/>
  <c r="AH19" i="8" s="1"/>
  <c r="V31" i="8"/>
  <c r="AH31" i="8" s="1"/>
  <c r="V43" i="8"/>
  <c r="AH43" i="8" s="1"/>
  <c r="V55" i="8"/>
  <c r="AH55" i="8" s="1"/>
  <c r="V67" i="8"/>
  <c r="AH67" i="8" s="1"/>
  <c r="V79" i="8"/>
  <c r="AH79" i="8" s="1"/>
  <c r="V91" i="8"/>
  <c r="AH91" i="8" s="1"/>
  <c r="V103" i="8"/>
  <c r="AH103" i="8" s="1"/>
  <c r="V115" i="8"/>
  <c r="AH115" i="8" s="1"/>
  <c r="H57" i="7"/>
  <c r="I57" i="7" s="1"/>
  <c r="AB580" i="4"/>
  <c r="AN108" i="8"/>
  <c r="Z567" i="3"/>
  <c r="AN72" i="8"/>
  <c r="Z378" i="3"/>
  <c r="AN24" i="8"/>
  <c r="Z126" i="3"/>
  <c r="AK92" i="8"/>
  <c r="W500" i="3"/>
  <c r="V21" i="8"/>
  <c r="AH21" i="8" s="1"/>
  <c r="V33" i="8"/>
  <c r="AH33" i="8" s="1"/>
  <c r="V45" i="8"/>
  <c r="AH45" i="8" s="1"/>
  <c r="V57" i="8"/>
  <c r="AH57" i="8" s="1"/>
  <c r="V69" i="8"/>
  <c r="AH69" i="8" s="1"/>
  <c r="V81" i="8"/>
  <c r="AH81" i="8" s="1"/>
  <c r="V93" i="8"/>
  <c r="AH93" i="8" s="1"/>
  <c r="V105" i="8"/>
  <c r="AH105" i="8" s="1"/>
  <c r="V117" i="8"/>
  <c r="AH117" i="8" s="1"/>
  <c r="H59" i="7"/>
  <c r="I59" i="7" s="1"/>
  <c r="E62" i="7"/>
  <c r="F62" i="7" s="1"/>
  <c r="U72" i="8"/>
  <c r="AG72" i="8" s="1"/>
  <c r="U84" i="8"/>
  <c r="AG84" i="8" s="1"/>
  <c r="U36" i="8"/>
  <c r="AG36" i="8" s="1"/>
  <c r="U48" i="8"/>
  <c r="AG48" i="8" s="1"/>
  <c r="U60" i="8"/>
  <c r="AG60" i="8" s="1"/>
  <c r="U96" i="8"/>
  <c r="AG96" i="8" s="1"/>
  <c r="U24" i="8"/>
  <c r="AG24" i="8" s="1"/>
  <c r="U108" i="8"/>
  <c r="AG108" i="8" s="1"/>
  <c r="U120" i="8"/>
  <c r="AG120" i="8" s="1"/>
  <c r="AB602" i="4"/>
  <c r="AZ14" i="10"/>
  <c r="AZ7" i="10"/>
  <c r="U2" i="10"/>
  <c r="AM4" i="10"/>
  <c r="R543" i="4"/>
  <c r="R538" i="4"/>
  <c r="R541" i="4" s="1"/>
  <c r="Q421" i="4"/>
  <c r="P422" i="4"/>
  <c r="P431" i="4" s="1"/>
  <c r="P433" i="4" s="1"/>
  <c r="P434" i="4" s="1"/>
  <c r="P435" i="4" s="1"/>
  <c r="P418" i="4"/>
  <c r="P538" i="4"/>
  <c r="P541" i="4" s="1"/>
  <c r="P543" i="4"/>
  <c r="AX11" i="10"/>
  <c r="AX10" i="10"/>
  <c r="AX13" i="10"/>
  <c r="AX9" i="10"/>
  <c r="AX12" i="10"/>
  <c r="AX8" i="10"/>
  <c r="P185" i="4"/>
  <c r="O182" i="4"/>
  <c r="AA418" i="4"/>
  <c r="AB421" i="4"/>
  <c r="AA422" i="4"/>
  <c r="AA431" i="4" s="1"/>
  <c r="X558" i="3"/>
  <c r="R359" i="3"/>
  <c r="P599" i="4"/>
  <c r="P597" i="4" s="1"/>
  <c r="P600" i="4" s="1"/>
  <c r="P309" i="3"/>
  <c r="P310" i="3" s="1"/>
  <c r="P311" i="3" s="1"/>
  <c r="P184" i="3"/>
  <c r="P187" i="3" s="1"/>
  <c r="Y272" i="3"/>
  <c r="Y327" i="3"/>
  <c r="AH90" i="3"/>
  <c r="AH94" i="3" s="1"/>
  <c r="AH95" i="3" s="1"/>
  <c r="F21" i="3" s="1"/>
  <c r="AH91" i="3"/>
  <c r="AH92" i="3" s="1"/>
  <c r="AH93" i="3" s="1"/>
  <c r="F20" i="3" s="1"/>
  <c r="F19" i="3" s="1"/>
  <c r="C47" i="2" s="1"/>
  <c r="AM56" i="8"/>
  <c r="Y311" i="3"/>
  <c r="AM116" i="8"/>
  <c r="Y626" i="3"/>
  <c r="AN103" i="8"/>
  <c r="Z562" i="3"/>
  <c r="AN55" i="8"/>
  <c r="Z310" i="3"/>
  <c r="AN100" i="8"/>
  <c r="Z508" i="3"/>
  <c r="AN40" i="8"/>
  <c r="Z193" i="3"/>
  <c r="AL80" i="8"/>
  <c r="X437" i="3"/>
  <c r="AL32" i="8"/>
  <c r="X185" i="3"/>
  <c r="P16" i="4"/>
  <c r="P18" i="4" s="1"/>
  <c r="Z16" i="4"/>
  <c r="Z18" i="4" s="1"/>
  <c r="P16" i="3"/>
  <c r="P18" i="3" s="1"/>
  <c r="BJ5" i="11"/>
  <c r="AX4" i="11"/>
  <c r="R127" i="4"/>
  <c r="R136" i="4" s="1"/>
  <c r="R138" i="4" s="1"/>
  <c r="R139" i="4" s="1"/>
  <c r="R140" i="4" s="1"/>
  <c r="R123" i="4"/>
  <c r="AB484" i="4"/>
  <c r="AB479" i="4"/>
  <c r="AB482" i="4" s="1"/>
  <c r="Z241" i="4"/>
  <c r="AA244" i="4"/>
  <c r="Z245" i="4"/>
  <c r="Z254" i="4" s="1"/>
  <c r="Z256" i="4" s="1"/>
  <c r="Z257" i="4" s="1"/>
  <c r="Z258" i="4" s="1"/>
  <c r="AA123" i="4"/>
  <c r="AB126" i="4"/>
  <c r="AA127" i="4"/>
  <c r="AA136" i="4" s="1"/>
  <c r="AA138" i="4" s="1"/>
  <c r="AA139" i="4" s="1"/>
  <c r="AA140" i="4" s="1"/>
  <c r="K124" i="10"/>
  <c r="K125" i="10" s="1"/>
  <c r="X2" i="13"/>
  <c r="AL100" i="8"/>
  <c r="X508" i="3"/>
  <c r="AL52" i="8"/>
  <c r="X256" i="3"/>
  <c r="Y7" i="3"/>
  <c r="Y5" i="3" s="1"/>
  <c r="Y8" i="3" s="1"/>
  <c r="Y9" i="3" s="1"/>
  <c r="BM13" i="3"/>
  <c r="BC23" i="3"/>
  <c r="BM37" i="3"/>
  <c r="BM61" i="3"/>
  <c r="BC48" i="3"/>
  <c r="AI83" i="3"/>
  <c r="BM85" i="3"/>
  <c r="BC98" i="3"/>
  <c r="BC73" i="3"/>
  <c r="R168" i="3"/>
  <c r="R182" i="3"/>
  <c r="AN69" i="8"/>
  <c r="Z375" i="3"/>
  <c r="AN21" i="8"/>
  <c r="Z123" i="3"/>
  <c r="AK32" i="8"/>
  <c r="W185" i="3"/>
  <c r="W87" i="8"/>
  <c r="AI87" i="8" s="1"/>
  <c r="K65" i="7"/>
  <c r="L65" i="7" s="1"/>
  <c r="W99" i="8"/>
  <c r="AI99" i="8" s="1"/>
  <c r="W75" i="8"/>
  <c r="AI75" i="8" s="1"/>
  <c r="W63" i="8"/>
  <c r="AI63" i="8" s="1"/>
  <c r="W51" i="8"/>
  <c r="AI51" i="8" s="1"/>
  <c r="W39" i="8"/>
  <c r="AI39" i="8" s="1"/>
  <c r="W27" i="8"/>
  <c r="AI27" i="8" s="1"/>
  <c r="W111" i="8"/>
  <c r="AI111" i="8" s="1"/>
  <c r="W123" i="8"/>
  <c r="AI123" i="8" s="1"/>
  <c r="K132" i="10"/>
  <c r="AN78" i="8"/>
  <c r="Z435" i="3"/>
  <c r="AN30" i="8"/>
  <c r="Z183" i="3"/>
  <c r="AN111" i="8"/>
  <c r="Z570" i="3"/>
  <c r="AN39" i="8"/>
  <c r="Z192" i="3"/>
  <c r="AK80" i="8"/>
  <c r="W437" i="3"/>
  <c r="AN115" i="8"/>
  <c r="Z625" i="3"/>
  <c r="V18" i="8"/>
  <c r="AH18" i="8" s="1"/>
  <c r="V30" i="8"/>
  <c r="AH30" i="8" s="1"/>
  <c r="V42" i="8"/>
  <c r="AH42" i="8" s="1"/>
  <c r="V54" i="8"/>
  <c r="AH54" i="8" s="1"/>
  <c r="V66" i="8"/>
  <c r="AH66" i="8" s="1"/>
  <c r="V78" i="8"/>
  <c r="AH78" i="8" s="1"/>
  <c r="V90" i="8"/>
  <c r="AH90" i="8" s="1"/>
  <c r="V102" i="8"/>
  <c r="AH102" i="8" s="1"/>
  <c r="V114" i="8"/>
  <c r="AH114" i="8" s="1"/>
  <c r="H56" i="7"/>
  <c r="AG82" i="3"/>
  <c r="AG86" i="3" s="1"/>
  <c r="AG87" i="3" s="1"/>
  <c r="BK45" i="3"/>
  <c r="BK48" i="3" s="1"/>
  <c r="BK49" i="3" s="1"/>
  <c r="R77" i="4"/>
  <c r="R79" i="4" s="1"/>
  <c r="R80" i="4" s="1"/>
  <c r="R81" i="4" s="1"/>
  <c r="R11" i="4"/>
  <c r="R13" i="4" s="1"/>
  <c r="R14" i="4" s="1"/>
  <c r="R71" i="4"/>
  <c r="R73" i="4" s="1"/>
  <c r="R74" i="4" s="1"/>
  <c r="R75" i="4" s="1"/>
  <c r="Y77" i="3"/>
  <c r="Y85" i="3"/>
  <c r="P362" i="4"/>
  <c r="O359" i="4"/>
  <c r="AZ5" i="10"/>
  <c r="P303" i="4"/>
  <c r="O300" i="4"/>
  <c r="Y418" i="4"/>
  <c r="Z421" i="4"/>
  <c r="AB182" i="4"/>
  <c r="AB186" i="4"/>
  <c r="AB195" i="4" s="1"/>
  <c r="AB197" i="4" s="1"/>
  <c r="AB198" i="4" s="1"/>
  <c r="AB199" i="4" s="1"/>
  <c r="J124" i="10"/>
  <c r="J125" i="10" s="1"/>
  <c r="X23" i="8"/>
  <c r="AJ23" i="8" s="1"/>
  <c r="X35" i="8"/>
  <c r="AJ35" i="8" s="1"/>
  <c r="X47" i="8"/>
  <c r="AJ47" i="8" s="1"/>
  <c r="X59" i="8"/>
  <c r="AJ59" i="8" s="1"/>
  <c r="X71" i="8"/>
  <c r="AJ71" i="8" s="1"/>
  <c r="N61" i="7"/>
  <c r="O61" i="7" s="1"/>
  <c r="X107" i="8"/>
  <c r="AJ107" i="8" s="1"/>
  <c r="X83" i="8"/>
  <c r="AJ83" i="8" s="1"/>
  <c r="X95" i="8"/>
  <c r="AJ95" i="8" s="1"/>
  <c r="X119" i="8"/>
  <c r="AJ119" i="8" s="1"/>
  <c r="R422" i="3"/>
  <c r="R431" i="3" s="1"/>
  <c r="R433" i="3" s="1"/>
  <c r="R434" i="3" s="1"/>
  <c r="R435" i="3" s="1"/>
  <c r="Q418" i="3"/>
  <c r="Q404" i="3"/>
  <c r="R421" i="3"/>
  <c r="Q367" i="4"/>
  <c r="Q314" i="4"/>
  <c r="Q315" i="4" s="1"/>
  <c r="Q316" i="4" s="1"/>
  <c r="Q317" i="4" s="1"/>
  <c r="X652" i="3"/>
  <c r="AN91" i="8"/>
  <c r="Z499" i="3"/>
  <c r="AN86" i="8"/>
  <c r="Z443" i="3"/>
  <c r="AN38" i="8"/>
  <c r="Z191" i="3"/>
  <c r="AK20" i="8"/>
  <c r="W122" i="3"/>
  <c r="R248" i="4"/>
  <c r="R250" i="4" s="1"/>
  <c r="R251" i="4" s="1"/>
  <c r="R252" i="4" s="1"/>
  <c r="X22" i="3"/>
  <c r="Y15" i="3"/>
  <c r="AB359" i="4"/>
  <c r="AB363" i="4"/>
  <c r="AB372" i="4" s="1"/>
  <c r="AA421" i="4"/>
  <c r="Z418" i="4"/>
  <c r="Z422" i="4"/>
  <c r="Z431" i="4" s="1"/>
  <c r="Z182" i="4"/>
  <c r="AA185" i="4"/>
  <c r="Z186" i="4"/>
  <c r="Z195" i="4" s="1"/>
  <c r="Z197" i="4" s="1"/>
  <c r="Z198" i="4" s="1"/>
  <c r="Z199" i="4" s="1"/>
  <c r="AH232" i="13"/>
  <c r="V232" i="13"/>
  <c r="J2" i="13"/>
  <c r="P314" i="3"/>
  <c r="P367" i="3"/>
  <c r="P368" i="3" s="1"/>
  <c r="P369" i="3" s="1"/>
  <c r="P370" i="3" s="1"/>
  <c r="Q480" i="3"/>
  <c r="X20" i="8"/>
  <c r="AJ20" i="8" s="1"/>
  <c r="X32" i="8"/>
  <c r="AJ32" i="8" s="1"/>
  <c r="X44" i="8"/>
  <c r="AJ44" i="8" s="1"/>
  <c r="X56" i="8"/>
  <c r="AJ56" i="8" s="1"/>
  <c r="X68" i="8"/>
  <c r="AJ68" i="8" s="1"/>
  <c r="X92" i="8"/>
  <c r="AJ92" i="8" s="1"/>
  <c r="X116" i="8"/>
  <c r="AJ116" i="8" s="1"/>
  <c r="X80" i="8"/>
  <c r="AJ80" i="8" s="1"/>
  <c r="X104" i="8"/>
  <c r="AJ104" i="8" s="1"/>
  <c r="N58" i="7"/>
  <c r="O58" i="7" s="1"/>
  <c r="R551" i="3"/>
  <c r="R552" i="3" s="1"/>
  <c r="R553" i="3" s="1"/>
  <c r="V24" i="8"/>
  <c r="AH24" i="8" s="1"/>
  <c r="V36" i="8"/>
  <c r="AH36" i="8" s="1"/>
  <c r="V48" i="8"/>
  <c r="AH48" i="8" s="1"/>
  <c r="V60" i="8"/>
  <c r="AH60" i="8" s="1"/>
  <c r="V72" i="8"/>
  <c r="AH72" i="8" s="1"/>
  <c r="V84" i="8"/>
  <c r="AH84" i="8" s="1"/>
  <c r="V96" i="8"/>
  <c r="AH96" i="8" s="1"/>
  <c r="V108" i="8"/>
  <c r="AH108" i="8" s="1"/>
  <c r="V120" i="8"/>
  <c r="AH120" i="8" s="1"/>
  <c r="H62" i="7"/>
  <c r="I62" i="7" s="1"/>
  <c r="X25" i="8"/>
  <c r="AJ25" i="8" s="1"/>
  <c r="X37" i="8"/>
  <c r="AJ37" i="8" s="1"/>
  <c r="X49" i="8"/>
  <c r="AJ49" i="8" s="1"/>
  <c r="X61" i="8"/>
  <c r="AJ61" i="8" s="1"/>
  <c r="X73" i="8"/>
  <c r="AJ73" i="8" s="1"/>
  <c r="X85" i="8"/>
  <c r="AJ85" i="8" s="1"/>
  <c r="X109" i="8"/>
  <c r="AJ109" i="8" s="1"/>
  <c r="X97" i="8"/>
  <c r="AJ97" i="8" s="1"/>
  <c r="N63" i="7"/>
  <c r="O63" i="7" s="1"/>
  <c r="X121" i="8"/>
  <c r="AJ121" i="8" s="1"/>
  <c r="AN84" i="8"/>
  <c r="Z441" i="3"/>
  <c r="AN60" i="8"/>
  <c r="Z315" i="3"/>
  <c r="AI91" i="3"/>
  <c r="AI90" i="3"/>
  <c r="AI94" i="3" s="1"/>
  <c r="AI95" i="3" s="1"/>
  <c r="G21" i="3" s="1"/>
  <c r="AK68" i="8"/>
  <c r="W374" i="3"/>
  <c r="E57" i="7"/>
  <c r="U43" i="8"/>
  <c r="AG43" i="8" s="1"/>
  <c r="U115" i="8"/>
  <c r="AG115" i="8" s="1"/>
  <c r="U55" i="8"/>
  <c r="AG55" i="8" s="1"/>
  <c r="U91" i="8"/>
  <c r="AG91" i="8" s="1"/>
  <c r="U31" i="8"/>
  <c r="AG31" i="8" s="1"/>
  <c r="U19" i="8"/>
  <c r="AG19" i="8" s="1"/>
  <c r="U79" i="8"/>
  <c r="AG79" i="8" s="1"/>
  <c r="U67" i="8"/>
  <c r="AG67" i="8" s="1"/>
  <c r="U103" i="8"/>
  <c r="AG103" i="8" s="1"/>
  <c r="R604" i="3"/>
  <c r="R605" i="3" s="1"/>
  <c r="R606" i="3" s="1"/>
  <c r="R602" i="4"/>
  <c r="Z20" i="3"/>
  <c r="Z22" i="3" s="1"/>
  <c r="AA2" i="10"/>
  <c r="V61" i="6"/>
  <c r="V18" i="6"/>
  <c r="V25" i="6" s="1"/>
  <c r="BL31" i="3"/>
  <c r="BL55" i="3"/>
  <c r="BL7" i="3"/>
  <c r="BL8" i="3" s="1"/>
  <c r="BL79" i="3"/>
  <c r="BL80" i="3" s="1"/>
  <c r="AW4" i="11"/>
  <c r="BI5" i="11"/>
  <c r="R245" i="4"/>
  <c r="R254" i="4" s="1"/>
  <c r="R256" i="4" s="1"/>
  <c r="R257" i="4" s="1"/>
  <c r="R258" i="4" s="1"/>
  <c r="R241" i="4"/>
  <c r="Z597" i="4"/>
  <c r="Z600" i="4" s="1"/>
  <c r="Z479" i="4"/>
  <c r="Z482" i="4" s="1"/>
  <c r="Z484" i="4"/>
  <c r="AA114" i="10"/>
  <c r="AG114" i="10"/>
  <c r="BX24" i="3"/>
  <c r="C58" i="2"/>
  <c r="R184" i="3"/>
  <c r="R187" i="3" s="1"/>
  <c r="P491" i="4"/>
  <c r="P492" i="4" s="1"/>
  <c r="P493" i="4" s="1"/>
  <c r="P494" i="4" s="1"/>
  <c r="P544" i="4"/>
  <c r="P550" i="4" s="1"/>
  <c r="P551" i="4" s="1"/>
  <c r="P552" i="4" s="1"/>
  <c r="P553" i="4" s="1"/>
  <c r="AM80" i="8"/>
  <c r="Y437" i="3"/>
  <c r="AM44" i="8"/>
  <c r="Y248" i="3"/>
  <c r="AM92" i="8"/>
  <c r="Y500" i="3"/>
  <c r="AN79" i="8"/>
  <c r="Z436" i="3"/>
  <c r="AN43" i="8"/>
  <c r="Z247" i="3"/>
  <c r="AN112" i="8"/>
  <c r="Z571" i="3"/>
  <c r="AN76" i="8"/>
  <c r="Z382" i="3"/>
  <c r="AN28" i="8"/>
  <c r="Z130" i="3"/>
  <c r="AL116" i="8"/>
  <c r="X626" i="3"/>
  <c r="AL68" i="8"/>
  <c r="X374" i="3"/>
  <c r="AL20" i="8"/>
  <c r="X122" i="3"/>
  <c r="AW6" i="10"/>
  <c r="P421" i="4"/>
  <c r="O418" i="4"/>
  <c r="P241" i="4"/>
  <c r="P245" i="4"/>
  <c r="P254" i="4" s="1"/>
  <c r="P256" i="4" s="1"/>
  <c r="P257" i="4" s="1"/>
  <c r="P258" i="4" s="1"/>
  <c r="Q244" i="4"/>
  <c r="AY4" i="11"/>
  <c r="BK5" i="11"/>
  <c r="AB543" i="4"/>
  <c r="AB538" i="4"/>
  <c r="AB541" i="4" s="1"/>
  <c r="Z300" i="4"/>
  <c r="AA303" i="4"/>
  <c r="Z304" i="4"/>
  <c r="Z313" i="4" s="1"/>
  <c r="Z315" i="4" s="1"/>
  <c r="Z316" i="4" s="1"/>
  <c r="Z317" i="4" s="1"/>
  <c r="AB300" i="4"/>
  <c r="AB304" i="4"/>
  <c r="AB313" i="4" s="1"/>
  <c r="AB123" i="4"/>
  <c r="AB127" i="4"/>
  <c r="AB136" i="4" s="1"/>
  <c r="AB138" i="4" s="1"/>
  <c r="AB139" i="4" s="1"/>
  <c r="AB140" i="4" s="1"/>
  <c r="AU170" i="13"/>
  <c r="BA170" i="13"/>
  <c r="S6" i="13"/>
  <c r="S8" i="13"/>
  <c r="S10" i="13"/>
  <c r="S12" i="13"/>
  <c r="S14" i="13"/>
  <c r="S16" i="13"/>
  <c r="S19" i="13"/>
  <c r="S21" i="13"/>
  <c r="S23" i="13"/>
  <c r="S25" i="13"/>
  <c r="S27" i="13"/>
  <c r="S29" i="13"/>
  <c r="S32" i="13"/>
  <c r="S34" i="13"/>
  <c r="S36" i="13"/>
  <c r="S38" i="13"/>
  <c r="S40" i="13"/>
  <c r="S42" i="13"/>
  <c r="S45" i="13"/>
  <c r="S47" i="13"/>
  <c r="S49" i="13"/>
  <c r="S51" i="13"/>
  <c r="S53" i="13"/>
  <c r="S55" i="13"/>
  <c r="S58" i="13"/>
  <c r="S60" i="13"/>
  <c r="S62" i="13"/>
  <c r="S64" i="13"/>
  <c r="S67" i="13"/>
  <c r="S72" i="13"/>
  <c r="S76" i="13"/>
  <c r="S80" i="13"/>
  <c r="S9" i="13"/>
  <c r="S13" i="13"/>
  <c r="S17" i="13"/>
  <c r="S22" i="13"/>
  <c r="S26" i="13"/>
  <c r="S30" i="13"/>
  <c r="S35" i="13"/>
  <c r="S39" i="13"/>
  <c r="S43" i="13"/>
  <c r="S48" i="13"/>
  <c r="S52" i="13"/>
  <c r="S56" i="13"/>
  <c r="S66" i="13"/>
  <c r="S71" i="13"/>
  <c r="S75" i="13"/>
  <c r="S79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63" i="13"/>
  <c r="S69" i="13"/>
  <c r="S74" i="13"/>
  <c r="S82" i="13"/>
  <c r="S7" i="13"/>
  <c r="S15" i="13"/>
  <c r="S20" i="13"/>
  <c r="S28" i="13"/>
  <c r="S33" i="13"/>
  <c r="S41" i="13"/>
  <c r="S46" i="13"/>
  <c r="S54" i="13"/>
  <c r="S59" i="13"/>
  <c r="S77" i="13"/>
  <c r="S61" i="13"/>
  <c r="S11" i="13"/>
  <c r="S24" i="13"/>
  <c r="S37" i="13"/>
  <c r="S50" i="13"/>
  <c r="S68" i="13"/>
  <c r="S81" i="13"/>
  <c r="S172" i="13"/>
  <c r="S174" i="13"/>
  <c r="S176" i="13"/>
  <c r="S178" i="13"/>
  <c r="S180" i="13"/>
  <c r="S182" i="13"/>
  <c r="S185" i="13"/>
  <c r="S187" i="13"/>
  <c r="S189" i="13"/>
  <c r="S191" i="13"/>
  <c r="S193" i="13"/>
  <c r="S196" i="13"/>
  <c r="S198" i="13"/>
  <c r="S200" i="13"/>
  <c r="S202" i="13"/>
  <c r="S204" i="13"/>
  <c r="S206" i="13"/>
  <c r="S209" i="13"/>
  <c r="S211" i="13"/>
  <c r="S213" i="13"/>
  <c r="S215" i="13"/>
  <c r="S217" i="13"/>
  <c r="S220" i="13"/>
  <c r="S222" i="13"/>
  <c r="S224" i="13"/>
  <c r="S226" i="13"/>
  <c r="S228" i="13"/>
  <c r="S230" i="13"/>
  <c r="S231" i="13"/>
  <c r="S233" i="13"/>
  <c r="S234" i="13"/>
  <c r="S235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57" i="13"/>
  <c r="S258" i="13"/>
  <c r="S65" i="13"/>
  <c r="S78" i="13"/>
  <c r="S73" i="13"/>
  <c r="S179" i="13"/>
  <c r="S184" i="13"/>
  <c r="S192" i="13"/>
  <c r="S197" i="13"/>
  <c r="S205" i="13"/>
  <c r="S210" i="13"/>
  <c r="S218" i="13"/>
  <c r="S223" i="13"/>
  <c r="S173" i="13"/>
  <c r="S181" i="13"/>
  <c r="S186" i="13"/>
  <c r="S194" i="13"/>
  <c r="S199" i="13"/>
  <c r="S207" i="13"/>
  <c r="S212" i="13"/>
  <c r="S225" i="13"/>
  <c r="S175" i="13"/>
  <c r="S183" i="13"/>
  <c r="S188" i="13"/>
  <c r="S201" i="13"/>
  <c r="S214" i="13"/>
  <c r="S227" i="13"/>
  <c r="S177" i="13"/>
  <c r="S190" i="13"/>
  <c r="S203" i="13"/>
  <c r="S208" i="13"/>
  <c r="S216" i="13"/>
  <c r="S221" i="13"/>
  <c r="S229" i="13"/>
  <c r="S232" i="13"/>
  <c r="S219" i="13"/>
  <c r="S96" i="13"/>
  <c r="S70" i="13"/>
  <c r="S44" i="13"/>
  <c r="S5" i="13"/>
  <c r="S83" i="13"/>
  <c r="S57" i="13"/>
  <c r="S18" i="13"/>
  <c r="S171" i="13"/>
  <c r="S31" i="13"/>
  <c r="S195" i="13"/>
  <c r="R4" i="13"/>
  <c r="R2" i="13" s="1"/>
  <c r="AL88" i="8"/>
  <c r="X445" i="3"/>
  <c r="AL40" i="8"/>
  <c r="X193" i="3"/>
  <c r="AI50" i="3"/>
  <c r="AH88" i="3" l="1"/>
  <c r="R68" i="3"/>
  <c r="R77" i="3"/>
  <c r="R79" i="3" s="1"/>
  <c r="R80" i="3" s="1"/>
  <c r="R81" i="3" s="1"/>
  <c r="P243" i="3"/>
  <c r="P246" i="3" s="1"/>
  <c r="Q77" i="3"/>
  <c r="Q79" i="3" s="1"/>
  <c r="Q80" i="3" s="1"/>
  <c r="Q81" i="3" s="1"/>
  <c r="R71" i="3"/>
  <c r="R73" i="3" s="1"/>
  <c r="R74" i="3" s="1"/>
  <c r="R75" i="3" s="1"/>
  <c r="BM22" i="3"/>
  <c r="Q71" i="3"/>
  <c r="Q73" i="3" s="1"/>
  <c r="Q74" i="3" s="1"/>
  <c r="Q75" i="3" s="1"/>
  <c r="Q492" i="3"/>
  <c r="Q493" i="3" s="1"/>
  <c r="Q494" i="3" s="1"/>
  <c r="P71" i="3"/>
  <c r="P73" i="3" s="1"/>
  <c r="P74" i="3" s="1"/>
  <c r="P75" i="3" s="1"/>
  <c r="P77" i="3"/>
  <c r="P79" i="3" s="1"/>
  <c r="P80" i="3" s="1"/>
  <c r="P81" i="3" s="1"/>
  <c r="AJ85" i="3"/>
  <c r="AJ82" i="3" s="1"/>
  <c r="AJ86" i="3" s="1"/>
  <c r="AJ87" i="3" s="1"/>
  <c r="O314" i="3"/>
  <c r="O315" i="3" s="1"/>
  <c r="O316" i="3" s="1"/>
  <c r="O367" i="3"/>
  <c r="R543" i="3"/>
  <c r="R545" i="3" s="1"/>
  <c r="R546" i="3" s="1"/>
  <c r="R547" i="3" s="1"/>
  <c r="R538" i="3"/>
  <c r="R541" i="3" s="1"/>
  <c r="AB71" i="4"/>
  <c r="AB73" i="4" s="1"/>
  <c r="AB74" i="4" s="1"/>
  <c r="AB75" i="4" s="1"/>
  <c r="AN98" i="8"/>
  <c r="Z506" i="3"/>
  <c r="Z486" i="4"/>
  <c r="Z487" i="4" s="1"/>
  <c r="Z488" i="4" s="1"/>
  <c r="J135" i="10"/>
  <c r="J139" i="10" s="1"/>
  <c r="J146" i="10" s="1"/>
  <c r="AN122" i="8"/>
  <c r="Z632" i="3"/>
  <c r="Z432" i="4"/>
  <c r="Z485" i="4"/>
  <c r="N68" i="2"/>
  <c r="D71" i="2"/>
  <c r="N71" i="2" s="1"/>
  <c r="Q604" i="3"/>
  <c r="Q605" i="3" s="1"/>
  <c r="Q606" i="3" s="1"/>
  <c r="R597" i="3"/>
  <c r="R600" i="3" s="1"/>
  <c r="R608" i="3"/>
  <c r="R610" i="3" s="1"/>
  <c r="R611" i="3" s="1"/>
  <c r="R612" i="3" s="1"/>
  <c r="Q597" i="3"/>
  <c r="Q600" i="3" s="1"/>
  <c r="Q431" i="3"/>
  <c r="Q433" i="3" s="1"/>
  <c r="Q434" i="3" s="1"/>
  <c r="Q435" i="3" s="1"/>
  <c r="X335" i="3"/>
  <c r="X390" i="3"/>
  <c r="O485" i="4"/>
  <c r="O432" i="4"/>
  <c r="Q550" i="3"/>
  <c r="Q551" i="3" s="1"/>
  <c r="Q552" i="3" s="1"/>
  <c r="Q553" i="3" s="1"/>
  <c r="G13" i="3" s="1"/>
  <c r="Q603" i="3"/>
  <c r="Q609" i="3" s="1"/>
  <c r="Q610" i="3" s="1"/>
  <c r="Q611" i="3" s="1"/>
  <c r="Q612" i="3" s="1"/>
  <c r="S2" i="13"/>
  <c r="O425" i="3"/>
  <c r="O372" i="3"/>
  <c r="Z433" i="4"/>
  <c r="Z434" i="4" s="1"/>
  <c r="Z435" i="4" s="1"/>
  <c r="AK54" i="8"/>
  <c r="W309" i="3"/>
  <c r="H29" i="3"/>
  <c r="C70" i="2"/>
  <c r="C73" i="2"/>
  <c r="X15" i="3"/>
  <c r="W22" i="3"/>
  <c r="BL56" i="3"/>
  <c r="BM70" i="3" s="1"/>
  <c r="AK79" i="8"/>
  <c r="W436" i="3"/>
  <c r="AK55" i="8"/>
  <c r="W310" i="3"/>
  <c r="AN121" i="8"/>
  <c r="Z631" i="3"/>
  <c r="AN85" i="8"/>
  <c r="Z442" i="3"/>
  <c r="AN37" i="8"/>
  <c r="Z190" i="3"/>
  <c r="AL108" i="8"/>
  <c r="X567" i="3"/>
  <c r="AL60" i="8"/>
  <c r="X315" i="3"/>
  <c r="AN116" i="8"/>
  <c r="Z626" i="3"/>
  <c r="AN44" i="8"/>
  <c r="Z248" i="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9" i="13"/>
  <c r="P74" i="13"/>
  <c r="P78" i="13"/>
  <c r="P82" i="13"/>
  <c r="P61" i="13"/>
  <c r="P63" i="13"/>
  <c r="P65" i="13"/>
  <c r="P68" i="13"/>
  <c r="P73" i="13"/>
  <c r="P77" i="13"/>
  <c r="P81" i="13"/>
  <c r="P67" i="13"/>
  <c r="P72" i="13"/>
  <c r="P80" i="13"/>
  <c r="P85" i="13"/>
  <c r="P87" i="13"/>
  <c r="P89" i="13"/>
  <c r="P91" i="13"/>
  <c r="P93" i="13"/>
  <c r="P95" i="13"/>
  <c r="P97" i="13"/>
  <c r="P98" i="13"/>
  <c r="P100" i="13"/>
  <c r="P102" i="13"/>
  <c r="P104" i="13"/>
  <c r="P106" i="13"/>
  <c r="P108" i="13"/>
  <c r="P111" i="13"/>
  <c r="P113" i="13"/>
  <c r="P115" i="13"/>
  <c r="P117" i="13"/>
  <c r="P119" i="13"/>
  <c r="P121" i="13"/>
  <c r="P122" i="13"/>
  <c r="P124" i="13"/>
  <c r="P126" i="13"/>
  <c r="P128" i="13"/>
  <c r="P130" i="13"/>
  <c r="P132" i="13"/>
  <c r="P135" i="13"/>
  <c r="P137" i="13"/>
  <c r="P139" i="13"/>
  <c r="P141" i="13"/>
  <c r="P143" i="13"/>
  <c r="P145" i="13"/>
  <c r="P146" i="13"/>
  <c r="P148" i="13"/>
  <c r="P150" i="13"/>
  <c r="P152" i="13"/>
  <c r="P154" i="13"/>
  <c r="P156" i="13"/>
  <c r="P159" i="13"/>
  <c r="P161" i="13"/>
  <c r="P163" i="13"/>
  <c r="P165" i="13"/>
  <c r="P167" i="13"/>
  <c r="P169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64" i="13"/>
  <c r="P70" i="13"/>
  <c r="P75" i="13"/>
  <c r="P83" i="13"/>
  <c r="P76" i="13"/>
  <c r="P88" i="13"/>
  <c r="P92" i="13"/>
  <c r="P101" i="13"/>
  <c r="P105" i="13"/>
  <c r="P109" i="13"/>
  <c r="P110" i="13"/>
  <c r="P114" i="13"/>
  <c r="P118" i="13"/>
  <c r="P123" i="13"/>
  <c r="P127" i="13"/>
  <c r="P131" i="13"/>
  <c r="P136" i="13"/>
  <c r="P140" i="13"/>
  <c r="P144" i="13"/>
  <c r="P149" i="13"/>
  <c r="P153" i="13"/>
  <c r="P157" i="13"/>
  <c r="P158" i="13"/>
  <c r="P162" i="13"/>
  <c r="P166" i="13"/>
  <c r="P62" i="13"/>
  <c r="P71" i="13"/>
  <c r="P84" i="13"/>
  <c r="P86" i="13"/>
  <c r="P90" i="13"/>
  <c r="P94" i="13"/>
  <c r="P99" i="13"/>
  <c r="P103" i="13"/>
  <c r="P107" i="13"/>
  <c r="P112" i="13"/>
  <c r="P116" i="13"/>
  <c r="P120" i="13"/>
  <c r="P125" i="13"/>
  <c r="P129" i="13"/>
  <c r="P133" i="13"/>
  <c r="P134" i="13"/>
  <c r="P138" i="13"/>
  <c r="P142" i="13"/>
  <c r="P147" i="13"/>
  <c r="P151" i="13"/>
  <c r="P155" i="13"/>
  <c r="P160" i="13"/>
  <c r="P164" i="13"/>
  <c r="P168" i="13"/>
  <c r="P231" i="13"/>
  <c r="P79" i="13"/>
  <c r="P235" i="13"/>
  <c r="P237" i="13"/>
  <c r="P239" i="13"/>
  <c r="P241" i="13"/>
  <c r="P243" i="13"/>
  <c r="P245" i="13"/>
  <c r="P248" i="13"/>
  <c r="P250" i="13"/>
  <c r="P252" i="13"/>
  <c r="P254" i="13"/>
  <c r="P256" i="13"/>
  <c r="P66" i="13"/>
  <c r="P233" i="13"/>
  <c r="P234" i="13"/>
  <c r="P236" i="13"/>
  <c r="P238" i="13"/>
  <c r="P240" i="13"/>
  <c r="P242" i="13"/>
  <c r="P244" i="13"/>
  <c r="P246" i="13"/>
  <c r="P247" i="13"/>
  <c r="P249" i="13"/>
  <c r="P251" i="13"/>
  <c r="P253" i="13"/>
  <c r="P255" i="13"/>
  <c r="P257" i="13"/>
  <c r="P258" i="13"/>
  <c r="P4" i="13"/>
  <c r="P96" i="13"/>
  <c r="P170" i="13"/>
  <c r="P232" i="13"/>
  <c r="AN95" i="8"/>
  <c r="Z503" i="3"/>
  <c r="AN71" i="8"/>
  <c r="Z377" i="3"/>
  <c r="AN23" i="8"/>
  <c r="Z125" i="3"/>
  <c r="AL114" i="8"/>
  <c r="X624" i="3"/>
  <c r="AL66" i="8"/>
  <c r="X372" i="3"/>
  <c r="AL18" i="8"/>
  <c r="X120" i="3"/>
  <c r="AM27" i="8"/>
  <c r="Y129" i="3"/>
  <c r="AM75" i="8"/>
  <c r="Y381" i="3"/>
  <c r="Y10" i="3"/>
  <c r="Y335" i="3"/>
  <c r="Y390" i="3"/>
  <c r="P71" i="4"/>
  <c r="P73" i="4" s="1"/>
  <c r="P74" i="4" s="1"/>
  <c r="P75" i="4" s="1"/>
  <c r="AK120" i="8"/>
  <c r="W630" i="3"/>
  <c r="AK60" i="8"/>
  <c r="W315" i="3"/>
  <c r="AK72" i="8"/>
  <c r="W378" i="3"/>
  <c r="AL105" i="8"/>
  <c r="X564" i="3"/>
  <c r="AL57" i="8"/>
  <c r="X312" i="3"/>
  <c r="AL91" i="8"/>
  <c r="X499" i="3"/>
  <c r="AL43" i="8"/>
  <c r="X247" i="3"/>
  <c r="BD99" i="3"/>
  <c r="BD97" i="3" s="1"/>
  <c r="BD100" i="3" s="1"/>
  <c r="BD101" i="3" s="1"/>
  <c r="BD102" i="3" s="1"/>
  <c r="H26" i="3" s="1"/>
  <c r="BD49" i="3"/>
  <c r="BD47" i="3" s="1"/>
  <c r="BD50" i="3" s="1"/>
  <c r="BD51" i="3" s="1"/>
  <c r="BD52" i="3" s="1"/>
  <c r="H24" i="3" s="1"/>
  <c r="BD113" i="3"/>
  <c r="BD24" i="3"/>
  <c r="BD22" i="3" s="1"/>
  <c r="BD25" i="3" s="1"/>
  <c r="BD26" i="3" s="1"/>
  <c r="BD27" i="3" s="1"/>
  <c r="H23" i="3" s="1"/>
  <c r="BD74" i="3"/>
  <c r="BD72" i="3" s="1"/>
  <c r="BD75" i="3" s="1"/>
  <c r="BD76" i="3" s="1"/>
  <c r="BD77" i="3" s="1"/>
  <c r="H25" i="3" s="1"/>
  <c r="Z86" i="3"/>
  <c r="Z248" i="4"/>
  <c r="Z250" i="4" s="1"/>
  <c r="Z251" i="4" s="1"/>
  <c r="Z252" i="4" s="1"/>
  <c r="Z243" i="4"/>
  <c r="Z246" i="4" s="1"/>
  <c r="Q302" i="4"/>
  <c r="Q305" i="4" s="1"/>
  <c r="Q307" i="4"/>
  <c r="Q309" i="4" s="1"/>
  <c r="Q310" i="4" s="1"/>
  <c r="Q311" i="4" s="1"/>
  <c r="AK25" i="8"/>
  <c r="W127" i="3"/>
  <c r="AK49" i="8"/>
  <c r="W253" i="3"/>
  <c r="AK106" i="8"/>
  <c r="W565" i="3"/>
  <c r="AK34" i="8"/>
  <c r="W187" i="3"/>
  <c r="Z61" i="6"/>
  <c r="Z62" i="6" s="1"/>
  <c r="AB61" i="6"/>
  <c r="AB62" i="6" s="1"/>
  <c r="X61" i="6"/>
  <c r="AC61" i="6"/>
  <c r="AC62" i="6" s="1"/>
  <c r="AA61" i="6"/>
  <c r="AA62" i="6" s="1"/>
  <c r="Y61" i="6"/>
  <c r="Y62" i="6" s="1"/>
  <c r="AL109" i="8"/>
  <c r="X568" i="3"/>
  <c r="AL61" i="8"/>
  <c r="X316" i="3"/>
  <c r="AK83" i="8"/>
  <c r="W440" i="3"/>
  <c r="AK47" i="8"/>
  <c r="W251" i="3"/>
  <c r="AK119" i="8"/>
  <c r="W629" i="3"/>
  <c r="AM88" i="8"/>
  <c r="Y445" i="3"/>
  <c r="AM40" i="8"/>
  <c r="Y193" i="3"/>
  <c r="AM108" i="8"/>
  <c r="Y567" i="3"/>
  <c r="AM60" i="8"/>
  <c r="Y315" i="3"/>
  <c r="AM120" i="8"/>
  <c r="Y630" i="3"/>
  <c r="Q302" i="3"/>
  <c r="Q305" i="3" s="1"/>
  <c r="Q307" i="3"/>
  <c r="Q309" i="3" s="1"/>
  <c r="Q310" i="3" s="1"/>
  <c r="Q311" i="3" s="1"/>
  <c r="L137" i="10"/>
  <c r="L141" i="10" s="1"/>
  <c r="L148" i="10" s="1"/>
  <c r="L135" i="10"/>
  <c r="L139" i="10" s="1"/>
  <c r="L146" i="10" s="1"/>
  <c r="BV27" i="3"/>
  <c r="H142" i="5"/>
  <c r="H144" i="5" s="1"/>
  <c r="AM95" i="8"/>
  <c r="Y503" i="3"/>
  <c r="AM35" i="8"/>
  <c r="Y188" i="3"/>
  <c r="AB184" i="4"/>
  <c r="AB187" i="4" s="1"/>
  <c r="AB189" i="4"/>
  <c r="AB191" i="4" s="1"/>
  <c r="AB192" i="4" s="1"/>
  <c r="AB193" i="4" s="1"/>
  <c r="Z71" i="4"/>
  <c r="Z73" i="4" s="1"/>
  <c r="Z74" i="4" s="1"/>
  <c r="Z75" i="4" s="1"/>
  <c r="I125" i="10"/>
  <c r="AA366" i="4"/>
  <c r="AA368" i="4" s="1"/>
  <c r="AA369" i="4" s="1"/>
  <c r="AA370" i="4" s="1"/>
  <c r="AA361" i="4"/>
  <c r="AA364" i="4" s="1"/>
  <c r="AK111" i="8"/>
  <c r="W570" i="3"/>
  <c r="AK123" i="8"/>
  <c r="W633" i="3"/>
  <c r="AK62" i="8"/>
  <c r="W317" i="3"/>
  <c r="AK122" i="8"/>
  <c r="W632" i="3"/>
  <c r="AK86" i="8"/>
  <c r="W443" i="3"/>
  <c r="AK28" i="8"/>
  <c r="W130" i="3"/>
  <c r="AK52" i="8"/>
  <c r="W256" i="3"/>
  <c r="AM21" i="8"/>
  <c r="Y123" i="3"/>
  <c r="AM69" i="8"/>
  <c r="Y375" i="3"/>
  <c r="AM117" i="8"/>
  <c r="Y627" i="3"/>
  <c r="AM110" i="8"/>
  <c r="Y569" i="3"/>
  <c r="AM74" i="8"/>
  <c r="Y380" i="3"/>
  <c r="AM26" i="8"/>
  <c r="Y128" i="3"/>
  <c r="Z361" i="4"/>
  <c r="Z364" i="4" s="1"/>
  <c r="Z366" i="4"/>
  <c r="Z368" i="4" s="1"/>
  <c r="Z369" i="4" s="1"/>
  <c r="Z370" i="4" s="1"/>
  <c r="Q11" i="4"/>
  <c r="Q13" i="4" s="1"/>
  <c r="Q14" i="4" s="1"/>
  <c r="W266" i="3"/>
  <c r="W211" i="3"/>
  <c r="AL119" i="8"/>
  <c r="X629" i="3"/>
  <c r="AL71" i="8"/>
  <c r="X377" i="3"/>
  <c r="AL23" i="8"/>
  <c r="X125" i="3"/>
  <c r="AL98" i="8"/>
  <c r="X506" i="3"/>
  <c r="AL50" i="8"/>
  <c r="X254" i="3"/>
  <c r="AL123" i="8"/>
  <c r="X633" i="3"/>
  <c r="AL75" i="8"/>
  <c r="X381" i="3"/>
  <c r="AL27" i="8"/>
  <c r="X129" i="3"/>
  <c r="N67" i="7"/>
  <c r="AM90" i="8"/>
  <c r="Y498" i="3"/>
  <c r="AM42" i="8"/>
  <c r="Y246" i="3"/>
  <c r="AM19" i="8"/>
  <c r="Y121" i="3"/>
  <c r="AM103" i="8"/>
  <c r="Y562" i="3"/>
  <c r="AM79" i="8"/>
  <c r="Y436" i="3"/>
  <c r="P490" i="3"/>
  <c r="P479" i="3"/>
  <c r="P482" i="3" s="1"/>
  <c r="R254" i="3"/>
  <c r="R256" i="3" s="1"/>
  <c r="R257" i="3" s="1"/>
  <c r="R258" i="3" s="1"/>
  <c r="H13" i="3" s="1"/>
  <c r="R243" i="3"/>
  <c r="R246" i="3" s="1"/>
  <c r="P125" i="4"/>
  <c r="P128" i="4" s="1"/>
  <c r="P130" i="4"/>
  <c r="Y490" i="4"/>
  <c r="Y543" i="4"/>
  <c r="X76" i="3"/>
  <c r="X79" i="3" s="1"/>
  <c r="X80" i="3" s="1"/>
  <c r="X81" i="3" s="1"/>
  <c r="AK33" i="8"/>
  <c r="W186" i="3"/>
  <c r="W312" i="3"/>
  <c r="AK57" i="8"/>
  <c r="BU28" i="3"/>
  <c r="BU29" i="3" s="1"/>
  <c r="BU30" i="3"/>
  <c r="BU31" i="3" s="1"/>
  <c r="AB581" i="4"/>
  <c r="AB595" i="4"/>
  <c r="AN106" i="8"/>
  <c r="Z565" i="3"/>
  <c r="AN46" i="8"/>
  <c r="Z250" i="3"/>
  <c r="Q125" i="3"/>
  <c r="Q128" i="3" s="1"/>
  <c r="Q130" i="3"/>
  <c r="Q132" i="3" s="1"/>
  <c r="Q133" i="3" s="1"/>
  <c r="Q134" i="3" s="1"/>
  <c r="AL106" i="8"/>
  <c r="X565" i="3"/>
  <c r="AL58" i="8"/>
  <c r="X313" i="3"/>
  <c r="I135" i="10"/>
  <c r="I139" i="10" s="1"/>
  <c r="I146" i="10" s="1"/>
  <c r="I137" i="10"/>
  <c r="I141" i="10" s="1"/>
  <c r="I148" i="10" s="1"/>
  <c r="BL12" i="3"/>
  <c r="BL15" i="3" s="1"/>
  <c r="BL16" i="3" s="1"/>
  <c r="BL17" i="3" s="1"/>
  <c r="F30" i="3" s="1"/>
  <c r="F29" i="3" s="1"/>
  <c r="AA11" i="4"/>
  <c r="AA13" i="4" s="1"/>
  <c r="AA14" i="4" s="1"/>
  <c r="AM61" i="8"/>
  <c r="Y316" i="3"/>
  <c r="AM118" i="8"/>
  <c r="Y628" i="3"/>
  <c r="AM58" i="8"/>
  <c r="Y313" i="3"/>
  <c r="AM82" i="8"/>
  <c r="Y439" i="3"/>
  <c r="AB599" i="4"/>
  <c r="AB608" i="4" s="1"/>
  <c r="Q361" i="3"/>
  <c r="Q364" i="3" s="1"/>
  <c r="Z72" i="3"/>
  <c r="AA597" i="4"/>
  <c r="AA600" i="4" s="1"/>
  <c r="Q68" i="3"/>
  <c r="AH3" i="3"/>
  <c r="G18" i="3"/>
  <c r="AI48" i="3"/>
  <c r="AI51" i="3" s="1"/>
  <c r="Q243" i="4"/>
  <c r="Q246" i="4" s="1"/>
  <c r="Q248" i="4"/>
  <c r="Q250" i="4" s="1"/>
  <c r="Q251" i="4" s="1"/>
  <c r="Q252" i="4" s="1"/>
  <c r="P420" i="4"/>
  <c r="P423" i="4" s="1"/>
  <c r="P425" i="4"/>
  <c r="P427" i="4" s="1"/>
  <c r="P428" i="4" s="1"/>
  <c r="P429" i="4" s="1"/>
  <c r="BL32" i="3"/>
  <c r="BM46" i="3" s="1"/>
  <c r="P61" i="6"/>
  <c r="P62" i="6" s="1"/>
  <c r="T61" i="6"/>
  <c r="T62" i="6" s="1"/>
  <c r="O61" i="6"/>
  <c r="Q61" i="6"/>
  <c r="Q62" i="6" s="1"/>
  <c r="S61" i="6"/>
  <c r="S62" i="6" s="1"/>
  <c r="R61" i="6"/>
  <c r="R62" i="6" s="1"/>
  <c r="AK19" i="8"/>
  <c r="W121" i="3"/>
  <c r="AK115" i="8"/>
  <c r="W625" i="3"/>
  <c r="AN73" i="8"/>
  <c r="Z379" i="3"/>
  <c r="AN25" i="8"/>
  <c r="Z127" i="3"/>
  <c r="AL96" i="8"/>
  <c r="X504" i="3"/>
  <c r="AL48" i="8"/>
  <c r="X252" i="3"/>
  <c r="AN92" i="8"/>
  <c r="Z500" i="3"/>
  <c r="AN32" i="8"/>
  <c r="Z185" i="3"/>
  <c r="Q479" i="3"/>
  <c r="Q482" i="3" s="1"/>
  <c r="Q484" i="3"/>
  <c r="Q486" i="3" s="1"/>
  <c r="Q487" i="3" s="1"/>
  <c r="Q488" i="3" s="1"/>
  <c r="R243" i="4"/>
  <c r="R246" i="4" s="1"/>
  <c r="Q426" i="4"/>
  <c r="Q373" i="4"/>
  <c r="Q374" i="4" s="1"/>
  <c r="Q375" i="4" s="1"/>
  <c r="Q376" i="4" s="1"/>
  <c r="AN83" i="8"/>
  <c r="Z440" i="3"/>
  <c r="AN59" i="8"/>
  <c r="Z314" i="3"/>
  <c r="P361" i="4"/>
  <c r="P364" i="4" s="1"/>
  <c r="P366" i="4"/>
  <c r="P368" i="4" s="1"/>
  <c r="P369" i="4" s="1"/>
  <c r="P370" i="4" s="1"/>
  <c r="AL102" i="8"/>
  <c r="X561" i="3"/>
  <c r="AL54" i="8"/>
  <c r="X309" i="3"/>
  <c r="K137" i="10"/>
  <c r="K141" i="10" s="1"/>
  <c r="K148" i="10" s="1"/>
  <c r="K135" i="10"/>
  <c r="K139" i="10" s="1"/>
  <c r="K146" i="10" s="1"/>
  <c r="AM39" i="8"/>
  <c r="Y192" i="3"/>
  <c r="AM99" i="8"/>
  <c r="Y507" i="3"/>
  <c r="AA243" i="4"/>
  <c r="AA246" i="4" s="1"/>
  <c r="AA248" i="4"/>
  <c r="AA250" i="4" s="1"/>
  <c r="AA251" i="4" s="1"/>
  <c r="AA252" i="4" s="1"/>
  <c r="P184" i="4"/>
  <c r="P187" i="4" s="1"/>
  <c r="P189" i="4"/>
  <c r="P191" i="4" s="1"/>
  <c r="P192" i="4" s="1"/>
  <c r="P193" i="4" s="1"/>
  <c r="AK108" i="8"/>
  <c r="W567" i="3"/>
  <c r="AK48" i="8"/>
  <c r="W252" i="3"/>
  <c r="AL93" i="8"/>
  <c r="X501" i="3"/>
  <c r="AL45" i="8"/>
  <c r="X249" i="3"/>
  <c r="AL79" i="8"/>
  <c r="X436" i="3"/>
  <c r="AL31" i="8"/>
  <c r="X184" i="3"/>
  <c r="M18" i="6"/>
  <c r="M25" i="6" s="1"/>
  <c r="M61" i="6"/>
  <c r="BK31" i="3"/>
  <c r="BK32" i="3" s="1"/>
  <c r="BL46" i="3" s="1"/>
  <c r="BL45" i="3" s="1"/>
  <c r="BL48" i="3" s="1"/>
  <c r="BL49" i="3" s="1"/>
  <c r="BL50" i="3" s="1"/>
  <c r="F35" i="3" s="1"/>
  <c r="BK7" i="3"/>
  <c r="BK8" i="3" s="1"/>
  <c r="BK79" i="3"/>
  <c r="BK80" i="3" s="1"/>
  <c r="BK55" i="3"/>
  <c r="BK56" i="3" s="1"/>
  <c r="BL70" i="3" s="1"/>
  <c r="BL69" i="3" s="1"/>
  <c r="BL72" i="3" s="1"/>
  <c r="BL73" i="3" s="1"/>
  <c r="BL74" i="3" s="1"/>
  <c r="F36" i="3" s="1"/>
  <c r="AK73" i="8"/>
  <c r="W379" i="3"/>
  <c r="AK85" i="8"/>
  <c r="W442" i="3"/>
  <c r="AK22" i="8"/>
  <c r="W124" i="3"/>
  <c r="AK118" i="8"/>
  <c r="W628" i="3"/>
  <c r="AA426" i="4"/>
  <c r="AA373" i="4"/>
  <c r="Z398" i="3"/>
  <c r="Z453" i="3"/>
  <c r="BN56" i="3"/>
  <c r="BN70" i="3"/>
  <c r="BN69" i="3" s="1"/>
  <c r="BN72" i="3" s="1"/>
  <c r="BN73" i="3" s="1"/>
  <c r="BN74" i="3" s="1"/>
  <c r="H36" i="3" s="1"/>
  <c r="AI61" i="6"/>
  <c r="AI62" i="6" s="1"/>
  <c r="AH61" i="6"/>
  <c r="AH62" i="6" s="1"/>
  <c r="AJ61" i="6"/>
  <c r="AJ62" i="6" s="1"/>
  <c r="AG61" i="6"/>
  <c r="AL61" i="6"/>
  <c r="AL62" i="6" s="1"/>
  <c r="AK61" i="6"/>
  <c r="AK62" i="6" s="1"/>
  <c r="AQ24" i="3"/>
  <c r="AQ23" i="3" s="1"/>
  <c r="AQ26" i="3" s="1"/>
  <c r="AQ27" i="3" s="1"/>
  <c r="AQ15" i="3"/>
  <c r="AQ18" i="3" s="1"/>
  <c r="AQ19" i="3" s="1"/>
  <c r="AL97" i="8"/>
  <c r="X505" i="3"/>
  <c r="AL49" i="8"/>
  <c r="X253" i="3"/>
  <c r="AK107" i="8"/>
  <c r="W566" i="3"/>
  <c r="AK71" i="8"/>
  <c r="W377" i="3"/>
  <c r="AK59" i="8"/>
  <c r="W314" i="3"/>
  <c r="AM76" i="8"/>
  <c r="Y382" i="3"/>
  <c r="AM28" i="8"/>
  <c r="Y130" i="3"/>
  <c r="AM48" i="8"/>
  <c r="Y252" i="3"/>
  <c r="AM96" i="8"/>
  <c r="Y504" i="3"/>
  <c r="P313" i="3"/>
  <c r="P315" i="3" s="1"/>
  <c r="P316" i="3" s="1"/>
  <c r="P317" i="3" s="1"/>
  <c r="P302" i="3"/>
  <c r="P305" i="3" s="1"/>
  <c r="AB243" i="4"/>
  <c r="AB246" i="4" s="1"/>
  <c r="AB248" i="4"/>
  <c r="AB250" i="4" s="1"/>
  <c r="AB251" i="4" s="1"/>
  <c r="AB252" i="4" s="1"/>
  <c r="L136" i="10"/>
  <c r="L140" i="10" s="1"/>
  <c r="L147" i="10" s="1"/>
  <c r="AM107" i="8"/>
  <c r="Y566" i="3"/>
  <c r="AM47" i="8"/>
  <c r="Y251" i="3"/>
  <c r="AM83" i="8"/>
  <c r="Y440" i="3"/>
  <c r="AA374" i="4"/>
  <c r="AA375" i="4" s="1"/>
  <c r="AA376" i="4" s="1"/>
  <c r="Z125" i="4"/>
  <c r="Z128" i="4" s="1"/>
  <c r="Z130" i="4"/>
  <c r="Z132" i="4" s="1"/>
  <c r="Z133" i="4" s="1"/>
  <c r="Z134" i="4" s="1"/>
  <c r="AK27" i="8"/>
  <c r="W129" i="3"/>
  <c r="W255" i="3"/>
  <c r="AK51" i="8"/>
  <c r="AK110" i="8"/>
  <c r="W569" i="3"/>
  <c r="AK74" i="8"/>
  <c r="W380" i="3"/>
  <c r="AK64" i="8"/>
  <c r="W319" i="3"/>
  <c r="AK100" i="8"/>
  <c r="W508" i="3"/>
  <c r="AM33" i="8"/>
  <c r="Y186" i="3"/>
  <c r="AM81" i="8"/>
  <c r="Y438" i="3"/>
  <c r="AM93" i="8"/>
  <c r="Y501" i="3"/>
  <c r="O372" i="4"/>
  <c r="O374" i="4" s="1"/>
  <c r="O375" i="4" s="1"/>
  <c r="O368" i="4"/>
  <c r="O369" i="4" s="1"/>
  <c r="O425" i="4"/>
  <c r="AM98" i="8"/>
  <c r="Y506" i="3"/>
  <c r="AM62" i="8"/>
  <c r="Y317" i="3"/>
  <c r="AM86" i="8"/>
  <c r="Y443" i="3"/>
  <c r="R184" i="4"/>
  <c r="R187" i="4" s="1"/>
  <c r="R189" i="4"/>
  <c r="R191" i="4" s="1"/>
  <c r="R192" i="4" s="1"/>
  <c r="R193" i="4" s="1"/>
  <c r="R361" i="4"/>
  <c r="R364" i="4" s="1"/>
  <c r="AB11" i="4"/>
  <c r="AB13" i="4" s="1"/>
  <c r="AB14" i="4" s="1"/>
  <c r="W204" i="3"/>
  <c r="W202" i="3" s="1"/>
  <c r="W205" i="3" s="1"/>
  <c r="W206" i="3" s="1"/>
  <c r="W149" i="3"/>
  <c r="W139" i="3"/>
  <c r="W142" i="3" s="1"/>
  <c r="W143" i="3" s="1"/>
  <c r="AL107" i="8"/>
  <c r="X566" i="3"/>
  <c r="AL59" i="8"/>
  <c r="X314" i="3"/>
  <c r="AL86" i="8"/>
  <c r="X443" i="3"/>
  <c r="AL38" i="8"/>
  <c r="X191" i="3"/>
  <c r="AL111" i="8"/>
  <c r="X570" i="3"/>
  <c r="AL63" i="8"/>
  <c r="X318" i="3"/>
  <c r="AM102" i="8"/>
  <c r="Y561" i="3"/>
  <c r="AM78" i="8"/>
  <c r="Y435" i="3"/>
  <c r="AM30" i="8"/>
  <c r="Y183" i="3"/>
  <c r="AM67" i="8"/>
  <c r="Y373" i="3"/>
  <c r="AM115" i="8"/>
  <c r="Y625" i="3"/>
  <c r="K136" i="10"/>
  <c r="K140" i="10" s="1"/>
  <c r="K147" i="10" s="1"/>
  <c r="H18" i="3"/>
  <c r="H15" i="3" s="1"/>
  <c r="AJ48" i="3"/>
  <c r="AJ51" i="3" s="1"/>
  <c r="AB314" i="4"/>
  <c r="AB315" i="4" s="1"/>
  <c r="AB316" i="4" s="1"/>
  <c r="AB317" i="4" s="1"/>
  <c r="AB367" i="4"/>
  <c r="Q125" i="4"/>
  <c r="Q128" i="4" s="1"/>
  <c r="Q130" i="4"/>
  <c r="AK117" i="8"/>
  <c r="W627" i="3"/>
  <c r="AK105" i="8"/>
  <c r="W564" i="3"/>
  <c r="AN94" i="8"/>
  <c r="Z502" i="3"/>
  <c r="AN82" i="8"/>
  <c r="Z439" i="3"/>
  <c r="AN34" i="8"/>
  <c r="Z187" i="3"/>
  <c r="R18" i="4"/>
  <c r="R68" i="4"/>
  <c r="AL94" i="8"/>
  <c r="X502" i="3"/>
  <c r="AL46" i="8"/>
  <c r="X250" i="3"/>
  <c r="Z85" i="3"/>
  <c r="AM25" i="8"/>
  <c r="Y127" i="3"/>
  <c r="AM73" i="8"/>
  <c r="Y379" i="3"/>
  <c r="AM121" i="8"/>
  <c r="Y631" i="3"/>
  <c r="AM46" i="8"/>
  <c r="Y250" i="3"/>
  <c r="AT24" i="3"/>
  <c r="AT23" i="3" s="1"/>
  <c r="AT26" i="3" s="1"/>
  <c r="AT27" i="3" s="1"/>
  <c r="AT28" i="3" s="1"/>
  <c r="H39" i="3" s="1"/>
  <c r="Z14" i="3"/>
  <c r="Z17" i="3" s="1"/>
  <c r="Z18" i="3" s="1"/>
  <c r="BL22" i="3"/>
  <c r="BL21" i="3" s="1"/>
  <c r="BL24" i="3" s="1"/>
  <c r="BL25" i="3" s="1"/>
  <c r="BL26" i="3" s="1"/>
  <c r="F34" i="3" s="1"/>
  <c r="O16" i="4"/>
  <c r="Y16" i="4"/>
  <c r="O16" i="3"/>
  <c r="P68" i="3" s="1"/>
  <c r="AK103" i="8"/>
  <c r="W562" i="3"/>
  <c r="AK31" i="8"/>
  <c r="W184" i="3"/>
  <c r="AK43" i="8"/>
  <c r="W247" i="3"/>
  <c r="AN97" i="8"/>
  <c r="Z505" i="3"/>
  <c r="AN61" i="8"/>
  <c r="Z316" i="3"/>
  <c r="AL84" i="8"/>
  <c r="X441" i="3"/>
  <c r="AL36" i="8"/>
  <c r="X189" i="3"/>
  <c r="AN104" i="8"/>
  <c r="Z563" i="3"/>
  <c r="AN68" i="8"/>
  <c r="Z374" i="3"/>
  <c r="AN20" i="8"/>
  <c r="Z122" i="3"/>
  <c r="Z135" i="3" s="1"/>
  <c r="P373" i="3"/>
  <c r="P426" i="3"/>
  <c r="AA184" i="4"/>
  <c r="AA187" i="4" s="1"/>
  <c r="AA189" i="4"/>
  <c r="AA191" i="4" s="1"/>
  <c r="AA192" i="4" s="1"/>
  <c r="AA193" i="4" s="1"/>
  <c r="AA425" i="4"/>
  <c r="AA427" i="4" s="1"/>
  <c r="AA428" i="4" s="1"/>
  <c r="AA429" i="4" s="1"/>
  <c r="AA420" i="4"/>
  <c r="AA423" i="4" s="1"/>
  <c r="AS24" i="3"/>
  <c r="AN107" i="8"/>
  <c r="Z566" i="3"/>
  <c r="AN47" i="8"/>
  <c r="Z251" i="3"/>
  <c r="P307" i="4"/>
  <c r="P309" i="4" s="1"/>
  <c r="P310" i="4" s="1"/>
  <c r="P311" i="4" s="1"/>
  <c r="P302" i="4"/>
  <c r="P305" i="4" s="1"/>
  <c r="AL90" i="8"/>
  <c r="X498" i="3"/>
  <c r="AL42" i="8"/>
  <c r="X246" i="3"/>
  <c r="AM123" i="8"/>
  <c r="Y633" i="3"/>
  <c r="AM51" i="8"/>
  <c r="Y255" i="3"/>
  <c r="AB125" i="4"/>
  <c r="AB128" i="4" s="1"/>
  <c r="AB130" i="4"/>
  <c r="AB132" i="4" s="1"/>
  <c r="AB133" i="4" s="1"/>
  <c r="AB134" i="4" s="1"/>
  <c r="AB425" i="4"/>
  <c r="AB420" i="4"/>
  <c r="AB423" i="4" s="1"/>
  <c r="P77" i="4"/>
  <c r="P79" i="4" s="1"/>
  <c r="P80" i="4" s="1"/>
  <c r="P81" i="4" s="1"/>
  <c r="AK24" i="8"/>
  <c r="W126" i="3"/>
  <c r="AK36" i="8"/>
  <c r="W189" i="3"/>
  <c r="AL81" i="8"/>
  <c r="X438" i="3"/>
  <c r="AL33" i="8"/>
  <c r="X186" i="3"/>
  <c r="AL115" i="8"/>
  <c r="X625" i="3"/>
  <c r="AL67" i="8"/>
  <c r="X373" i="3"/>
  <c r="AL19" i="8"/>
  <c r="X121" i="3"/>
  <c r="Z149" i="3"/>
  <c r="Z204" i="3"/>
  <c r="Z307" i="4"/>
  <c r="Z309" i="4" s="1"/>
  <c r="Z310" i="4" s="1"/>
  <c r="Z311" i="4" s="1"/>
  <c r="Z302" i="4"/>
  <c r="Z305" i="4" s="1"/>
  <c r="R420" i="4"/>
  <c r="R423" i="4" s="1"/>
  <c r="R425" i="4"/>
  <c r="AK121" i="8"/>
  <c r="W631" i="3"/>
  <c r="AK109" i="8"/>
  <c r="W568" i="3"/>
  <c r="Y314" i="4"/>
  <c r="Y315" i="4" s="1"/>
  <c r="Y316" i="4" s="1"/>
  <c r="Y367" i="4"/>
  <c r="Y309" i="4"/>
  <c r="Y310" i="4" s="1"/>
  <c r="AK70" i="8"/>
  <c r="W376" i="3"/>
  <c r="AK58" i="8"/>
  <c r="W313" i="3"/>
  <c r="AK94" i="8"/>
  <c r="W502" i="3"/>
  <c r="BX27" i="3"/>
  <c r="J142" i="5"/>
  <c r="J144" i="5" s="1"/>
  <c r="P248" i="4"/>
  <c r="P250" i="4" s="1"/>
  <c r="P251" i="4" s="1"/>
  <c r="P252" i="4" s="1"/>
  <c r="P243" i="4"/>
  <c r="P246" i="4" s="1"/>
  <c r="Q11" i="3"/>
  <c r="Q13" i="3" s="1"/>
  <c r="Q14" i="3" s="1"/>
  <c r="BN32" i="3"/>
  <c r="BN46" i="3"/>
  <c r="BN45" i="3" s="1"/>
  <c r="BN48" i="3" s="1"/>
  <c r="BN49" i="3" s="1"/>
  <c r="BN50" i="3" s="1"/>
  <c r="H35" i="3" s="1"/>
  <c r="AL85" i="8"/>
  <c r="X442" i="3"/>
  <c r="AL37" i="8"/>
  <c r="X190" i="3"/>
  <c r="AK35" i="8"/>
  <c r="W188" i="3"/>
  <c r="W125" i="3"/>
  <c r="AK23" i="8"/>
  <c r="AM112" i="8"/>
  <c r="Y571" i="3"/>
  <c r="AM64" i="8"/>
  <c r="Y319" i="3"/>
  <c r="AM124" i="8"/>
  <c r="Y634" i="3"/>
  <c r="AM84" i="8"/>
  <c r="Y441" i="3"/>
  <c r="AM36" i="8"/>
  <c r="Y189" i="3"/>
  <c r="R125" i="4"/>
  <c r="R128" i="4" s="1"/>
  <c r="R130" i="4"/>
  <c r="AM119" i="8"/>
  <c r="Y629" i="3"/>
  <c r="AM59" i="8"/>
  <c r="Y314" i="3"/>
  <c r="AB366" i="4"/>
  <c r="AB368" i="4" s="1"/>
  <c r="AB369" i="4" s="1"/>
  <c r="AB370" i="4" s="1"/>
  <c r="AB361" i="4"/>
  <c r="AB364" i="4" s="1"/>
  <c r="Z77" i="4"/>
  <c r="Z79" i="4" s="1"/>
  <c r="Z80" i="4" s="1"/>
  <c r="Z81" i="4" s="1"/>
  <c r="Q184" i="4"/>
  <c r="Q187" i="4" s="1"/>
  <c r="Q189" i="4"/>
  <c r="Q191" i="4" s="1"/>
  <c r="Q192" i="4" s="1"/>
  <c r="Q193" i="4" s="1"/>
  <c r="AK87" i="8"/>
  <c r="W444" i="3"/>
  <c r="AK75" i="8"/>
  <c r="W381" i="3"/>
  <c r="AK50" i="8"/>
  <c r="W254" i="3"/>
  <c r="AK98" i="8"/>
  <c r="W506" i="3"/>
  <c r="AK76" i="8"/>
  <c r="W382" i="3"/>
  <c r="AK124" i="8"/>
  <c r="W634" i="3"/>
  <c r="AK40" i="8"/>
  <c r="W193" i="3"/>
  <c r="AM45" i="8"/>
  <c r="Y249" i="3"/>
  <c r="AM105" i="8"/>
  <c r="Y564" i="3"/>
  <c r="X204" i="3"/>
  <c r="X149" i="3"/>
  <c r="AM122" i="8"/>
  <c r="Y632" i="3"/>
  <c r="AM50" i="8"/>
  <c r="Y254" i="3"/>
  <c r="Q18" i="4"/>
  <c r="Q68" i="4"/>
  <c r="AL95" i="8"/>
  <c r="X503" i="3"/>
  <c r="AL47" i="8"/>
  <c r="X251" i="3"/>
  <c r="AL122" i="8"/>
  <c r="X632" i="3"/>
  <c r="AL74" i="8"/>
  <c r="X380" i="3"/>
  <c r="AL26" i="8"/>
  <c r="X128" i="3"/>
  <c r="AL99" i="8"/>
  <c r="X507" i="3"/>
  <c r="AL51" i="8"/>
  <c r="X255" i="3"/>
  <c r="L56" i="7"/>
  <c r="L67" i="7" s="1"/>
  <c r="L68" i="7" s="1"/>
  <c r="L70" i="7" s="1"/>
  <c r="AE67" i="6" s="1"/>
  <c r="K67" i="7"/>
  <c r="AM66" i="8"/>
  <c r="Y372" i="3"/>
  <c r="AM18" i="8"/>
  <c r="Y120" i="3"/>
  <c r="AM55" i="8"/>
  <c r="Y310" i="3"/>
  <c r="AM91" i="8"/>
  <c r="Y499" i="3"/>
  <c r="X72" i="3"/>
  <c r="Q368" i="4"/>
  <c r="Q369" i="4" s="1"/>
  <c r="Q370" i="4" s="1"/>
  <c r="AK93" i="8"/>
  <c r="W501" i="3"/>
  <c r="AK69" i="8"/>
  <c r="W375" i="3"/>
  <c r="AK45" i="8"/>
  <c r="W249" i="3"/>
  <c r="AN118" i="8"/>
  <c r="Z628" i="3"/>
  <c r="AN70" i="8"/>
  <c r="Z376" i="3"/>
  <c r="AN22" i="8"/>
  <c r="AN17" i="8" s="1"/>
  <c r="Z124" i="3"/>
  <c r="R302" i="3"/>
  <c r="R305" i="3" s="1"/>
  <c r="R307" i="3"/>
  <c r="R309" i="3" s="1"/>
  <c r="R310" i="3" s="1"/>
  <c r="R311" i="3" s="1"/>
  <c r="R361" i="3"/>
  <c r="R364" i="3" s="1"/>
  <c r="R366" i="3"/>
  <c r="R368" i="3" s="1"/>
  <c r="R369" i="3" s="1"/>
  <c r="R370" i="3" s="1"/>
  <c r="R125" i="3"/>
  <c r="R128" i="3" s="1"/>
  <c r="R130" i="3"/>
  <c r="R132" i="3" s="1"/>
  <c r="R133" i="3" s="1"/>
  <c r="R134" i="3" s="1"/>
  <c r="AL82" i="8"/>
  <c r="X439" i="3"/>
  <c r="AL34" i="8"/>
  <c r="X187" i="3"/>
  <c r="Z77" i="3"/>
  <c r="Z76" i="3" s="1"/>
  <c r="Z79" i="3" s="1"/>
  <c r="Z80" i="3" s="1"/>
  <c r="Z81" i="3" s="1"/>
  <c r="AM37" i="8"/>
  <c r="Y190" i="3"/>
  <c r="AM85" i="8"/>
  <c r="Y442" i="3"/>
  <c r="AM97" i="8"/>
  <c r="Y505" i="3"/>
  <c r="AM94" i="8"/>
  <c r="Y502" i="3"/>
  <c r="AM34" i="8"/>
  <c r="Y187" i="3"/>
  <c r="F18" i="3"/>
  <c r="AA307" i="4"/>
  <c r="AA309" i="4" s="1"/>
  <c r="AA310" i="4" s="1"/>
  <c r="AA311" i="4" s="1"/>
  <c r="AA302" i="4"/>
  <c r="AA305" i="4" s="1"/>
  <c r="AK67" i="8"/>
  <c r="W373" i="3"/>
  <c r="AK91" i="8"/>
  <c r="W499" i="3"/>
  <c r="F57" i="7"/>
  <c r="F67" i="7" s="1"/>
  <c r="F68" i="7" s="1"/>
  <c r="F70" i="7" s="1"/>
  <c r="M67" i="6" s="1"/>
  <c r="E67" i="7"/>
  <c r="AI92" i="3"/>
  <c r="AI93" i="3" s="1"/>
  <c r="G20" i="3" s="1"/>
  <c r="G19" i="3" s="1"/>
  <c r="C61" i="2" s="1"/>
  <c r="AN109" i="8"/>
  <c r="Z568" i="3"/>
  <c r="AN49" i="8"/>
  <c r="Z253" i="3"/>
  <c r="AL120" i="8"/>
  <c r="X630" i="3"/>
  <c r="AL72" i="8"/>
  <c r="X378" i="3"/>
  <c r="AL24" i="8"/>
  <c r="X126" i="3"/>
  <c r="AN80" i="8"/>
  <c r="Z437" i="3"/>
  <c r="AN56" i="8"/>
  <c r="AN53" i="8" s="1"/>
  <c r="Z311" i="3"/>
  <c r="R420" i="3"/>
  <c r="R423" i="3" s="1"/>
  <c r="R425" i="3"/>
  <c r="R427" i="3" s="1"/>
  <c r="R428" i="3" s="1"/>
  <c r="R429" i="3" s="1"/>
  <c r="Z629" i="3"/>
  <c r="Z635" i="3" s="1"/>
  <c r="AN119" i="8"/>
  <c r="AN35" i="8"/>
  <c r="AN29" i="8" s="1"/>
  <c r="Z188" i="3"/>
  <c r="Z420" i="4"/>
  <c r="Z423" i="4" s="1"/>
  <c r="Z425" i="4"/>
  <c r="Z427" i="4" s="1"/>
  <c r="Z428" i="4" s="1"/>
  <c r="Z429" i="4" s="1"/>
  <c r="I56" i="7"/>
  <c r="I67" i="7" s="1"/>
  <c r="I68" i="7" s="1"/>
  <c r="I70" i="7" s="1"/>
  <c r="V67" i="6" s="1"/>
  <c r="H67" i="7"/>
  <c r="AL78" i="8"/>
  <c r="X435" i="3"/>
  <c r="AL30" i="8"/>
  <c r="X183" i="3"/>
  <c r="AM111" i="8"/>
  <c r="Y570" i="3"/>
  <c r="AM63" i="8"/>
  <c r="Y318" i="3"/>
  <c r="AM87" i="8"/>
  <c r="Y444" i="3"/>
  <c r="Y16" i="3"/>
  <c r="BM14" i="3"/>
  <c r="BM12" i="3" s="1"/>
  <c r="BM15" i="3" s="1"/>
  <c r="BM16" i="3" s="1"/>
  <c r="BM17" i="3" s="1"/>
  <c r="G30" i="3" s="1"/>
  <c r="BM62" i="3"/>
  <c r="BM60" i="3" s="1"/>
  <c r="BM63" i="3" s="1"/>
  <c r="BM64" i="3" s="1"/>
  <c r="BM65" i="3" s="1"/>
  <c r="G32" i="3" s="1"/>
  <c r="AS8" i="3"/>
  <c r="AS17" i="3" s="1"/>
  <c r="AS25" i="3" s="1"/>
  <c r="AI85" i="3"/>
  <c r="AI82" i="3" s="1"/>
  <c r="AI86" i="3" s="1"/>
  <c r="AI87" i="3" s="1"/>
  <c r="AI88" i="3" s="1"/>
  <c r="BM86" i="3"/>
  <c r="BM84" i="3" s="1"/>
  <c r="BM87" i="3" s="1"/>
  <c r="BM88" i="3" s="1"/>
  <c r="BM89" i="3" s="1"/>
  <c r="Y141" i="3"/>
  <c r="BM23" i="3"/>
  <c r="BM21" i="3" s="1"/>
  <c r="BM24" i="3" s="1"/>
  <c r="BM25" i="3" s="1"/>
  <c r="BM26" i="3" s="1"/>
  <c r="G34" i="3" s="1"/>
  <c r="BM38" i="3"/>
  <c r="BM36" i="3" s="1"/>
  <c r="BM39" i="3" s="1"/>
  <c r="BM40" i="3" s="1"/>
  <c r="BM41" i="3" s="1"/>
  <c r="G31" i="3" s="1"/>
  <c r="BM71" i="3"/>
  <c r="Y78" i="3"/>
  <c r="Y76" i="3" s="1"/>
  <c r="Y79" i="3" s="1"/>
  <c r="Y80" i="3" s="1"/>
  <c r="Y81" i="3" s="1"/>
  <c r="BM47" i="3"/>
  <c r="P545" i="4"/>
  <c r="P546" i="4" s="1"/>
  <c r="P547" i="4" s="1"/>
  <c r="Q425" i="4"/>
  <c r="Q427" i="4" s="1"/>
  <c r="Q428" i="4" s="1"/>
  <c r="Q429" i="4" s="1"/>
  <c r="Q420" i="4"/>
  <c r="Q423" i="4" s="1"/>
  <c r="AK96" i="8"/>
  <c r="W504" i="3"/>
  <c r="AK84" i="8"/>
  <c r="W441" i="3"/>
  <c r="AL117" i="8"/>
  <c r="X627" i="3"/>
  <c r="AL69" i="8"/>
  <c r="X375" i="3"/>
  <c r="AL21" i="8"/>
  <c r="X123" i="3"/>
  <c r="AL103" i="8"/>
  <c r="X562" i="3"/>
  <c r="AL55" i="8"/>
  <c r="X310" i="3"/>
  <c r="Z68" i="4"/>
  <c r="W190" i="3"/>
  <c r="AK37" i="8"/>
  <c r="AK97" i="8"/>
  <c r="W505" i="3"/>
  <c r="AK61" i="8"/>
  <c r="W316" i="3"/>
  <c r="AK82" i="8"/>
  <c r="W439" i="3"/>
  <c r="AK46" i="8"/>
  <c r="W250" i="3"/>
  <c r="R581" i="4"/>
  <c r="R595" i="4"/>
  <c r="R599" i="4"/>
  <c r="BN8" i="3"/>
  <c r="BN22" i="3"/>
  <c r="BN21" i="3" s="1"/>
  <c r="BN24" i="3" s="1"/>
  <c r="BN25" i="3" s="1"/>
  <c r="BN26" i="3" s="1"/>
  <c r="H34" i="3" s="1"/>
  <c r="H33" i="3" s="1"/>
  <c r="C67" i="2" s="1"/>
  <c r="AL121" i="8"/>
  <c r="X631" i="3"/>
  <c r="AL73" i="8"/>
  <c r="X379" i="3"/>
  <c r="AL25" i="8"/>
  <c r="X127" i="3"/>
  <c r="AK95" i="8"/>
  <c r="W503" i="3"/>
  <c r="AN41" i="8"/>
  <c r="AM52" i="8"/>
  <c r="Y256" i="3"/>
  <c r="AM100" i="8"/>
  <c r="Y508" i="3"/>
  <c r="AM72" i="8"/>
  <c r="Y378" i="3"/>
  <c r="AM24" i="8"/>
  <c r="Y126" i="3"/>
  <c r="AB302" i="4"/>
  <c r="AB305" i="4" s="1"/>
  <c r="AM23" i="8"/>
  <c r="Y125" i="3"/>
  <c r="AM71" i="8"/>
  <c r="Y377" i="3"/>
  <c r="AA130" i="4"/>
  <c r="AA132" i="4" s="1"/>
  <c r="AA133" i="4" s="1"/>
  <c r="AA134" i="4" s="1"/>
  <c r="AA125" i="4"/>
  <c r="AA128" i="4" s="1"/>
  <c r="AK39" i="8"/>
  <c r="W192" i="3"/>
  <c r="AK63" i="8"/>
  <c r="W318" i="3"/>
  <c r="AK99" i="8"/>
  <c r="W507" i="3"/>
  <c r="AK38" i="8"/>
  <c r="W191" i="3"/>
  <c r="AK26" i="8"/>
  <c r="W128" i="3"/>
  <c r="AK88" i="8"/>
  <c r="W445" i="3"/>
  <c r="AK112" i="8"/>
  <c r="W571" i="3"/>
  <c r="AM57" i="8"/>
  <c r="Y312" i="3"/>
  <c r="BB24" i="3"/>
  <c r="BB22" i="3" s="1"/>
  <c r="BB25" i="3" s="1"/>
  <c r="BB26" i="3" s="1"/>
  <c r="BB27" i="3" s="1"/>
  <c r="F23" i="3" s="1"/>
  <c r="BB74" i="3"/>
  <c r="BB72" i="3" s="1"/>
  <c r="BB75" i="3" s="1"/>
  <c r="BB76" i="3" s="1"/>
  <c r="BB77" i="3" s="1"/>
  <c r="F25" i="3" s="1"/>
  <c r="X86" i="3"/>
  <c r="X84" i="3" s="1"/>
  <c r="X87" i="3" s="1"/>
  <c r="X88" i="3" s="1"/>
  <c r="X89" i="3" s="1"/>
  <c r="BB49" i="3"/>
  <c r="BB47" i="3" s="1"/>
  <c r="BB50" i="3" s="1"/>
  <c r="BB51" i="3" s="1"/>
  <c r="BB52" i="3" s="1"/>
  <c r="F24" i="3" s="1"/>
  <c r="BB113" i="3"/>
  <c r="BB99" i="3"/>
  <c r="BB97" i="3" s="1"/>
  <c r="BB100" i="3" s="1"/>
  <c r="BB101" i="3" s="1"/>
  <c r="BB102" i="3" s="1"/>
  <c r="F26" i="3" s="1"/>
  <c r="AM38" i="8"/>
  <c r="Y191" i="3"/>
  <c r="Q77" i="4"/>
  <c r="Q79" i="4" s="1"/>
  <c r="Q80" i="4" s="1"/>
  <c r="Q81" i="4" s="1"/>
  <c r="AA18" i="4"/>
  <c r="AA68" i="4"/>
  <c r="BA24" i="3"/>
  <c r="BA22" i="3" s="1"/>
  <c r="BA25" i="3" s="1"/>
  <c r="BA26" i="3" s="1"/>
  <c r="BA99" i="3"/>
  <c r="BA97" i="3" s="1"/>
  <c r="BA100" i="3" s="1"/>
  <c r="BA101" i="3" s="1"/>
  <c r="BA74" i="3"/>
  <c r="BA72" i="3" s="1"/>
  <c r="BA75" i="3" s="1"/>
  <c r="BA76" i="3" s="1"/>
  <c r="W86" i="3"/>
  <c r="W84" i="3" s="1"/>
  <c r="W87" i="3" s="1"/>
  <c r="W88" i="3" s="1"/>
  <c r="BA49" i="3"/>
  <c r="BA47" i="3" s="1"/>
  <c r="BA50" i="3" s="1"/>
  <c r="BA51" i="3" s="1"/>
  <c r="BA113" i="3"/>
  <c r="BA111" i="3" s="1"/>
  <c r="BA114" i="3" s="1"/>
  <c r="BA115" i="3" s="1"/>
  <c r="W147" i="3"/>
  <c r="W150" i="3" s="1"/>
  <c r="W151" i="3" s="1"/>
  <c r="AL83" i="8"/>
  <c r="X440" i="3"/>
  <c r="AL35" i="8"/>
  <c r="X188" i="3"/>
  <c r="AL110" i="8"/>
  <c r="X569" i="3"/>
  <c r="AL62" i="8"/>
  <c r="X317" i="3"/>
  <c r="AL87" i="8"/>
  <c r="X444" i="3"/>
  <c r="AL39" i="8"/>
  <c r="X192" i="3"/>
  <c r="O67" i="7"/>
  <c r="O68" i="7" s="1"/>
  <c r="O70" i="7" s="1"/>
  <c r="AN67" i="6" s="1"/>
  <c r="AM114" i="8"/>
  <c r="AM113" i="8" s="1"/>
  <c r="Y624" i="3"/>
  <c r="AM54" i="8"/>
  <c r="Y309" i="3"/>
  <c r="AM43" i="8"/>
  <c r="Y247" i="3"/>
  <c r="AM31" i="8"/>
  <c r="Y184" i="3"/>
  <c r="W390" i="3"/>
  <c r="W335" i="3"/>
  <c r="P420" i="3"/>
  <c r="P423" i="3" s="1"/>
  <c r="P425" i="3"/>
  <c r="P427" i="3" s="1"/>
  <c r="P428" i="3" s="1"/>
  <c r="P429" i="3" s="1"/>
  <c r="P361" i="3"/>
  <c r="P364" i="3" s="1"/>
  <c r="P372" i="3"/>
  <c r="V2" i="13"/>
  <c r="Z184" i="4"/>
  <c r="Z187" i="4" s="1"/>
  <c r="Z189" i="4"/>
  <c r="Z191" i="4" s="1"/>
  <c r="Z192" i="4" s="1"/>
  <c r="Z193" i="4" s="1"/>
  <c r="AK81" i="8"/>
  <c r="W438" i="3"/>
  <c r="AK21" i="8"/>
  <c r="AK17" i="8" s="1"/>
  <c r="W123" i="3"/>
  <c r="AN58" i="8"/>
  <c r="Z313" i="3"/>
  <c r="Z10" i="3"/>
  <c r="R314" i="4"/>
  <c r="R315" i="4" s="1"/>
  <c r="R316" i="4" s="1"/>
  <c r="R317" i="4" s="1"/>
  <c r="R367" i="4"/>
  <c r="AB18" i="4"/>
  <c r="AB68" i="4"/>
  <c r="AL118" i="8"/>
  <c r="X628" i="3"/>
  <c r="AL70" i="8"/>
  <c r="X376" i="3"/>
  <c r="AL22" i="8"/>
  <c r="X124" i="3"/>
  <c r="P68" i="4"/>
  <c r="AA71" i="4"/>
  <c r="AA73" i="4" s="1"/>
  <c r="AA74" i="4" s="1"/>
  <c r="AA75" i="4" s="1"/>
  <c r="AN65" i="8"/>
  <c r="AM49" i="8"/>
  <c r="Y253" i="3"/>
  <c r="AM109" i="8"/>
  <c r="Y568" i="3"/>
  <c r="AM106" i="8"/>
  <c r="Y565" i="3"/>
  <c r="AM70" i="8"/>
  <c r="Y376" i="3"/>
  <c r="AM22" i="8"/>
  <c r="Y124" i="3"/>
  <c r="AB597" i="4"/>
  <c r="AB600" i="4" s="1"/>
  <c r="Q597" i="4"/>
  <c r="Q600" i="4" s="1"/>
  <c r="P125" i="3"/>
  <c r="P128" i="3" s="1"/>
  <c r="Z84" i="3" l="1"/>
  <c r="Z87" i="3" s="1"/>
  <c r="Z88" i="3" s="1"/>
  <c r="Z89" i="3" s="1"/>
  <c r="Z509" i="3"/>
  <c r="P374" i="3"/>
  <c r="P375" i="3" s="1"/>
  <c r="P376" i="3" s="1"/>
  <c r="Z446" i="3"/>
  <c r="O426" i="3"/>
  <c r="O373" i="3"/>
  <c r="O374" i="3" s="1"/>
  <c r="O375" i="3" s="1"/>
  <c r="O368" i="3"/>
  <c r="O369" i="3" s="1"/>
  <c r="H11" i="3"/>
  <c r="Z387" i="3"/>
  <c r="Z400" i="3" s="1"/>
  <c r="Z261" i="3"/>
  <c r="Z383" i="3"/>
  <c r="Z198" i="3"/>
  <c r="Z211" i="3" s="1"/>
  <c r="O427" i="3"/>
  <c r="O428" i="3" s="1"/>
  <c r="O484" i="3"/>
  <c r="O431" i="3"/>
  <c r="O491" i="4"/>
  <c r="O544" i="4"/>
  <c r="O550" i="4" s="1"/>
  <c r="X134" i="3"/>
  <c r="AN77" i="8"/>
  <c r="W383" i="3"/>
  <c r="X398" i="3"/>
  <c r="X453" i="3"/>
  <c r="F72" i="2"/>
  <c r="N72" i="2"/>
  <c r="I72" i="2" s="1"/>
  <c r="X449" i="3"/>
  <c r="AK65" i="8"/>
  <c r="AK101" i="8"/>
  <c r="Z194" i="3"/>
  <c r="Z572" i="3"/>
  <c r="Z491" i="4"/>
  <c r="Z492" i="4" s="1"/>
  <c r="Z493" i="4" s="1"/>
  <c r="Z494" i="4" s="1"/>
  <c r="Z544" i="4"/>
  <c r="AK77" i="8"/>
  <c r="AN101" i="8"/>
  <c r="Z513" i="3"/>
  <c r="W446" i="3"/>
  <c r="X575" i="3"/>
  <c r="AN89" i="8"/>
  <c r="Z526" i="3" s="1"/>
  <c r="Z320" i="3"/>
  <c r="Z639" i="3"/>
  <c r="Z650" i="3" s="1"/>
  <c r="G29" i="3"/>
  <c r="C59" i="1"/>
  <c r="Z148" i="3"/>
  <c r="Z147" i="3" s="1"/>
  <c r="Z150" i="3" s="1"/>
  <c r="Z151" i="3" s="1"/>
  <c r="Z152" i="3" s="1"/>
  <c r="C49" i="1"/>
  <c r="W453" i="3"/>
  <c r="W398" i="3"/>
  <c r="Z638" i="3"/>
  <c r="Y635" i="3"/>
  <c r="Y639" i="3"/>
  <c r="Y650" i="3" s="1"/>
  <c r="AL77" i="8"/>
  <c r="AM65" i="8"/>
  <c r="Z212" i="3"/>
  <c r="Z267" i="3"/>
  <c r="Y260" i="3"/>
  <c r="X261" i="3"/>
  <c r="X257" i="3"/>
  <c r="X260" i="3"/>
  <c r="P432" i="3"/>
  <c r="P433" i="3" s="1"/>
  <c r="P434" i="3" s="1"/>
  <c r="P435" i="3" s="1"/>
  <c r="P485" i="3"/>
  <c r="W257" i="3"/>
  <c r="W572" i="3"/>
  <c r="O18" i="4"/>
  <c r="P11" i="4"/>
  <c r="P13" i="4" s="1"/>
  <c r="P14" i="4" s="1"/>
  <c r="Q132" i="4"/>
  <c r="Q133" i="4" s="1"/>
  <c r="Q134" i="4" s="1"/>
  <c r="G9" i="4"/>
  <c r="G10" i="4" s="1"/>
  <c r="Z197" i="3"/>
  <c r="Z196" i="3" s="1"/>
  <c r="Z199" i="3" s="1"/>
  <c r="Y194" i="3"/>
  <c r="Y198" i="3"/>
  <c r="Z575" i="3"/>
  <c r="Y572" i="3"/>
  <c r="Y576" i="3"/>
  <c r="O431" i="4"/>
  <c r="O433" i="4" s="1"/>
  <c r="O434" i="4" s="1"/>
  <c r="O484" i="4"/>
  <c r="O427" i="4"/>
  <c r="O428" i="4" s="1"/>
  <c r="AG62" i="6"/>
  <c r="AN62" i="6" s="1"/>
  <c r="AL101" i="8"/>
  <c r="Q485" i="4"/>
  <c r="Q432" i="4"/>
  <c r="Q433" i="4" s="1"/>
  <c r="Q434" i="4" s="1"/>
  <c r="Q435" i="4" s="1"/>
  <c r="W635" i="3"/>
  <c r="Z131" i="3"/>
  <c r="G11" i="3"/>
  <c r="Z512" i="3"/>
  <c r="Z511" i="3" s="1"/>
  <c r="Z514" i="3" s="1"/>
  <c r="Y509" i="3"/>
  <c r="Y513" i="3"/>
  <c r="W329" i="3"/>
  <c r="W274" i="3"/>
  <c r="Z576" i="3"/>
  <c r="Z589" i="3" s="1"/>
  <c r="AF61" i="6"/>
  <c r="Y134" i="3"/>
  <c r="X131" i="3"/>
  <c r="X135" i="3"/>
  <c r="Y638" i="3"/>
  <c r="X639" i="3"/>
  <c r="X638" i="3"/>
  <c r="X635" i="3"/>
  <c r="W320" i="3"/>
  <c r="N73" i="2"/>
  <c r="F73" i="2"/>
  <c r="R426" i="4"/>
  <c r="R373" i="4"/>
  <c r="R374" i="4" s="1"/>
  <c r="R375" i="4" s="1"/>
  <c r="R376" i="4" s="1"/>
  <c r="Y652" i="3"/>
  <c r="BC49" i="3"/>
  <c r="BC47" i="3" s="1"/>
  <c r="BC50" i="3" s="1"/>
  <c r="BC51" i="3" s="1"/>
  <c r="BC52" i="3" s="1"/>
  <c r="G24" i="3" s="1"/>
  <c r="BC113" i="3"/>
  <c r="BC24" i="3"/>
  <c r="BC22" i="3" s="1"/>
  <c r="BC25" i="3" s="1"/>
  <c r="BC26" i="3" s="1"/>
  <c r="BC27" i="3" s="1"/>
  <c r="G23" i="3" s="1"/>
  <c r="BC74" i="3"/>
  <c r="BC72" i="3" s="1"/>
  <c r="BC75" i="3" s="1"/>
  <c r="BC76" i="3" s="1"/>
  <c r="BC77" i="3" s="1"/>
  <c r="G25" i="3" s="1"/>
  <c r="Y86" i="3"/>
  <c r="Y84" i="3" s="1"/>
  <c r="Y87" i="3" s="1"/>
  <c r="Y88" i="3" s="1"/>
  <c r="Y89" i="3" s="1"/>
  <c r="BC99" i="3"/>
  <c r="BC97" i="3" s="1"/>
  <c r="BC100" i="3" s="1"/>
  <c r="BC101" i="3" s="1"/>
  <c r="BC102" i="3" s="1"/>
  <c r="G26" i="3" s="1"/>
  <c r="Y197" i="3"/>
  <c r="X198" i="3"/>
  <c r="X197" i="3"/>
  <c r="X194" i="3"/>
  <c r="BA106" i="3"/>
  <c r="BA107" i="3" s="1"/>
  <c r="M68" i="6"/>
  <c r="W131" i="3"/>
  <c r="C58" i="1"/>
  <c r="Z134" i="3"/>
  <c r="Z133" i="3" s="1"/>
  <c r="Z136" i="3" s="1"/>
  <c r="Y131" i="3"/>
  <c r="Y135" i="3"/>
  <c r="AL41" i="8"/>
  <c r="AK41" i="8"/>
  <c r="AM29" i="8"/>
  <c r="AM101" i="8"/>
  <c r="F61" i="6"/>
  <c r="J61" i="6"/>
  <c r="J62" i="6" s="1"/>
  <c r="H61" i="6"/>
  <c r="H62" i="6" s="1"/>
  <c r="I61" i="6"/>
  <c r="I62" i="6" s="1"/>
  <c r="G61" i="6"/>
  <c r="G62" i="6" s="1"/>
  <c r="K61" i="6"/>
  <c r="K62" i="6" s="1"/>
  <c r="Y323" i="3"/>
  <c r="X320" i="3"/>
  <c r="X324" i="3"/>
  <c r="X323" i="3"/>
  <c r="X322" i="3" s="1"/>
  <c r="X325" i="3" s="1"/>
  <c r="AK113" i="8"/>
  <c r="C60" i="2"/>
  <c r="G15" i="3"/>
  <c r="C55" i="1" s="1"/>
  <c r="AM89" i="8"/>
  <c r="R368" i="4"/>
  <c r="R369" i="4" s="1"/>
  <c r="R370" i="4" s="1"/>
  <c r="BV30" i="3"/>
  <c r="BV31" i="3" s="1"/>
  <c r="BV28" i="3"/>
  <c r="BV29" i="3" s="1"/>
  <c r="Y453" i="3"/>
  <c r="Y398" i="3"/>
  <c r="AL17" i="8"/>
  <c r="AL113" i="8"/>
  <c r="AN113" i="8"/>
  <c r="AK53" i="8"/>
  <c r="Z323" i="3"/>
  <c r="Y320" i="3"/>
  <c r="Y324" i="3"/>
  <c r="AN68" i="6"/>
  <c r="BD106" i="3"/>
  <c r="BD107" i="3" s="1"/>
  <c r="AL29" i="8"/>
  <c r="V68" i="6"/>
  <c r="BB106" i="3"/>
  <c r="BB107" i="3" s="1"/>
  <c r="W509" i="3"/>
  <c r="AM17" i="8"/>
  <c r="AE68" i="6"/>
  <c r="BC106" i="3"/>
  <c r="BC107" i="3" s="1"/>
  <c r="X267" i="3"/>
  <c r="X212" i="3"/>
  <c r="H9" i="4"/>
  <c r="H10" i="4" s="1"/>
  <c r="R132" i="4"/>
  <c r="R133" i="4" s="1"/>
  <c r="R134" i="4" s="1"/>
  <c r="Z257" i="3"/>
  <c r="BX30" i="3"/>
  <c r="BX31" i="3" s="1"/>
  <c r="BX28" i="3"/>
  <c r="BX29" i="3" s="1"/>
  <c r="Y373" i="4"/>
  <c r="Y374" i="4" s="1"/>
  <c r="Y375" i="4" s="1"/>
  <c r="Y426" i="4"/>
  <c r="Y368" i="4"/>
  <c r="Y369" i="4" s="1"/>
  <c r="Y512" i="3"/>
  <c r="Y511" i="3" s="1"/>
  <c r="Y514" i="3" s="1"/>
  <c r="X513" i="3"/>
  <c r="X512" i="3"/>
  <c r="X509" i="3"/>
  <c r="AS23" i="3"/>
  <c r="AS26" i="3" s="1"/>
  <c r="AS27" i="3" s="1"/>
  <c r="AS28" i="3" s="1"/>
  <c r="G39" i="3" s="1"/>
  <c r="C56" i="2" s="1"/>
  <c r="W194" i="3"/>
  <c r="O18" i="3"/>
  <c r="P11" i="3"/>
  <c r="P13" i="3" s="1"/>
  <c r="P14" i="3" s="1"/>
  <c r="F33" i="3"/>
  <c r="C40" i="2" s="1"/>
  <c r="AB426" i="4"/>
  <c r="AB373" i="4"/>
  <c r="AB374" i="4" s="1"/>
  <c r="AB375" i="4" s="1"/>
  <c r="AB376" i="4" s="1"/>
  <c r="C69" i="2"/>
  <c r="C64" i="1"/>
  <c r="Y446" i="3"/>
  <c r="Z449" i="3"/>
  <c r="Z455" i="3" s="1"/>
  <c r="Y450" i="3"/>
  <c r="Z324" i="3"/>
  <c r="Z337" i="3" s="1"/>
  <c r="W267" i="3"/>
  <c r="W265" i="3" s="1"/>
  <c r="W268" i="3" s="1"/>
  <c r="W269" i="3" s="1"/>
  <c r="W212" i="3"/>
  <c r="W210" i="3" s="1"/>
  <c r="W213" i="3" s="1"/>
  <c r="W214" i="3" s="1"/>
  <c r="AO61" i="6"/>
  <c r="AL53" i="8"/>
  <c r="P132" i="4"/>
  <c r="P133" i="4" s="1"/>
  <c r="P134" i="4" s="1"/>
  <c r="F9" i="4"/>
  <c r="F10" i="4" s="1"/>
  <c r="Z260" i="3"/>
  <c r="Z259" i="3" s="1"/>
  <c r="Z262" i="3" s="1"/>
  <c r="Y257" i="3"/>
  <c r="Y261" i="3"/>
  <c r="Z450" i="3"/>
  <c r="Z463" i="3" s="1"/>
  <c r="X386" i="3"/>
  <c r="H22" i="3"/>
  <c r="C61" i="1" s="1"/>
  <c r="Y386" i="3"/>
  <c r="X383" i="3"/>
  <c r="X387" i="3"/>
  <c r="P2" i="13"/>
  <c r="BM69" i="3"/>
  <c r="BM72" i="3" s="1"/>
  <c r="BM73" i="3" s="1"/>
  <c r="BM74" i="3" s="1"/>
  <c r="G36" i="3" s="1"/>
  <c r="X14" i="3"/>
  <c r="X17" i="3" s="1"/>
  <c r="X18" i="3" s="1"/>
  <c r="AR24" i="3"/>
  <c r="AR23" i="3" s="1"/>
  <c r="AR26" i="3" s="1"/>
  <c r="AR27" i="3" s="1"/>
  <c r="AR28" i="3" s="1"/>
  <c r="F39" i="3" s="1"/>
  <c r="C43" i="2" s="1"/>
  <c r="H28" i="3"/>
  <c r="C62" i="1" s="1"/>
  <c r="C66" i="2"/>
  <c r="N66" i="2" s="1"/>
  <c r="N67" i="2" s="1"/>
  <c r="AM53" i="8"/>
  <c r="Z274" i="3"/>
  <c r="R608" i="4"/>
  <c r="R597" i="4"/>
  <c r="R600" i="4" s="1"/>
  <c r="Y149" i="3"/>
  <c r="Y204" i="3"/>
  <c r="Y449" i="3"/>
  <c r="X450" i="3"/>
  <c r="X446" i="3"/>
  <c r="AK89" i="8"/>
  <c r="C46" i="2"/>
  <c r="F15" i="3"/>
  <c r="C45" i="1" s="1"/>
  <c r="Y383" i="3"/>
  <c r="Z386" i="3"/>
  <c r="Z385" i="3" s="1"/>
  <c r="Z388" i="3" s="1"/>
  <c r="Y387" i="3"/>
  <c r="AB427" i="4"/>
  <c r="AB428" i="4" s="1"/>
  <c r="AB429" i="4" s="1"/>
  <c r="AL89" i="8"/>
  <c r="Y14" i="3"/>
  <c r="Y17" i="3" s="1"/>
  <c r="Y18" i="3" s="1"/>
  <c r="AK29" i="8"/>
  <c r="Y18" i="4"/>
  <c r="Z11" i="4"/>
  <c r="Z13" i="4" s="1"/>
  <c r="Z14" i="4" s="1"/>
  <c r="AM77" i="8"/>
  <c r="Z461" i="3"/>
  <c r="Z516" i="3"/>
  <c r="AA432" i="4"/>
  <c r="AA433" i="4" s="1"/>
  <c r="AA434" i="4" s="1"/>
  <c r="AA435" i="4" s="1"/>
  <c r="AA485" i="4"/>
  <c r="Y575" i="3"/>
  <c r="Y574" i="3" s="1"/>
  <c r="Y577" i="3" s="1"/>
  <c r="X572" i="3"/>
  <c r="X576" i="3"/>
  <c r="O62" i="6"/>
  <c r="V62" i="6" s="1"/>
  <c r="AS7" i="3"/>
  <c r="AS6" i="3" s="1"/>
  <c r="AS9" i="3" s="1"/>
  <c r="AS10" i="3" s="1"/>
  <c r="AS11" i="3" s="1"/>
  <c r="G38" i="3" s="1"/>
  <c r="BM45" i="3"/>
  <c r="BM48" i="3" s="1"/>
  <c r="BM49" i="3" s="1"/>
  <c r="BM50" i="3" s="1"/>
  <c r="G35" i="3" s="1"/>
  <c r="G33" i="3" s="1"/>
  <c r="C53" i="2" s="1"/>
  <c r="C39" i="2"/>
  <c r="Y549" i="4"/>
  <c r="AM41" i="8"/>
  <c r="AJ88" i="3"/>
  <c r="X62" i="6"/>
  <c r="AE62" i="6" s="1"/>
  <c r="AT7" i="3"/>
  <c r="AT6" i="3" s="1"/>
  <c r="AT9" i="3" s="1"/>
  <c r="AT10" i="3" s="1"/>
  <c r="AT11" i="3" s="1"/>
  <c r="H38" i="3" s="1"/>
  <c r="H37" i="3" s="1"/>
  <c r="C63" i="1" s="1"/>
  <c r="AL65" i="8"/>
  <c r="E72" i="2" l="1"/>
  <c r="X448" i="3"/>
  <c r="X451" i="3" s="1"/>
  <c r="H72" i="2"/>
  <c r="Y637" i="3"/>
  <c r="Y640" i="3" s="1"/>
  <c r="H73" i="2"/>
  <c r="X133" i="3"/>
  <c r="X136" i="3" s="1"/>
  <c r="Y322" i="3"/>
  <c r="Y325" i="3" s="1"/>
  <c r="AS16" i="3"/>
  <c r="AS15" i="3" s="1"/>
  <c r="AS18" i="3" s="1"/>
  <c r="AS19" i="3" s="1"/>
  <c r="AS20" i="3" s="1"/>
  <c r="G40" i="3" s="1"/>
  <c r="O433" i="3"/>
  <c r="O434" i="3" s="1"/>
  <c r="Z574" i="3"/>
  <c r="Z577" i="3" s="1"/>
  <c r="O485" i="3"/>
  <c r="O486" i="3" s="1"/>
  <c r="O487" i="3" s="1"/>
  <c r="O432" i="3"/>
  <c r="X461" i="3"/>
  <c r="X516" i="3"/>
  <c r="O490" i="3"/>
  <c r="O543" i="3"/>
  <c r="Y448" i="3"/>
  <c r="Y451" i="3" s="1"/>
  <c r="F28" i="3"/>
  <c r="C43" i="1" s="1"/>
  <c r="Y196" i="3"/>
  <c r="Y199" i="3" s="1"/>
  <c r="Y644" i="3"/>
  <c r="Z637" i="3"/>
  <c r="Z640" i="3" s="1"/>
  <c r="X574" i="3"/>
  <c r="X577" i="3" s="1"/>
  <c r="X637" i="3"/>
  <c r="X640" i="3" s="1"/>
  <c r="Z550" i="4"/>
  <c r="Z551" i="4" s="1"/>
  <c r="Z552" i="4" s="1"/>
  <c r="Z553" i="4" s="1"/>
  <c r="Z545" i="4"/>
  <c r="Z546" i="4" s="1"/>
  <c r="Z547" i="4" s="1"/>
  <c r="G72" i="2"/>
  <c r="K72" i="2"/>
  <c r="L72" i="2"/>
  <c r="J72" i="2"/>
  <c r="M72" i="2"/>
  <c r="J67" i="2"/>
  <c r="L67" i="2"/>
  <c r="K67" i="2"/>
  <c r="M67" i="2"/>
  <c r="AA491" i="4"/>
  <c r="AA492" i="4" s="1"/>
  <c r="AA493" i="4" s="1"/>
  <c r="AA494" i="4" s="1"/>
  <c r="AA544" i="4"/>
  <c r="AA486" i="4"/>
  <c r="AA487" i="4" s="1"/>
  <c r="AA488" i="4" s="1"/>
  <c r="X337" i="3"/>
  <c r="X329" i="3"/>
  <c r="Z644" i="3"/>
  <c r="Z652" i="3"/>
  <c r="Y516" i="3"/>
  <c r="Y461" i="3"/>
  <c r="X266" i="3"/>
  <c r="X265" i="3" s="1"/>
  <c r="X268" i="3" s="1"/>
  <c r="X269" i="3" s="1"/>
  <c r="X270" i="3" s="1"/>
  <c r="X274" i="3"/>
  <c r="R485" i="4"/>
  <c r="R432" i="4"/>
  <c r="R433" i="4" s="1"/>
  <c r="R434" i="4" s="1"/>
  <c r="R435" i="4" s="1"/>
  <c r="X589" i="3"/>
  <c r="X581" i="3"/>
  <c r="O543" i="4"/>
  <c r="O486" i="4"/>
  <c r="O487" i="4" s="1"/>
  <c r="O490" i="4"/>
  <c r="O492" i="4" s="1"/>
  <c r="O493" i="4" s="1"/>
  <c r="X259" i="3"/>
  <c r="X262" i="3" s="1"/>
  <c r="Z275" i="3"/>
  <c r="Z273" i="3" s="1"/>
  <c r="Z276" i="3" s="1"/>
  <c r="Z277" i="3" s="1"/>
  <c r="Z278" i="3" s="1"/>
  <c r="Z330" i="3"/>
  <c r="X455" i="3"/>
  <c r="X463" i="3"/>
  <c r="Y463" i="3"/>
  <c r="Y455" i="3"/>
  <c r="N46" i="2"/>
  <c r="F46" i="2" s="1"/>
  <c r="Y329" i="3"/>
  <c r="Y337" i="3"/>
  <c r="X385" i="3"/>
  <c r="X388" i="3" s="1"/>
  <c r="N69" i="2"/>
  <c r="H69" i="2" s="1"/>
  <c r="F69" i="2"/>
  <c r="BC108" i="3"/>
  <c r="BD112" i="3"/>
  <c r="BD111" i="3" s="1"/>
  <c r="BD114" i="3" s="1"/>
  <c r="BD115" i="3" s="1"/>
  <c r="BD116" i="3" s="1"/>
  <c r="H27" i="3" s="1"/>
  <c r="BB108" i="3"/>
  <c r="BC112" i="3"/>
  <c r="BC111" i="3" s="1"/>
  <c r="BC114" i="3" s="1"/>
  <c r="BC115" i="3" s="1"/>
  <c r="BC116" i="3" s="1"/>
  <c r="G27" i="3" s="1"/>
  <c r="C52" i="1" s="1"/>
  <c r="Z322" i="3"/>
  <c r="Z325" i="3" s="1"/>
  <c r="Y526" i="3"/>
  <c r="Y518" i="3"/>
  <c r="Y581" i="3"/>
  <c r="Y589" i="3"/>
  <c r="BB112" i="3"/>
  <c r="BB111" i="3" s="1"/>
  <c r="BB114" i="3" s="1"/>
  <c r="BB115" i="3" s="1"/>
  <c r="BB116" i="3" s="1"/>
  <c r="F27" i="3" s="1"/>
  <c r="C42" i="1" s="1"/>
  <c r="G22" i="3"/>
  <c r="C51" i="1" s="1"/>
  <c r="J73" i="2"/>
  <c r="L73" i="2"/>
  <c r="M73" i="2"/>
  <c r="K73" i="2"/>
  <c r="I73" i="2"/>
  <c r="E73" i="2"/>
  <c r="G73" i="2"/>
  <c r="Y133" i="3"/>
  <c r="Y136" i="3" s="1"/>
  <c r="W392" i="3"/>
  <c r="W337" i="3"/>
  <c r="AT16" i="3"/>
  <c r="AT15" i="3" s="1"/>
  <c r="AT18" i="3" s="1"/>
  <c r="AT19" i="3" s="1"/>
  <c r="AT20" i="3" s="1"/>
  <c r="H40" i="3" s="1"/>
  <c r="Z140" i="3"/>
  <c r="Z139" i="3" s="1"/>
  <c r="Z142" i="3" s="1"/>
  <c r="Z143" i="3" s="1"/>
  <c r="Z144" i="3" s="1"/>
  <c r="Z518" i="3"/>
  <c r="Z210" i="3"/>
  <c r="Z213" i="3" s="1"/>
  <c r="Z214" i="3" s="1"/>
  <c r="Z215" i="3" s="1"/>
  <c r="Z581" i="3"/>
  <c r="Y274" i="3"/>
  <c r="Y266" i="3"/>
  <c r="G37" i="3"/>
  <c r="C54" i="1" s="1"/>
  <c r="C55" i="2"/>
  <c r="X518" i="3"/>
  <c r="X526" i="3"/>
  <c r="F11" i="4"/>
  <c r="Z448" i="3"/>
  <c r="Z451" i="3" s="1"/>
  <c r="X511" i="3"/>
  <c r="X514" i="3" s="1"/>
  <c r="X148" i="3"/>
  <c r="X147" i="3" s="1"/>
  <c r="X150" i="3" s="1"/>
  <c r="X151" i="3" s="1"/>
  <c r="X152" i="3" s="1"/>
  <c r="X140" i="3"/>
  <c r="X139" i="3" s="1"/>
  <c r="X142" i="3" s="1"/>
  <c r="X143" i="3" s="1"/>
  <c r="X144" i="3" s="1"/>
  <c r="F62" i="6"/>
  <c r="AR7" i="3"/>
  <c r="AR6" i="3" s="1"/>
  <c r="AR9" i="3" s="1"/>
  <c r="AR10" i="3" s="1"/>
  <c r="AR11" i="3" s="1"/>
  <c r="F38" i="3" s="1"/>
  <c r="Y203" i="3"/>
  <c r="Y202" i="3" s="1"/>
  <c r="Y205" i="3" s="1"/>
  <c r="Y206" i="3" s="1"/>
  <c r="Y207" i="3" s="1"/>
  <c r="Y211" i="3"/>
  <c r="Z392" i="3"/>
  <c r="P491" i="3"/>
  <c r="P492" i="3" s="1"/>
  <c r="P493" i="3" s="1"/>
  <c r="P494" i="3" s="1"/>
  <c r="P544" i="3"/>
  <c r="P486" i="3"/>
  <c r="P487" i="3" s="1"/>
  <c r="P488" i="3" s="1"/>
  <c r="R427" i="4"/>
  <c r="R428" i="4" s="1"/>
  <c r="R429" i="4" s="1"/>
  <c r="W516" i="3"/>
  <c r="W461" i="3"/>
  <c r="Z203" i="3"/>
  <c r="Z202" i="3" s="1"/>
  <c r="Z205" i="3" s="1"/>
  <c r="Z206" i="3" s="1"/>
  <c r="Z207" i="3" s="1"/>
  <c r="G28" i="3"/>
  <c r="C53" i="1" s="1"/>
  <c r="C52" i="2"/>
  <c r="N52" i="2" s="1"/>
  <c r="X392" i="3"/>
  <c r="X400" i="3"/>
  <c r="N39" i="2"/>
  <c r="H39" i="2" s="1"/>
  <c r="Z524" i="3"/>
  <c r="Z579" i="3"/>
  <c r="Y212" i="3"/>
  <c r="Y267" i="3"/>
  <c r="Z266" i="3"/>
  <c r="Z265" i="3" s="1"/>
  <c r="Z268" i="3" s="1"/>
  <c r="Z269" i="3" s="1"/>
  <c r="Z270" i="3" s="1"/>
  <c r="M66" i="2"/>
  <c r="F67" i="2"/>
  <c r="K66" i="2"/>
  <c r="H67" i="2"/>
  <c r="L66" i="2"/>
  <c r="I67" i="2"/>
  <c r="J66" i="2"/>
  <c r="E67" i="2"/>
  <c r="G67" i="2"/>
  <c r="G66" i="2"/>
  <c r="E66" i="2"/>
  <c r="I66" i="2"/>
  <c r="Y385" i="3"/>
  <c r="Y388" i="3" s="1"/>
  <c r="W330" i="3"/>
  <c r="W328" i="3" s="1"/>
  <c r="W331" i="3" s="1"/>
  <c r="W332" i="3" s="1"/>
  <c r="W275" i="3"/>
  <c r="W273" i="3" s="1"/>
  <c r="W276" i="3" s="1"/>
  <c r="W277" i="3" s="1"/>
  <c r="AB485" i="4"/>
  <c r="AB432" i="4"/>
  <c r="AB433" i="4" s="1"/>
  <c r="AB434" i="4" s="1"/>
  <c r="AB435" i="4" s="1"/>
  <c r="Y432" i="4"/>
  <c r="Y433" i="4" s="1"/>
  <c r="Y434" i="4" s="1"/>
  <c r="Y485" i="4"/>
  <c r="Y427" i="4"/>
  <c r="Y428" i="4" s="1"/>
  <c r="X330" i="3"/>
  <c r="X275" i="3"/>
  <c r="Y140" i="3"/>
  <c r="Y139" i="3" s="1"/>
  <c r="Y142" i="3" s="1"/>
  <c r="Y143" i="3" s="1"/>
  <c r="Y144" i="3" s="1"/>
  <c r="Y148" i="3"/>
  <c r="Y147" i="3" s="1"/>
  <c r="Y150" i="3" s="1"/>
  <c r="Y151" i="3" s="1"/>
  <c r="Y152" i="3" s="1"/>
  <c r="X211" i="3"/>
  <c r="X210" i="3" s="1"/>
  <c r="X213" i="3" s="1"/>
  <c r="X214" i="3" s="1"/>
  <c r="X215" i="3" s="1"/>
  <c r="X203" i="3"/>
  <c r="X202" i="3" s="1"/>
  <c r="X205" i="3" s="1"/>
  <c r="X206" i="3" s="1"/>
  <c r="X207" i="3" s="1"/>
  <c r="X196" i="3"/>
  <c r="X199" i="3" s="1"/>
  <c r="C48" i="1"/>
  <c r="Q544" i="4"/>
  <c r="Q491" i="4"/>
  <c r="Q492" i="4" s="1"/>
  <c r="Q493" i="4" s="1"/>
  <c r="Q494" i="4" s="1"/>
  <c r="Q486" i="4"/>
  <c r="Q487" i="4" s="1"/>
  <c r="Q488" i="4" s="1"/>
  <c r="Y259" i="3"/>
  <c r="Y262" i="3" s="1"/>
  <c r="Y392" i="3"/>
  <c r="Y400" i="3"/>
  <c r="Z329" i="3"/>
  <c r="H46" i="2" l="1"/>
  <c r="O491" i="3"/>
  <c r="O492" i="3" s="1"/>
  <c r="O493" i="3" s="1"/>
  <c r="O544" i="3"/>
  <c r="O550" i="3" s="1"/>
  <c r="Z328" i="3"/>
  <c r="Z331" i="3" s="1"/>
  <c r="Z332" i="3" s="1"/>
  <c r="Z333" i="3" s="1"/>
  <c r="O549" i="3"/>
  <c r="G11" i="4"/>
  <c r="F12" i="4"/>
  <c r="X579" i="3"/>
  <c r="X524" i="3"/>
  <c r="Q550" i="4"/>
  <c r="Q551" i="4" s="1"/>
  <c r="Q552" i="4" s="1"/>
  <c r="Q553" i="4" s="1"/>
  <c r="Q603" i="4"/>
  <c r="Q545" i="4"/>
  <c r="Q546" i="4" s="1"/>
  <c r="Q547" i="4" s="1"/>
  <c r="AB544" i="4"/>
  <c r="AB491" i="4"/>
  <c r="AB492" i="4" s="1"/>
  <c r="AB493" i="4" s="1"/>
  <c r="AB494" i="4" s="1"/>
  <c r="AB486" i="4"/>
  <c r="AB487" i="4" s="1"/>
  <c r="AB488" i="4" s="1"/>
  <c r="K52" i="2"/>
  <c r="M52" i="2"/>
  <c r="J52" i="2"/>
  <c r="L52" i="2"/>
  <c r="G52" i="2"/>
  <c r="E52" i="2"/>
  <c r="I52" i="2"/>
  <c r="Y210" i="3"/>
  <c r="Y213" i="3" s="1"/>
  <c r="Y214" i="3" s="1"/>
  <c r="Y215" i="3" s="1"/>
  <c r="W455" i="3"/>
  <c r="W400" i="3"/>
  <c r="N53" i="2"/>
  <c r="E53" i="2" s="1"/>
  <c r="Y544" i="4"/>
  <c r="Y491" i="4"/>
  <c r="Y492" i="4" s="1"/>
  <c r="Y493" i="4" s="1"/>
  <c r="Y486" i="4"/>
  <c r="Y487" i="4" s="1"/>
  <c r="Z642" i="3"/>
  <c r="Z587" i="3"/>
  <c r="L39" i="2"/>
  <c r="J39" i="2"/>
  <c r="I39" i="2"/>
  <c r="K39" i="2"/>
  <c r="E39" i="2"/>
  <c r="M39" i="2"/>
  <c r="G39" i="2"/>
  <c r="Y265" i="3"/>
  <c r="Y268" i="3" s="1"/>
  <c r="Y269" i="3" s="1"/>
  <c r="Y270" i="3" s="1"/>
  <c r="O545" i="4"/>
  <c r="O546" i="4" s="1"/>
  <c r="O549" i="4"/>
  <c r="O551" i="4" s="1"/>
  <c r="O552" i="4" s="1"/>
  <c r="N40" i="2"/>
  <c r="W393" i="3"/>
  <c r="W338" i="3"/>
  <c r="Y275" i="3"/>
  <c r="Y273" i="3" s="1"/>
  <c r="Y276" i="3" s="1"/>
  <c r="Y277" i="3" s="1"/>
  <c r="Y278" i="3" s="1"/>
  <c r="Y330" i="3"/>
  <c r="Y328" i="3" s="1"/>
  <c r="Y331" i="3" s="1"/>
  <c r="Y332" i="3" s="1"/>
  <c r="Y333" i="3" s="1"/>
  <c r="W579" i="3"/>
  <c r="W524" i="3"/>
  <c r="C42" i="2"/>
  <c r="F37" i="3"/>
  <c r="C44" i="1" s="1"/>
  <c r="N55" i="2"/>
  <c r="F55" i="2" s="1"/>
  <c r="M69" i="2"/>
  <c r="K69" i="2"/>
  <c r="L69" i="2"/>
  <c r="J69" i="2"/>
  <c r="I69" i="2"/>
  <c r="G69" i="2"/>
  <c r="E69" i="2"/>
  <c r="N70" i="2"/>
  <c r="F70" i="2" s="1"/>
  <c r="R544" i="4"/>
  <c r="R491" i="4"/>
  <c r="R492" i="4" s="1"/>
  <c r="R493" i="4" s="1"/>
  <c r="R494" i="4" s="1"/>
  <c r="R486" i="4"/>
  <c r="R487" i="4" s="1"/>
  <c r="R488" i="4" s="1"/>
  <c r="Y579" i="3"/>
  <c r="Y524" i="3"/>
  <c r="X338" i="3"/>
  <c r="X336" i="3" s="1"/>
  <c r="X339" i="3" s="1"/>
  <c r="X340" i="3" s="1"/>
  <c r="X341" i="3" s="1"/>
  <c r="X393" i="3"/>
  <c r="X391" i="3" s="1"/>
  <c r="X394" i="3" s="1"/>
  <c r="X395" i="3" s="1"/>
  <c r="X396" i="3" s="1"/>
  <c r="F39" i="2"/>
  <c r="P550" i="3"/>
  <c r="P551" i="3" s="1"/>
  <c r="P552" i="3" s="1"/>
  <c r="P553" i="3" s="1"/>
  <c r="F13" i="3" s="1"/>
  <c r="P545" i="3"/>
  <c r="P546" i="3" s="1"/>
  <c r="P547" i="3" s="1"/>
  <c r="F11" i="3" s="1"/>
  <c r="M62" i="6"/>
  <c r="AR16" i="3"/>
  <c r="AR15" i="3" s="1"/>
  <c r="AR18" i="3" s="1"/>
  <c r="AR19" i="3" s="1"/>
  <c r="AR20" i="3" s="1"/>
  <c r="F40" i="3" s="1"/>
  <c r="W336" i="3"/>
  <c r="W339" i="3" s="1"/>
  <c r="W340" i="3" s="1"/>
  <c r="M46" i="2"/>
  <c r="K46" i="2"/>
  <c r="J46" i="2"/>
  <c r="L46" i="2"/>
  <c r="E46" i="2"/>
  <c r="G46" i="2"/>
  <c r="I46" i="2"/>
  <c r="N47" i="2"/>
  <c r="I47" i="2" s="1"/>
  <c r="Z338" i="3"/>
  <c r="Z336" i="3" s="1"/>
  <c r="Z339" i="3" s="1"/>
  <c r="Z340" i="3" s="1"/>
  <c r="Z341" i="3" s="1"/>
  <c r="Z393" i="3"/>
  <c r="X273" i="3"/>
  <c r="X276" i="3" s="1"/>
  <c r="X277" i="3" s="1"/>
  <c r="X278" i="3" s="1"/>
  <c r="X328" i="3"/>
  <c r="X331" i="3" s="1"/>
  <c r="X332" i="3" s="1"/>
  <c r="X333" i="3" s="1"/>
  <c r="AA550" i="4"/>
  <c r="AA551" i="4" s="1"/>
  <c r="AA552" i="4" s="1"/>
  <c r="AA553" i="4" s="1"/>
  <c r="AA603" i="4"/>
  <c r="AA545" i="4"/>
  <c r="AA546" i="4" s="1"/>
  <c r="AA547" i="4" s="1"/>
  <c r="O545" i="3" l="1"/>
  <c r="O546" i="3" s="1"/>
  <c r="O551" i="3"/>
  <c r="O552" i="3" s="1"/>
  <c r="X642" i="3"/>
  <c r="X587" i="3"/>
  <c r="X650" i="3"/>
  <c r="H11" i="4"/>
  <c r="H12" i="4" s="1"/>
  <c r="G12" i="4"/>
  <c r="C39" i="1"/>
  <c r="F5" i="4"/>
  <c r="F4" i="4"/>
  <c r="AA609" i="4"/>
  <c r="AA610" i="4" s="1"/>
  <c r="AA611" i="4" s="1"/>
  <c r="AA612" i="4" s="1"/>
  <c r="AA604" i="4"/>
  <c r="AA605" i="4" s="1"/>
  <c r="AA606" i="4" s="1"/>
  <c r="E47" i="2"/>
  <c r="G47" i="2"/>
  <c r="H47" i="2"/>
  <c r="X401" i="3"/>
  <c r="X399" i="3" s="1"/>
  <c r="X402" i="3" s="1"/>
  <c r="X403" i="3" s="1"/>
  <c r="X404" i="3" s="1"/>
  <c r="X456" i="3"/>
  <c r="E70" i="2"/>
  <c r="K55" i="2"/>
  <c r="M55" i="2"/>
  <c r="J55" i="2"/>
  <c r="L55" i="2"/>
  <c r="I55" i="2"/>
  <c r="G55" i="2"/>
  <c r="E55" i="2"/>
  <c r="N58" i="2"/>
  <c r="G58" i="2" s="1"/>
  <c r="N56" i="2"/>
  <c r="E56" i="2" s="1"/>
  <c r="M40" i="2"/>
  <c r="K40" i="2"/>
  <c r="J40" i="2"/>
  <c r="L40" i="2"/>
  <c r="G53" i="2"/>
  <c r="H53" i="2"/>
  <c r="AB603" i="4"/>
  <c r="AB550" i="4"/>
  <c r="AB551" i="4" s="1"/>
  <c r="AB552" i="4" s="1"/>
  <c r="AB553" i="4" s="1"/>
  <c r="AB545" i="4"/>
  <c r="AB546" i="4" s="1"/>
  <c r="AB547" i="4" s="1"/>
  <c r="Z401" i="3"/>
  <c r="Z399" i="3" s="1"/>
  <c r="Z402" i="3" s="1"/>
  <c r="Z403" i="3" s="1"/>
  <c r="Z404" i="3" s="1"/>
  <c r="Z456" i="3"/>
  <c r="C40" i="1"/>
  <c r="Y587" i="3"/>
  <c r="Y642" i="3"/>
  <c r="R603" i="4"/>
  <c r="R550" i="4"/>
  <c r="R551" i="4" s="1"/>
  <c r="R552" i="4" s="1"/>
  <c r="R553" i="4" s="1"/>
  <c r="R545" i="4"/>
  <c r="R546" i="4" s="1"/>
  <c r="R547" i="4" s="1"/>
  <c r="I70" i="2"/>
  <c r="W456" i="3"/>
  <c r="W454" i="3" s="1"/>
  <c r="W457" i="3" s="1"/>
  <c r="W458" i="3" s="1"/>
  <c r="W401" i="3"/>
  <c r="W399" i="3" s="1"/>
  <c r="W402" i="3" s="1"/>
  <c r="W403" i="3" s="1"/>
  <c r="Z391" i="3"/>
  <c r="Z394" i="3" s="1"/>
  <c r="Z395" i="3" s="1"/>
  <c r="Z396" i="3" s="1"/>
  <c r="F40" i="2"/>
  <c r="I40" i="2"/>
  <c r="Y550" i="4"/>
  <c r="Y551" i="4" s="1"/>
  <c r="Y552" i="4" s="1"/>
  <c r="Y545" i="4"/>
  <c r="Y546" i="4" s="1"/>
  <c r="W518" i="3"/>
  <c r="W463" i="3"/>
  <c r="J70" i="2"/>
  <c r="L70" i="2"/>
  <c r="K70" i="2"/>
  <c r="M70" i="2"/>
  <c r="G70" i="2"/>
  <c r="W587" i="3"/>
  <c r="W642" i="3"/>
  <c r="Y338" i="3"/>
  <c r="Y336" i="3" s="1"/>
  <c r="Y339" i="3" s="1"/>
  <c r="Y340" i="3" s="1"/>
  <c r="Y341" i="3" s="1"/>
  <c r="Y393" i="3"/>
  <c r="E40" i="2"/>
  <c r="L53" i="2"/>
  <c r="J53" i="2"/>
  <c r="K53" i="2"/>
  <c r="M53" i="2"/>
  <c r="W391" i="3"/>
  <c r="W394" i="3" s="1"/>
  <c r="W395" i="3" s="1"/>
  <c r="I53" i="2"/>
  <c r="F53" i="2"/>
  <c r="J47" i="2"/>
  <c r="L47" i="2"/>
  <c r="K47" i="2"/>
  <c r="M47" i="2"/>
  <c r="F47" i="2"/>
  <c r="H70" i="2"/>
  <c r="H55" i="2"/>
  <c r="N42" i="2"/>
  <c r="H42" i="2" s="1"/>
  <c r="H45" i="2"/>
  <c r="F45" i="2"/>
  <c r="H40" i="2"/>
  <c r="G40" i="2"/>
  <c r="Q609" i="4"/>
  <c r="Q610" i="4" s="1"/>
  <c r="Q611" i="4" s="1"/>
  <c r="Q612" i="4" s="1"/>
  <c r="Q604" i="4"/>
  <c r="Q605" i="4" s="1"/>
  <c r="Q606" i="4" s="1"/>
  <c r="G4" i="4" s="1"/>
  <c r="F58" i="2" l="1"/>
  <c r="F6" i="4"/>
  <c r="G56" i="2"/>
  <c r="F42" i="2"/>
  <c r="F56" i="2"/>
  <c r="H56" i="2"/>
  <c r="G5" i="4"/>
  <c r="C50" i="2" s="1"/>
  <c r="N50" i="2" s="1"/>
  <c r="K50" i="2" s="1"/>
  <c r="C49" i="2"/>
  <c r="Y456" i="3"/>
  <c r="Y401" i="3"/>
  <c r="Y399" i="3" s="1"/>
  <c r="Y402" i="3" s="1"/>
  <c r="Y403" i="3" s="1"/>
  <c r="Y404" i="3" s="1"/>
  <c r="Y391" i="3"/>
  <c r="Y394" i="3" s="1"/>
  <c r="Y395" i="3" s="1"/>
  <c r="Y396" i="3" s="1"/>
  <c r="W526" i="3"/>
  <c r="W581" i="3"/>
  <c r="Z464" i="3"/>
  <c r="Z462" i="3" s="1"/>
  <c r="Z465" i="3" s="1"/>
  <c r="Z466" i="3" s="1"/>
  <c r="Z467" i="3" s="1"/>
  <c r="Z519" i="3"/>
  <c r="Z454" i="3"/>
  <c r="Z457" i="3" s="1"/>
  <c r="Z458" i="3" s="1"/>
  <c r="Z459" i="3" s="1"/>
  <c r="AB609" i="4"/>
  <c r="AB610" i="4" s="1"/>
  <c r="AB611" i="4" s="1"/>
  <c r="AB612" i="4" s="1"/>
  <c r="AB604" i="4"/>
  <c r="AB605" i="4" s="1"/>
  <c r="AB606" i="4" s="1"/>
  <c r="W650" i="3"/>
  <c r="W519" i="3"/>
  <c r="W517" i="3" s="1"/>
  <c r="W520" i="3" s="1"/>
  <c r="W521" i="3" s="1"/>
  <c r="W464" i="3"/>
  <c r="W462" i="3" s="1"/>
  <c r="W465" i="3" s="1"/>
  <c r="W466" i="3" s="1"/>
  <c r="L56" i="2"/>
  <c r="J56" i="2"/>
  <c r="K56" i="2"/>
  <c r="M56" i="2"/>
  <c r="I56" i="2"/>
  <c r="I58" i="2"/>
  <c r="L42" i="2"/>
  <c r="J42" i="2"/>
  <c r="K42" i="2"/>
  <c r="E42" i="2"/>
  <c r="M42" i="2"/>
  <c r="I42" i="2"/>
  <c r="G42" i="2"/>
  <c r="N43" i="2"/>
  <c r="E43" i="2" s="1"/>
  <c r="R609" i="4"/>
  <c r="R610" i="4" s="1"/>
  <c r="R611" i="4" s="1"/>
  <c r="R612" i="4" s="1"/>
  <c r="R604" i="4"/>
  <c r="R605" i="4" s="1"/>
  <c r="R606" i="4" s="1"/>
  <c r="H4" i="4" s="1"/>
  <c r="K58" i="2"/>
  <c r="M58" i="2"/>
  <c r="J58" i="2"/>
  <c r="L58" i="2"/>
  <c r="N59" i="2"/>
  <c r="E59" i="2" s="1"/>
  <c r="H58" i="2"/>
  <c r="E58" i="2"/>
  <c r="X464" i="3"/>
  <c r="X462" i="3" s="1"/>
  <c r="X465" i="3" s="1"/>
  <c r="X466" i="3" s="1"/>
  <c r="X467" i="3" s="1"/>
  <c r="X519" i="3"/>
  <c r="X454" i="3"/>
  <c r="X457" i="3" s="1"/>
  <c r="X458" i="3" s="1"/>
  <c r="X459" i="3" s="1"/>
  <c r="N39" i="1"/>
  <c r="F39" i="1" s="1"/>
  <c r="I50" i="2" l="1"/>
  <c r="G6" i="4"/>
  <c r="G50" i="2"/>
  <c r="E50" i="2"/>
  <c r="L50" i="2"/>
  <c r="J50" i="2"/>
  <c r="M50" i="2"/>
  <c r="H39" i="1"/>
  <c r="C63" i="2"/>
  <c r="X527" i="3"/>
  <c r="X525" i="3" s="1"/>
  <c r="X528" i="3" s="1"/>
  <c r="X529" i="3" s="1"/>
  <c r="X530" i="3" s="1"/>
  <c r="X582" i="3"/>
  <c r="X517" i="3"/>
  <c r="X520" i="3" s="1"/>
  <c r="X521" i="3" s="1"/>
  <c r="X522" i="3" s="1"/>
  <c r="L59" i="2"/>
  <c r="J59" i="2"/>
  <c r="K59" i="2"/>
  <c r="M59" i="2"/>
  <c r="N60" i="2"/>
  <c r="I60" i="2" s="1"/>
  <c r="G59" i="2"/>
  <c r="H59" i="2"/>
  <c r="H43" i="2"/>
  <c r="Z582" i="3"/>
  <c r="Z527" i="3"/>
  <c r="Z525" i="3" s="1"/>
  <c r="Z528" i="3" s="1"/>
  <c r="Z529" i="3" s="1"/>
  <c r="Z530" i="3" s="1"/>
  <c r="Z517" i="3"/>
  <c r="Z520" i="3" s="1"/>
  <c r="Z521" i="3" s="1"/>
  <c r="Z522" i="3" s="1"/>
  <c r="N49" i="2"/>
  <c r="F49" i="2" s="1"/>
  <c r="H52" i="2"/>
  <c r="F52" i="2"/>
  <c r="H50" i="2"/>
  <c r="F50" i="2"/>
  <c r="M43" i="2"/>
  <c r="K43" i="2"/>
  <c r="L43" i="2"/>
  <c r="J43" i="2"/>
  <c r="G43" i="2"/>
  <c r="H5" i="4"/>
  <c r="C64" i="2" s="1"/>
  <c r="J39" i="1"/>
  <c r="L39" i="1"/>
  <c r="M39" i="1"/>
  <c r="K39" i="1"/>
  <c r="E39" i="1"/>
  <c r="I39" i="1"/>
  <c r="G39" i="1"/>
  <c r="I59" i="2"/>
  <c r="F59" i="2"/>
  <c r="N40" i="1"/>
  <c r="I40" i="1" s="1"/>
  <c r="W582" i="3"/>
  <c r="W527" i="3"/>
  <c r="W589" i="3"/>
  <c r="W644" i="3"/>
  <c r="Y519" i="3"/>
  <c r="Y464" i="3"/>
  <c r="Y462" i="3" s="1"/>
  <c r="Y465" i="3" s="1"/>
  <c r="Y466" i="3" s="1"/>
  <c r="Y467" i="3" s="1"/>
  <c r="Y454" i="3"/>
  <c r="Y457" i="3" s="1"/>
  <c r="Y458" i="3" s="1"/>
  <c r="Y459" i="3" s="1"/>
  <c r="F43" i="2"/>
  <c r="I43" i="2"/>
  <c r="W525" i="3"/>
  <c r="W528" i="3" s="1"/>
  <c r="W529" i="3" s="1"/>
  <c r="E40" i="1" l="1"/>
  <c r="H60" i="2"/>
  <c r="H49" i="2"/>
  <c r="F40" i="1"/>
  <c r="H40" i="1"/>
  <c r="G40" i="1"/>
  <c r="H6" i="4"/>
  <c r="Y527" i="3"/>
  <c r="Y525" i="3" s="1"/>
  <c r="Y528" i="3" s="1"/>
  <c r="Y529" i="3" s="1"/>
  <c r="Y530" i="3" s="1"/>
  <c r="Y582" i="3"/>
  <c r="Y517" i="3"/>
  <c r="Y520" i="3" s="1"/>
  <c r="Y521" i="3" s="1"/>
  <c r="Y522" i="3" s="1"/>
  <c r="Z645" i="3"/>
  <c r="Z590" i="3"/>
  <c r="Z588" i="3" s="1"/>
  <c r="Z591" i="3" s="1"/>
  <c r="Z592" i="3" s="1"/>
  <c r="Z593" i="3" s="1"/>
  <c r="Z580" i="3"/>
  <c r="Z583" i="3" s="1"/>
  <c r="Z584" i="3" s="1"/>
  <c r="Z585" i="3" s="1"/>
  <c r="X645" i="3"/>
  <c r="X590" i="3"/>
  <c r="X588" i="3" s="1"/>
  <c r="X591" i="3" s="1"/>
  <c r="X592" i="3" s="1"/>
  <c r="X593" i="3" s="1"/>
  <c r="X580" i="3"/>
  <c r="X583" i="3" s="1"/>
  <c r="X584" i="3" s="1"/>
  <c r="X585" i="3" s="1"/>
  <c r="W652" i="3"/>
  <c r="W590" i="3"/>
  <c r="W588" i="3" s="1"/>
  <c r="W591" i="3" s="1"/>
  <c r="W592" i="3" s="1"/>
  <c r="W645" i="3"/>
  <c r="W653" i="3" s="1"/>
  <c r="J49" i="2"/>
  <c r="L49" i="2"/>
  <c r="K49" i="2"/>
  <c r="M49" i="2"/>
  <c r="G49" i="2"/>
  <c r="E49" i="2"/>
  <c r="I49" i="2"/>
  <c r="M60" i="2"/>
  <c r="K60" i="2"/>
  <c r="L60" i="2"/>
  <c r="G61" i="2"/>
  <c r="J60" i="2"/>
  <c r="N61" i="2"/>
  <c r="H61" i="2" s="1"/>
  <c r="F60" i="2"/>
  <c r="E60" i="2"/>
  <c r="W580" i="3"/>
  <c r="W583" i="3" s="1"/>
  <c r="W584" i="3" s="1"/>
  <c r="K40" i="1"/>
  <c r="M40" i="1"/>
  <c r="J40" i="1"/>
  <c r="L40" i="1"/>
  <c r="G60" i="2"/>
  <c r="N63" i="2"/>
  <c r="N64" i="2" s="1"/>
  <c r="H66" i="2"/>
  <c r="F66" i="2"/>
  <c r="E61" i="2" l="1"/>
  <c r="F63" i="2"/>
  <c r="J64" i="2"/>
  <c r="L64" i="2"/>
  <c r="K64" i="2"/>
  <c r="M64" i="2"/>
  <c r="W651" i="3"/>
  <c r="W654" i="3" s="1"/>
  <c r="W655" i="3" s="1"/>
  <c r="Y590" i="3"/>
  <c r="Y588" i="3" s="1"/>
  <c r="Y591" i="3" s="1"/>
  <c r="Y592" i="3" s="1"/>
  <c r="Y593" i="3" s="1"/>
  <c r="Y645" i="3"/>
  <c r="Y580" i="3"/>
  <c r="Y583" i="3" s="1"/>
  <c r="Y584" i="3" s="1"/>
  <c r="Y585" i="3" s="1"/>
  <c r="M63" i="2"/>
  <c r="F64" i="2"/>
  <c r="K63" i="2"/>
  <c r="H64" i="2"/>
  <c r="L63" i="2"/>
  <c r="I64" i="2"/>
  <c r="E64" i="2"/>
  <c r="J63" i="2"/>
  <c r="G64" i="2"/>
  <c r="E63" i="2"/>
  <c r="G63" i="2"/>
  <c r="I63" i="2"/>
  <c r="Z653" i="3"/>
  <c r="Z651" i="3" s="1"/>
  <c r="Z654" i="3" s="1"/>
  <c r="Z655" i="3" s="1"/>
  <c r="Z656" i="3" s="1"/>
  <c r="H14" i="3" s="1"/>
  <c r="Z643" i="3"/>
  <c r="Z646" i="3" s="1"/>
  <c r="Z647" i="3" s="1"/>
  <c r="Z648" i="3" s="1"/>
  <c r="H63" i="2"/>
  <c r="J61" i="2"/>
  <c r="L61" i="2"/>
  <c r="K61" i="2"/>
  <c r="M61" i="2"/>
  <c r="I61" i="2"/>
  <c r="F61" i="2"/>
  <c r="W643" i="3"/>
  <c r="W646" i="3" s="1"/>
  <c r="W647" i="3" s="1"/>
  <c r="X653" i="3"/>
  <c r="X651" i="3" s="1"/>
  <c r="X654" i="3" s="1"/>
  <c r="X655" i="3" s="1"/>
  <c r="X656" i="3" s="1"/>
  <c r="F14" i="3" s="1"/>
  <c r="X643" i="3"/>
  <c r="X646" i="3" s="1"/>
  <c r="X647" i="3" s="1"/>
  <c r="X648" i="3" s="1"/>
  <c r="C41" i="1" l="1"/>
  <c r="F12" i="3"/>
  <c r="F41" i="3" s="1"/>
  <c r="C46" i="1" s="1"/>
  <c r="C60" i="1"/>
  <c r="H12" i="3"/>
  <c r="H41" i="3" s="1"/>
  <c r="C65" i="1" s="1"/>
  <c r="Y653" i="3"/>
  <c r="Y651" i="3" s="1"/>
  <c r="Y654" i="3" s="1"/>
  <c r="Y655" i="3" s="1"/>
  <c r="Y656" i="3" s="1"/>
  <c r="G14" i="3" s="1"/>
  <c r="Y643" i="3"/>
  <c r="Y646" i="3" s="1"/>
  <c r="Y647" i="3" s="1"/>
  <c r="Y648" i="3" s="1"/>
  <c r="C50" i="1" l="1"/>
  <c r="G12" i="3"/>
  <c r="G41" i="3" s="1"/>
  <c r="C56" i="1" s="1"/>
  <c r="N41" i="1"/>
  <c r="D47" i="1"/>
  <c r="H41" i="1"/>
  <c r="N47" i="1" l="1"/>
  <c r="D57" i="1"/>
  <c r="L41" i="1"/>
  <c r="J41" i="1"/>
  <c r="G42" i="1"/>
  <c r="F42" i="1"/>
  <c r="K41" i="1"/>
  <c r="M41" i="1"/>
  <c r="N42" i="1"/>
  <c r="I42" i="1" s="1"/>
  <c r="E41" i="1"/>
  <c r="G41" i="1"/>
  <c r="I41" i="1"/>
  <c r="F41" i="1"/>
  <c r="N57" i="1" l="1"/>
  <c r="D66" i="1"/>
  <c r="N66" i="1" s="1"/>
  <c r="M42" i="1"/>
  <c r="K42" i="1"/>
  <c r="L42" i="1"/>
  <c r="J42" i="1"/>
  <c r="N43" i="1"/>
  <c r="H42" i="1"/>
  <c r="E42" i="1"/>
  <c r="F48" i="1"/>
  <c r="N48" i="1"/>
  <c r="J43" i="1" l="1"/>
  <c r="L43" i="1"/>
  <c r="K43" i="1"/>
  <c r="H44" i="1"/>
  <c r="M43" i="1"/>
  <c r="N44" i="1"/>
  <c r="E44" i="1" s="1"/>
  <c r="I43" i="1"/>
  <c r="F43" i="1"/>
  <c r="L48" i="1"/>
  <c r="J48" i="1"/>
  <c r="K48" i="1"/>
  <c r="M48" i="1"/>
  <c r="N49" i="1"/>
  <c r="I49" i="1" s="1"/>
  <c r="H48" i="1"/>
  <c r="E43" i="1"/>
  <c r="G43" i="1"/>
  <c r="H43" i="1"/>
  <c r="I48" i="1"/>
  <c r="G48" i="1"/>
  <c r="E48" i="1"/>
  <c r="N58" i="1"/>
  <c r="G58" i="1" s="1"/>
  <c r="H58" i="1" l="1"/>
  <c r="H49" i="1"/>
  <c r="J58" i="1"/>
  <c r="K58" i="1"/>
  <c r="L58" i="1"/>
  <c r="M58" i="1"/>
  <c r="F59" i="1"/>
  <c r="N59" i="1"/>
  <c r="E59" i="1" s="1"/>
  <c r="F58" i="1"/>
  <c r="M49" i="1"/>
  <c r="K49" i="1"/>
  <c r="J49" i="1"/>
  <c r="L49" i="1"/>
  <c r="N50" i="1"/>
  <c r="E50" i="1" s="1"/>
  <c r="E49" i="1"/>
  <c r="K44" i="1"/>
  <c r="M44" i="1"/>
  <c r="J44" i="1"/>
  <c r="L44" i="1"/>
  <c r="N45" i="1"/>
  <c r="I45" i="1" s="1"/>
  <c r="F44" i="1"/>
  <c r="G44" i="1"/>
  <c r="I58" i="1"/>
  <c r="E58" i="1"/>
  <c r="F49" i="1"/>
  <c r="G49" i="1"/>
  <c r="I44" i="1"/>
  <c r="G50" i="1" l="1"/>
  <c r="H50" i="1"/>
  <c r="L45" i="1"/>
  <c r="J45" i="1"/>
  <c r="K45" i="1"/>
  <c r="M45" i="1"/>
  <c r="N46" i="1"/>
  <c r="I46" i="1" s="1"/>
  <c r="H45" i="1"/>
  <c r="E45" i="1"/>
  <c r="F45" i="1"/>
  <c r="K59" i="1"/>
  <c r="M59" i="1"/>
  <c r="L59" i="1"/>
  <c r="J59" i="1"/>
  <c r="N60" i="1"/>
  <c r="H60" i="1" s="1"/>
  <c r="I59" i="1"/>
  <c r="G59" i="1"/>
  <c r="G45" i="1"/>
  <c r="J50" i="1"/>
  <c r="L50" i="1"/>
  <c r="M50" i="1"/>
  <c r="K50" i="1"/>
  <c r="N51" i="1"/>
  <c r="I50" i="1"/>
  <c r="F50" i="1"/>
  <c r="H59" i="1"/>
  <c r="H46" i="1" l="1"/>
  <c r="K51" i="1"/>
  <c r="J51" i="1"/>
  <c r="L51" i="1"/>
  <c r="M51" i="1"/>
  <c r="N52" i="1"/>
  <c r="F52" i="1" s="1"/>
  <c r="G51" i="1"/>
  <c r="F60" i="1"/>
  <c r="I51" i="1"/>
  <c r="I60" i="1"/>
  <c r="H51" i="1"/>
  <c r="L60" i="1"/>
  <c r="J60" i="1"/>
  <c r="G61" i="1"/>
  <c r="M60" i="1"/>
  <c r="K60" i="1"/>
  <c r="N61" i="1"/>
  <c r="F61" i="1" s="1"/>
  <c r="E51" i="1"/>
  <c r="G60" i="1"/>
  <c r="E60" i="1"/>
  <c r="M46" i="1"/>
  <c r="K46" i="1"/>
  <c r="J46" i="1"/>
  <c r="L46" i="1"/>
  <c r="E46" i="1"/>
  <c r="F51" i="1"/>
  <c r="F46" i="1"/>
  <c r="G46" i="1"/>
  <c r="I61" i="1" l="1"/>
  <c r="H61" i="1"/>
  <c r="E52" i="1"/>
  <c r="L52" i="1"/>
  <c r="J52" i="1"/>
  <c r="K52" i="1"/>
  <c r="M52" i="1"/>
  <c r="N53" i="1"/>
  <c r="H53" i="1" s="1"/>
  <c r="H52" i="1"/>
  <c r="M61" i="1"/>
  <c r="J61" i="1"/>
  <c r="K61" i="1"/>
  <c r="L61" i="1"/>
  <c r="N62" i="1"/>
  <c r="H62" i="1" s="1"/>
  <c r="E61" i="1"/>
  <c r="I52" i="1"/>
  <c r="G52" i="1"/>
  <c r="L53" i="1" l="1"/>
  <c r="M53" i="1"/>
  <c r="J53" i="1"/>
  <c r="K53" i="1"/>
  <c r="N54" i="1"/>
  <c r="I54" i="1" s="1"/>
  <c r="I53" i="1"/>
  <c r="J62" i="1"/>
  <c r="K62" i="1"/>
  <c r="M62" i="1"/>
  <c r="L62" i="1"/>
  <c r="N63" i="1"/>
  <c r="E63" i="1" s="1"/>
  <c r="E62" i="1"/>
  <c r="F62" i="1"/>
  <c r="G53" i="1"/>
  <c r="E53" i="1"/>
  <c r="I62" i="1"/>
  <c r="G62" i="1"/>
  <c r="F53" i="1"/>
  <c r="H54" i="1" l="1"/>
  <c r="F63" i="1"/>
  <c r="H63" i="1"/>
  <c r="G54" i="1"/>
  <c r="M54" i="1"/>
  <c r="J54" i="1"/>
  <c r="K54" i="1"/>
  <c r="L54" i="1"/>
  <c r="N55" i="1"/>
  <c r="E54" i="1"/>
  <c r="K63" i="1"/>
  <c r="M63" i="1"/>
  <c r="L63" i="1"/>
  <c r="J63" i="1"/>
  <c r="N64" i="1"/>
  <c r="F64" i="1" s="1"/>
  <c r="I63" i="1"/>
  <c r="G63" i="1"/>
  <c r="F54" i="1"/>
  <c r="J55" i="1" l="1"/>
  <c r="K55" i="1"/>
  <c r="L55" i="1"/>
  <c r="M55" i="1"/>
  <c r="N56" i="1"/>
  <c r="E56" i="1" s="1"/>
  <c r="F55" i="1"/>
  <c r="L64" i="1"/>
  <c r="M64" i="1"/>
  <c r="J64" i="1"/>
  <c r="K64" i="1"/>
  <c r="N65" i="1"/>
  <c r="I65" i="1" s="1"/>
  <c r="I64" i="1"/>
  <c r="H64" i="1"/>
  <c r="I55" i="1"/>
  <c r="H55" i="1"/>
  <c r="G64" i="1"/>
  <c r="E64" i="1"/>
  <c r="E55" i="1"/>
  <c r="G55" i="1"/>
  <c r="F56" i="1" l="1"/>
  <c r="H56" i="1"/>
  <c r="F65" i="1"/>
  <c r="H65" i="1"/>
  <c r="K56" i="1"/>
  <c r="L56" i="1"/>
  <c r="J56" i="1"/>
  <c r="M56" i="1"/>
  <c r="I56" i="1"/>
  <c r="G56" i="1"/>
  <c r="M65" i="1"/>
  <c r="K65" i="1"/>
  <c r="J65" i="1"/>
  <c r="L65" i="1"/>
  <c r="G65" i="1"/>
  <c r="E6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<sst xmlns="http://schemas.openxmlformats.org/spreadsheetml/2006/main" count="11685" uniqueCount="665">
  <si>
    <t xml:space="preserve">FY16 </t>
  </si>
  <si>
    <t>Others</t>
  </si>
  <si>
    <t>SG&amp;A</t>
    <phoneticPr fontId="4" type="noConversion"/>
  </si>
  <si>
    <t>OH
Cost</t>
  </si>
  <si>
    <t>Labor
Cost</t>
  </si>
  <si>
    <t>RM 
(APP)</t>
  </si>
  <si>
    <t>Product
Mix 
(COGS)</t>
  </si>
  <si>
    <t>Product
Mix 
(Revenue)</t>
  </si>
  <si>
    <t>ASP
(F/X)</t>
    <phoneticPr fontId="4" type="noConversion"/>
  </si>
  <si>
    <t>FY15</t>
    <phoneticPr fontId="8" type="noConversion"/>
  </si>
  <si>
    <t>SG&amp;A</t>
    <phoneticPr fontId="4" type="noConversion"/>
  </si>
  <si>
    <t>MD 
(APP)</t>
  </si>
  <si>
    <t>FY14</t>
    <phoneticPr fontId="8" type="noConversion"/>
  </si>
  <si>
    <t>SG&amp;A</t>
    <phoneticPr fontId="4" type="noConversion"/>
  </si>
  <si>
    <t>ASP
(F/X)</t>
    <phoneticPr fontId="4" type="noConversion"/>
  </si>
  <si>
    <t>FY13</t>
    <phoneticPr fontId="9" type="noConversion"/>
  </si>
  <si>
    <t>Interim balance</t>
  </si>
  <si>
    <t>Total pos var ending above 0</t>
  </si>
  <si>
    <t>Total neg var ending above 0</t>
  </si>
  <si>
    <t>Total pos var ending below 0</t>
  </si>
  <si>
    <t>Total neg var ending below 0</t>
  </si>
  <si>
    <t>Addl negative var. for crossing blocks</t>
  </si>
  <si>
    <t>Negative variation</t>
  </si>
  <si>
    <t>Addl positive var. for crossing blocks</t>
  </si>
  <si>
    <t>Positive Variation</t>
  </si>
  <si>
    <t>Support</t>
  </si>
  <si>
    <t>Positions</t>
  </si>
  <si>
    <t>Variations</t>
  </si>
  <si>
    <t>EBITDA% Bridge by driver</t>
    <phoneticPr fontId="4" type="noConversion"/>
  </si>
  <si>
    <t>G</t>
    <phoneticPr fontId="4" type="noConversion"/>
  </si>
  <si>
    <t>Fixed SG&amp;A</t>
    <phoneticPr fontId="4" type="noConversion"/>
  </si>
  <si>
    <t>E</t>
    <phoneticPr fontId="4" type="noConversion"/>
  </si>
  <si>
    <t>Sales Commissuin</t>
    <phoneticPr fontId="4" type="noConversion"/>
  </si>
  <si>
    <t>D</t>
    <phoneticPr fontId="4" type="noConversion"/>
  </si>
  <si>
    <t>Fixed OH</t>
    <phoneticPr fontId="4" type="noConversion"/>
  </si>
  <si>
    <t>C</t>
    <phoneticPr fontId="4" type="noConversion"/>
  </si>
  <si>
    <t>Variable OH</t>
    <phoneticPr fontId="4" type="noConversion"/>
  </si>
  <si>
    <t>B</t>
    <phoneticPr fontId="4" type="noConversion"/>
  </si>
  <si>
    <t>생산성 향상</t>
    <phoneticPr fontId="4" type="noConversion"/>
  </si>
  <si>
    <t>A</t>
    <phoneticPr fontId="4" type="noConversion"/>
  </si>
  <si>
    <t>인당 노무비 상승</t>
    <phoneticPr fontId="4" type="noConversion"/>
  </si>
  <si>
    <t>J</t>
    <phoneticPr fontId="4" type="noConversion"/>
  </si>
  <si>
    <t>환율변동</t>
    <phoneticPr fontId="4" type="noConversion"/>
  </si>
  <si>
    <t>I</t>
    <phoneticPr fontId="4" type="noConversion"/>
  </si>
  <si>
    <t>ASP 변동</t>
    <phoneticPr fontId="4" type="noConversion"/>
  </si>
  <si>
    <t>F</t>
    <phoneticPr fontId="4" type="noConversion"/>
  </si>
  <si>
    <t>Channel Mix</t>
    <phoneticPr fontId="4" type="noConversion"/>
  </si>
  <si>
    <t>H</t>
    <phoneticPr fontId="4" type="noConversion"/>
  </si>
  <si>
    <t>운반비</t>
    <phoneticPr fontId="4" type="noConversion"/>
  </si>
  <si>
    <t>J</t>
    <phoneticPr fontId="4" type="noConversion"/>
  </si>
  <si>
    <t>환율변동</t>
    <phoneticPr fontId="4" type="noConversion"/>
  </si>
  <si>
    <t>I</t>
    <phoneticPr fontId="4" type="noConversion"/>
  </si>
  <si>
    <t>ASP 변동</t>
    <phoneticPr fontId="4" type="noConversion"/>
  </si>
  <si>
    <t>G</t>
    <phoneticPr fontId="4" type="noConversion"/>
  </si>
  <si>
    <t>Fixed SG&amp;A</t>
    <phoneticPr fontId="4" type="noConversion"/>
  </si>
  <si>
    <t>Channel Mix</t>
    <phoneticPr fontId="4" type="noConversion"/>
  </si>
  <si>
    <t>E</t>
    <phoneticPr fontId="4" type="noConversion"/>
  </si>
  <si>
    <t>Sales Commissoin</t>
    <phoneticPr fontId="4" type="noConversion"/>
  </si>
  <si>
    <t>D</t>
    <phoneticPr fontId="4" type="noConversion"/>
  </si>
  <si>
    <t>Fixed OH</t>
    <phoneticPr fontId="4" type="noConversion"/>
  </si>
  <si>
    <t>C</t>
    <phoneticPr fontId="4" type="noConversion"/>
  </si>
  <si>
    <t>Variable OH</t>
    <phoneticPr fontId="4" type="noConversion"/>
  </si>
  <si>
    <t>B</t>
    <phoneticPr fontId="4" type="noConversion"/>
  </si>
  <si>
    <t>생산성 향상</t>
    <phoneticPr fontId="4" type="noConversion"/>
  </si>
  <si>
    <t>A</t>
    <phoneticPr fontId="4" type="noConversion"/>
  </si>
  <si>
    <t>인당 노무비 상승</t>
    <phoneticPr fontId="4" type="noConversion"/>
  </si>
  <si>
    <t>EBITDA% Bridge by driver</t>
    <phoneticPr fontId="4" type="noConversion"/>
  </si>
  <si>
    <t>EBITDA %</t>
    <phoneticPr fontId="4" type="noConversion"/>
  </si>
  <si>
    <t>EBITDA</t>
    <phoneticPr fontId="4" type="noConversion"/>
  </si>
  <si>
    <r>
      <t xml:space="preserve">Other </t>
    </r>
    <r>
      <rPr>
        <sz val="8"/>
        <color theme="1"/>
        <rFont val="나눔고딕"/>
        <family val="3"/>
        <charset val="129"/>
      </rPr>
      <t>비용</t>
    </r>
    <phoneticPr fontId="4" type="noConversion"/>
  </si>
  <si>
    <t>COGS</t>
    <phoneticPr fontId="4" type="noConversion"/>
  </si>
  <si>
    <r>
      <rPr>
        <sz val="8"/>
        <color theme="1"/>
        <rFont val="나눔고딕"/>
        <family val="3"/>
        <charset val="129"/>
      </rPr>
      <t>변경전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비용</t>
    </r>
    <phoneticPr fontId="4" type="noConversion"/>
  </si>
  <si>
    <r>
      <rPr>
        <sz val="8"/>
        <color theme="1"/>
        <rFont val="나눔고딕"/>
        <family val="3"/>
        <charset val="129"/>
      </rPr>
      <t>변경전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수익</t>
    </r>
    <phoneticPr fontId="4" type="noConversion"/>
  </si>
  <si>
    <t>FY16</t>
    <phoneticPr fontId="4" type="noConversion"/>
  </si>
  <si>
    <t>FY15</t>
    <phoneticPr fontId="4" type="noConversion"/>
  </si>
  <si>
    <t>FY14</t>
    <phoneticPr fontId="4" type="noConversion"/>
  </si>
  <si>
    <t>FY13</t>
    <phoneticPr fontId="4" type="noConversion"/>
  </si>
  <si>
    <r>
      <t xml:space="preserve">1-9-1. Vietnam Export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</si>
  <si>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EBITDA %</t>
    <phoneticPr fontId="4" type="noConversion"/>
  </si>
  <si>
    <t>EBITDA</t>
    <phoneticPr fontId="4" type="noConversion"/>
  </si>
  <si>
    <r>
      <t xml:space="preserve">Other </t>
    </r>
    <r>
      <rPr>
        <sz val="8"/>
        <color theme="1"/>
        <rFont val="나눔고딕"/>
        <family val="3"/>
        <charset val="129"/>
      </rPr>
      <t>비용</t>
    </r>
    <phoneticPr fontId="4" type="noConversion"/>
  </si>
  <si>
    <t>COGS</t>
    <phoneticPr fontId="4" type="noConversion"/>
  </si>
  <si>
    <r>
      <rPr>
        <sz val="8"/>
        <color theme="1"/>
        <rFont val="나눔고딕"/>
        <family val="3"/>
        <charset val="129"/>
      </rPr>
      <t>변경전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비용</t>
    </r>
    <phoneticPr fontId="4" type="noConversion"/>
  </si>
  <si>
    <r>
      <rPr>
        <sz val="8"/>
        <color theme="1"/>
        <rFont val="나눔고딕"/>
        <family val="3"/>
        <charset val="129"/>
      </rPr>
      <t>변경전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수익</t>
    </r>
    <phoneticPr fontId="4" type="noConversion"/>
  </si>
  <si>
    <t>FY16</t>
    <phoneticPr fontId="4" type="noConversion"/>
  </si>
  <si>
    <t>FY15</t>
    <phoneticPr fontId="4" type="noConversion"/>
  </si>
  <si>
    <t>FY14</t>
    <phoneticPr fontId="4" type="noConversion"/>
  </si>
  <si>
    <t>FY13</t>
    <phoneticPr fontId="4" type="noConversion"/>
  </si>
  <si>
    <r>
      <t xml:space="preserve">1-9 Vietnam Export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</si>
  <si>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Mix effect</t>
    <phoneticPr fontId="4" type="noConversion"/>
  </si>
  <si>
    <t>P effect</t>
    <phoneticPr fontId="4" type="noConversion"/>
  </si>
  <si>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r>
      <rPr>
        <sz val="8"/>
        <color theme="1"/>
        <rFont val="나눔고딕"/>
        <family val="3"/>
        <charset val="129"/>
      </rPr>
      <t>변동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금액</t>
    </r>
    <phoneticPr fontId="4" type="noConversion"/>
  </si>
  <si>
    <t>Tatal</t>
    <phoneticPr fontId="4" type="noConversion"/>
  </si>
  <si>
    <r>
      <rPr>
        <sz val="8"/>
        <color theme="1"/>
        <rFont val="나눔고딕"/>
        <family val="3"/>
        <charset val="129"/>
      </rPr>
      <t>유아용품</t>
    </r>
  </si>
  <si>
    <r>
      <rPr>
        <sz val="8"/>
        <color theme="1"/>
        <rFont val="나눔고딕"/>
        <family val="3"/>
        <charset val="129"/>
      </rPr>
      <t>기타</t>
    </r>
  </si>
  <si>
    <r>
      <rPr>
        <sz val="8"/>
        <color theme="1"/>
        <rFont val="나눔고딕"/>
        <family val="3"/>
        <charset val="129"/>
      </rPr>
      <t>런치</t>
    </r>
  </si>
  <si>
    <r>
      <rPr>
        <sz val="8"/>
        <color theme="1"/>
        <rFont val="나눔고딕"/>
        <family val="3"/>
        <charset val="129"/>
      </rPr>
      <t>여행용품</t>
    </r>
  </si>
  <si>
    <t>P&amp;Q</t>
  </si>
  <si>
    <r>
      <rPr>
        <sz val="8"/>
        <color theme="1"/>
        <rFont val="나눔고딕"/>
        <family val="3"/>
        <charset val="129"/>
      </rPr>
      <t>인플러스</t>
    </r>
  </si>
  <si>
    <r>
      <rPr>
        <sz val="8"/>
        <color theme="1"/>
        <rFont val="나눔고딕"/>
        <family val="3"/>
        <charset val="129"/>
      </rPr>
      <t>쿡플러스</t>
    </r>
  </si>
  <si>
    <r>
      <rPr>
        <sz val="8"/>
        <color theme="1"/>
        <rFont val="나눔고딕"/>
        <family val="3"/>
        <charset val="129"/>
      </rPr>
      <t>아쿠아</t>
    </r>
  </si>
  <si>
    <r>
      <rPr>
        <sz val="8"/>
        <color theme="1"/>
        <rFont val="나눔고딕"/>
        <family val="3"/>
        <charset val="129"/>
      </rPr>
      <t>핫앤쿨</t>
    </r>
  </si>
  <si>
    <r>
      <rPr>
        <sz val="8"/>
        <color theme="1"/>
        <rFont val="나눔고딕"/>
        <family val="3"/>
        <charset val="129"/>
      </rPr>
      <t>유리</t>
    </r>
  </si>
  <si>
    <r>
      <rPr>
        <sz val="8"/>
        <color theme="1"/>
        <rFont val="나눔고딕"/>
        <family val="3"/>
        <charset val="129"/>
      </rPr>
      <t>플라스틱</t>
    </r>
  </si>
  <si>
    <r>
      <t xml:space="preserve">Vietnam Exportt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ACOGS</t>
    </r>
    <phoneticPr fontId="4" type="noConversion"/>
  </si>
  <si>
    <t>EBITDA</t>
    <phoneticPr fontId="4" type="noConversion"/>
  </si>
  <si>
    <r>
      <t xml:space="preserve">Vietnam Export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</si>
  <si>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r>
      <rPr>
        <sz val="8"/>
        <color theme="1"/>
        <rFont val="나눔고딕"/>
        <family val="3"/>
        <charset val="129"/>
      </rPr>
      <t>변경전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비용</t>
    </r>
    <phoneticPr fontId="4" type="noConversion"/>
  </si>
  <si>
    <r>
      <rPr>
        <sz val="8"/>
        <color theme="1"/>
        <rFont val="나눔고딕"/>
        <family val="3"/>
        <charset val="129"/>
      </rPr>
      <t>변경전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수익</t>
    </r>
    <phoneticPr fontId="4" type="noConversion"/>
  </si>
  <si>
    <t>Tatal</t>
    <phoneticPr fontId="4" type="noConversion"/>
  </si>
  <si>
    <t>FY16</t>
    <phoneticPr fontId="4" type="noConversion"/>
  </si>
  <si>
    <t>FY15</t>
    <phoneticPr fontId="4" type="noConversion"/>
  </si>
  <si>
    <t>FY14</t>
    <phoneticPr fontId="4" type="noConversion"/>
  </si>
  <si>
    <t>FY13</t>
    <phoneticPr fontId="4" type="noConversion"/>
  </si>
  <si>
    <r>
      <t xml:space="preserve">1-9-1. Vietnam Export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</si>
  <si>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EBITDA %</t>
    <phoneticPr fontId="4" type="noConversion"/>
  </si>
  <si>
    <t>EBITDA</t>
    <phoneticPr fontId="4" type="noConversion"/>
  </si>
  <si>
    <r>
      <rPr>
        <sz val="8"/>
        <color theme="1"/>
        <rFont val="나눔고딕"/>
        <family val="3"/>
        <charset val="129"/>
      </rPr>
      <t>변경전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비용</t>
    </r>
    <phoneticPr fontId="4" type="noConversion"/>
  </si>
  <si>
    <r>
      <rPr>
        <sz val="8"/>
        <color theme="1"/>
        <rFont val="나눔고딕"/>
        <family val="3"/>
        <charset val="129"/>
      </rPr>
      <t>변경전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수익</t>
    </r>
    <phoneticPr fontId="4" type="noConversion"/>
  </si>
  <si>
    <t>FY16</t>
    <phoneticPr fontId="4" type="noConversion"/>
  </si>
  <si>
    <t>FY15</t>
    <phoneticPr fontId="4" type="noConversion"/>
  </si>
  <si>
    <t>FY14</t>
    <phoneticPr fontId="4" type="noConversion"/>
  </si>
  <si>
    <t>FY13</t>
    <phoneticPr fontId="4" type="noConversion"/>
  </si>
  <si>
    <r>
      <t xml:space="preserve">1-9 Vietnam Export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</si>
  <si>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P effect</t>
    <phoneticPr fontId="4" type="noConversion"/>
  </si>
  <si>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r>
      <rPr>
        <sz val="8"/>
        <color theme="1"/>
        <rFont val="나눔고딕"/>
        <family val="3"/>
        <charset val="129"/>
      </rPr>
      <t>변동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금액</t>
    </r>
    <phoneticPr fontId="4" type="noConversion"/>
  </si>
  <si>
    <r>
      <t xml:space="preserve">Vietnam Export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</si>
  <si>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t>Tatal</t>
    <phoneticPr fontId="4" type="noConversion"/>
  </si>
  <si>
    <t>Vietnam Export</t>
    <phoneticPr fontId="4" type="noConversion"/>
  </si>
  <si>
    <t>COGS</t>
    <phoneticPr fontId="4" type="noConversion"/>
  </si>
  <si>
    <r>
      <rPr>
        <sz val="8"/>
        <color theme="1"/>
        <rFont val="나눔고딕"/>
        <family val="3"/>
        <charset val="129"/>
      </rPr>
      <t>변경전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수익</t>
    </r>
    <phoneticPr fontId="4" type="noConversion"/>
  </si>
  <si>
    <t>FY16</t>
    <phoneticPr fontId="4" type="noConversion"/>
  </si>
  <si>
    <t>FY14</t>
    <phoneticPr fontId="4" type="noConversion"/>
  </si>
  <si>
    <r>
      <t xml:space="preserve">1-8-1. Korea Export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</si>
  <si>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EBITDA</t>
    <phoneticPr fontId="4" type="noConversion"/>
  </si>
  <si>
    <r>
      <t xml:space="preserve">Vietnam Exportt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phoneticPr fontId="4" type="noConversion"/>
  </si>
  <si>
    <r>
      <t xml:space="preserve">1-8 Korea Export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ACOGS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</si>
  <si>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Mix effect</t>
    <phoneticPr fontId="4" type="noConversion"/>
  </si>
  <si>
    <t>P effect</t>
    <phoneticPr fontId="4" type="noConversion"/>
  </si>
  <si>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r>
      <rPr>
        <sz val="8"/>
        <color theme="1"/>
        <rFont val="나눔고딕"/>
        <family val="3"/>
        <charset val="129"/>
      </rPr>
      <t>변동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금액</t>
    </r>
    <phoneticPr fontId="4" type="noConversion"/>
  </si>
  <si>
    <t>Tatal</t>
    <phoneticPr fontId="4" type="noConversion"/>
  </si>
  <si>
    <r>
      <t xml:space="preserve">Korea Export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ACOGS</t>
    </r>
    <phoneticPr fontId="4" type="noConversion"/>
  </si>
  <si>
    <r>
      <t xml:space="preserve">Vietnam Export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</si>
  <si>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t>Vietnam Export</t>
    <phoneticPr fontId="4" type="noConversion"/>
  </si>
  <si>
    <t>EBITDA</t>
    <phoneticPr fontId="4" type="noConversion"/>
  </si>
  <si>
    <t>FY13</t>
    <phoneticPr fontId="4" type="noConversion"/>
  </si>
  <si>
    <r>
      <t xml:space="preserve">1-8-1. Korea Export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</si>
  <si>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Korea Export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</si>
  <si>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t>Tatal</t>
    <phoneticPr fontId="4" type="noConversion"/>
  </si>
  <si>
    <t>FY13</t>
    <phoneticPr fontId="4" type="noConversion"/>
  </si>
  <si>
    <r>
      <t xml:space="preserve">1-8 Korea Export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</si>
  <si>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Mix effect</t>
    <phoneticPr fontId="4" type="noConversion"/>
  </si>
  <si>
    <t>P effect</t>
    <phoneticPr fontId="4" type="noConversion"/>
  </si>
  <si>
    <r>
      <t xml:space="preserve">Korea Export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</si>
  <si>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t>Korea Export</t>
    <phoneticPr fontId="4" type="noConversion"/>
  </si>
  <si>
    <t>EBITDA %</t>
    <phoneticPr fontId="4" type="noConversion"/>
  </si>
  <si>
    <r>
      <t xml:space="preserve">Other </t>
    </r>
    <r>
      <rPr>
        <sz val="8"/>
        <color theme="1"/>
        <rFont val="나눔고딕"/>
        <family val="3"/>
        <charset val="129"/>
      </rPr>
      <t>비용</t>
    </r>
    <phoneticPr fontId="4" type="noConversion"/>
  </si>
  <si>
    <t>COGS</t>
    <phoneticPr fontId="4" type="noConversion"/>
  </si>
  <si>
    <r>
      <t xml:space="preserve">Korea Export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phoneticPr fontId="4" type="noConversion"/>
  </si>
  <si>
    <t>FY15</t>
    <phoneticPr fontId="4" type="noConversion"/>
  </si>
  <si>
    <t>FY14</t>
    <phoneticPr fontId="4" type="noConversion"/>
  </si>
  <si>
    <r>
      <t xml:space="preserve">1-7-1. Others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</si>
  <si>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EBITDA</t>
    <phoneticPr fontId="4" type="noConversion"/>
  </si>
  <si>
    <r>
      <rPr>
        <sz val="8"/>
        <color theme="1"/>
        <rFont val="나눔고딕"/>
        <family val="3"/>
        <charset val="129"/>
      </rPr>
      <t>변경전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비용</t>
    </r>
    <phoneticPr fontId="4" type="noConversion"/>
  </si>
  <si>
    <r>
      <t xml:space="preserve">1-7 Others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ACOGS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</si>
  <si>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ACOGS</t>
    </r>
    <r>
      <rPr>
        <sz val="8"/>
        <color theme="1"/>
        <rFont val="나눔고딕"/>
        <family val="3"/>
        <charset val="129"/>
      </rPr>
      <t>변동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금액</t>
    </r>
    <phoneticPr fontId="4" type="noConversion"/>
  </si>
  <si>
    <r>
      <t xml:space="preserve">Others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ACOGS</t>
    </r>
    <phoneticPr fontId="4" type="noConversion"/>
  </si>
  <si>
    <r>
      <t xml:space="preserve">Korea Export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</si>
  <si>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r>
      <t xml:space="preserve">1-7-1. Others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</si>
  <si>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Others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</si>
  <si>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r>
      <t xml:space="preserve">1-7 Others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</si>
  <si>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Mix effect</t>
    <phoneticPr fontId="4" type="noConversion"/>
  </si>
  <si>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r>
      <rPr>
        <sz val="8"/>
        <color theme="1"/>
        <rFont val="나눔고딕"/>
        <family val="3"/>
        <charset val="129"/>
      </rPr>
      <t>변동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금액</t>
    </r>
    <phoneticPr fontId="4" type="noConversion"/>
  </si>
  <si>
    <r>
      <t xml:space="preserve">Others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</si>
  <si>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t>Others</t>
    <phoneticPr fontId="4" type="noConversion"/>
  </si>
  <si>
    <r>
      <t xml:space="preserve">Others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phoneticPr fontId="4" type="noConversion"/>
  </si>
  <si>
    <r>
      <t xml:space="preserve">Other </t>
    </r>
    <r>
      <rPr>
        <sz val="8"/>
        <color theme="1"/>
        <rFont val="나눔고딕"/>
        <family val="3"/>
        <charset val="129"/>
      </rPr>
      <t>비용</t>
    </r>
    <phoneticPr fontId="4" type="noConversion"/>
  </si>
  <si>
    <r>
      <t xml:space="preserve">1-6-1. Store / Event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</si>
  <si>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1-6 Store / Event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ACOGS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</si>
  <si>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ACOGS</t>
    </r>
    <r>
      <rPr>
        <sz val="8"/>
        <color theme="1"/>
        <rFont val="나눔고딕"/>
        <family val="3"/>
        <charset val="129"/>
      </rPr>
      <t>변동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금액</t>
    </r>
    <phoneticPr fontId="4" type="noConversion"/>
  </si>
  <si>
    <r>
      <t xml:space="preserve">Store / Event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ACOGS</t>
    </r>
    <phoneticPr fontId="4" type="noConversion"/>
  </si>
  <si>
    <r>
      <rPr>
        <sz val="8"/>
        <color theme="1"/>
        <rFont val="나눔고딕"/>
        <family val="3"/>
        <charset val="129"/>
      </rPr>
      <t>변경전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수익</t>
    </r>
    <phoneticPr fontId="4" type="noConversion"/>
  </si>
  <si>
    <t>FY16</t>
    <phoneticPr fontId="4" type="noConversion"/>
  </si>
  <si>
    <r>
      <t xml:space="preserve">1-6-1. Store / Event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</si>
  <si>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1-6 Store / Event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</si>
  <si>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P effect</t>
    <phoneticPr fontId="4" type="noConversion"/>
  </si>
  <si>
    <r>
      <t xml:space="preserve">Store / Event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</si>
  <si>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r>
      <t xml:space="preserve">Store / Event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</si>
  <si>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r>
      <t xml:space="preserve">Store / Event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phoneticPr fontId="4" type="noConversion"/>
  </si>
  <si>
    <t>Store / Event</t>
    <phoneticPr fontId="4" type="noConversion"/>
  </si>
  <si>
    <r>
      <t xml:space="preserve">1-5-1. Online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</si>
  <si>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Other </t>
    </r>
    <r>
      <rPr>
        <sz val="8"/>
        <color theme="1"/>
        <rFont val="나눔고딕"/>
        <family val="3"/>
        <charset val="129"/>
      </rPr>
      <t>비용</t>
    </r>
    <phoneticPr fontId="4" type="noConversion"/>
  </si>
  <si>
    <r>
      <t xml:space="preserve">Store / Event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</si>
  <si>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r>
      <t xml:space="preserve">1-5 Online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ACOGS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</si>
  <si>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Store / Event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</si>
  <si>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r>
      <t xml:space="preserve">Online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ACOGS</t>
    </r>
    <phoneticPr fontId="4" type="noConversion"/>
  </si>
  <si>
    <r>
      <t xml:space="preserve">1-5-1. Online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</si>
  <si>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1-5 Online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</si>
  <si>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r>
      <rPr>
        <sz val="8"/>
        <color theme="1"/>
        <rFont val="나눔고딕"/>
        <family val="3"/>
        <charset val="129"/>
      </rPr>
      <t>변동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금액</t>
    </r>
    <phoneticPr fontId="4" type="noConversion"/>
  </si>
  <si>
    <r>
      <t xml:space="preserve">Online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</si>
  <si>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r>
      <t xml:space="preserve">Online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phoneticPr fontId="4" type="noConversion"/>
  </si>
  <si>
    <r>
      <t xml:space="preserve">Online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</si>
  <si>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t>Online</t>
    <phoneticPr fontId="4" type="noConversion"/>
  </si>
  <si>
    <r>
      <t xml:space="preserve">1-4-1. Hyper Market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</si>
  <si>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Online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</si>
  <si>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t>COGS</t>
    <phoneticPr fontId="4" type="noConversion"/>
  </si>
  <si>
    <r>
      <t xml:space="preserve">1-4 Hyper Market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ACOGS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</si>
  <si>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Online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</si>
  <si>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t>Online</t>
    <phoneticPr fontId="4" type="noConversion"/>
  </si>
  <si>
    <r>
      <t xml:space="preserve">Hyper Market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ACOGS</t>
    </r>
    <phoneticPr fontId="4" type="noConversion"/>
  </si>
  <si>
    <r>
      <t xml:space="preserve">1-4 Hyper Market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</si>
  <si>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Hyper Market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</si>
  <si>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r>
      <t xml:space="preserve">Hyper Market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phoneticPr fontId="4" type="noConversion"/>
  </si>
  <si>
    <r>
      <t xml:space="preserve">Hyper Market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</si>
  <si>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t>Hyper Market</t>
    <phoneticPr fontId="4" type="noConversion"/>
  </si>
  <si>
    <r>
      <t xml:space="preserve">Hyper Market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</si>
  <si>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r>
      <t xml:space="preserve">1-3-1. Homeshopping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</si>
  <si>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1-3. Homeshopping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ACOGS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</si>
  <si>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ACOGS</t>
    </r>
    <r>
      <rPr>
        <sz val="8"/>
        <color theme="1"/>
        <rFont val="나눔고딕"/>
        <family val="3"/>
        <charset val="129"/>
      </rPr>
      <t>변동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금액</t>
    </r>
    <phoneticPr fontId="4" type="noConversion"/>
  </si>
  <si>
    <t>Hyper Market</t>
    <phoneticPr fontId="4" type="noConversion"/>
  </si>
  <si>
    <t>EBITDA %</t>
    <phoneticPr fontId="4" type="noConversion"/>
  </si>
  <si>
    <r>
      <t xml:space="preserve">1-3. Homeshopping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</si>
  <si>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Homeshopping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ACOGS</t>
    </r>
    <phoneticPr fontId="4" type="noConversion"/>
  </si>
  <si>
    <r>
      <t xml:space="preserve">Homeshopping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</si>
  <si>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r>
      <t xml:space="preserve">Homeshopping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phoneticPr fontId="4" type="noConversion"/>
  </si>
  <si>
    <r>
      <t xml:space="preserve">Homeshopping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</si>
  <si>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t>Homeshopping</t>
    <phoneticPr fontId="4" type="noConversion"/>
  </si>
  <si>
    <r>
      <t xml:space="preserve">1-2-1. B2B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</si>
  <si>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1-2. B2B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ACOGS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</si>
  <si>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1-2-1. B2B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</si>
  <si>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1-2. B2B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</si>
  <si>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B2B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ACOGS</t>
    </r>
    <phoneticPr fontId="4" type="noConversion"/>
  </si>
  <si>
    <r>
      <t xml:space="preserve">B2B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phoneticPr fontId="4" type="noConversion"/>
  </si>
  <si>
    <r>
      <t xml:space="preserve">B2B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</si>
  <si>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r>
      <t xml:space="preserve">B2B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</si>
  <si>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t>B2B</t>
    <phoneticPr fontId="4" type="noConversion"/>
  </si>
  <si>
    <r>
      <t xml:space="preserve">1-1-1. Wholesale / Retail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</si>
  <si>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B2B</t>
    <phoneticPr fontId="4" type="noConversion"/>
  </si>
  <si>
    <r>
      <t xml:space="preserve">1-1. Wholesale / Retail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ACOGS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</si>
  <si>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1-1-1. Wholesale / Retail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</si>
  <si>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1-1. Wholesale / Retail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</si>
  <si>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Wholesale / Retail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ACOGS</t>
    </r>
    <phoneticPr fontId="4" type="noConversion"/>
  </si>
  <si>
    <t>COGS</t>
    <phoneticPr fontId="4" type="noConversion"/>
  </si>
  <si>
    <r>
      <t xml:space="preserve">Wholesale / Retail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phoneticPr fontId="4" type="noConversion"/>
  </si>
  <si>
    <r>
      <rPr>
        <sz val="8"/>
        <color theme="1"/>
        <rFont val="나눔고딕"/>
        <family val="3"/>
        <charset val="129"/>
      </rPr>
      <t>단가추정</t>
    </r>
    <phoneticPr fontId="4" type="noConversion"/>
  </si>
  <si>
    <t>Quantity</t>
    <phoneticPr fontId="4" type="noConversion"/>
  </si>
  <si>
    <t>Amount</t>
    <phoneticPr fontId="4" type="noConversion"/>
  </si>
  <si>
    <r>
      <t xml:space="preserve">Wholesale / Retail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</si>
  <si>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r>
      <rPr>
        <sz val="8"/>
        <color theme="1"/>
        <rFont val="나눔고딕"/>
        <family val="3"/>
        <charset val="129"/>
      </rPr>
      <t>상품단가</t>
    </r>
    <phoneticPr fontId="4" type="noConversion"/>
  </si>
  <si>
    <t>EBITDA %</t>
  </si>
  <si>
    <t>EBITDA</t>
  </si>
  <si>
    <r>
      <t xml:space="preserve">Other </t>
    </r>
    <r>
      <rPr>
        <sz val="8"/>
        <color theme="1"/>
        <rFont val="나눔고딕"/>
        <family val="3"/>
        <charset val="129"/>
      </rPr>
      <t>비용</t>
    </r>
  </si>
  <si>
    <t>COGS</t>
  </si>
  <si>
    <r>
      <rPr>
        <sz val="8"/>
        <color theme="1"/>
        <rFont val="나눔고딕"/>
        <family val="3"/>
        <charset val="129"/>
      </rPr>
      <t>변경전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비용</t>
    </r>
  </si>
  <si>
    <r>
      <rPr>
        <sz val="8"/>
        <color theme="1"/>
        <rFont val="나눔고딕"/>
        <family val="3"/>
        <charset val="129"/>
      </rPr>
      <t>변경전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수익</t>
    </r>
  </si>
  <si>
    <t>FY16</t>
  </si>
  <si>
    <t>FY15</t>
  </si>
  <si>
    <t>FY14</t>
  </si>
  <si>
    <t>FY13</t>
  </si>
  <si>
    <r>
      <rPr>
        <sz val="8"/>
        <color theme="1"/>
        <rFont val="나눔고딕"/>
        <family val="3"/>
        <charset val="129"/>
      </rPr>
      <t>추가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지출</t>
    </r>
    <r>
      <rPr>
        <sz val="8"/>
        <color theme="1"/>
        <rFont val="Verdana"/>
        <family val="2"/>
      </rPr>
      <t xml:space="preserve"> / </t>
    </r>
    <r>
      <rPr>
        <sz val="8"/>
        <color theme="1"/>
        <rFont val="나눔고딕"/>
        <family val="3"/>
        <charset val="129"/>
      </rPr>
      <t>절감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효과</t>
    </r>
    <phoneticPr fontId="4" type="noConversion"/>
  </si>
  <si>
    <t>Total</t>
  </si>
  <si>
    <r>
      <rPr>
        <sz val="8"/>
        <color theme="1"/>
        <rFont val="나눔고딕"/>
        <family val="3"/>
        <charset val="129"/>
      </rPr>
      <t>고정비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효과</t>
    </r>
    <phoneticPr fontId="4" type="noConversion"/>
  </si>
  <si>
    <t>SAND</t>
  </si>
  <si>
    <r>
      <t xml:space="preserve">Wholesale / Retail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</si>
  <si>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t>SILICONE</t>
  </si>
  <si>
    <t>Wholesale / Retail</t>
    <phoneticPr fontId="4" type="noConversion"/>
  </si>
  <si>
    <t>PC,PET</t>
  </si>
  <si>
    <t>PP</t>
  </si>
  <si>
    <r>
      <rPr>
        <sz val="8"/>
        <color theme="1"/>
        <rFont val="나눔고딕"/>
        <family val="3"/>
        <charset val="129"/>
      </rPr>
      <t>증감</t>
    </r>
    <phoneticPr fontId="4" type="noConversion"/>
  </si>
  <si>
    <r>
      <rPr>
        <sz val="8"/>
        <color theme="1"/>
        <rFont val="나눔고딕"/>
        <family val="3"/>
        <charset val="129"/>
      </rPr>
      <t>전년도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단가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적용</t>
    </r>
  </si>
  <si>
    <t>Fixed SG&amp;A</t>
    <phoneticPr fontId="4" type="noConversion"/>
  </si>
  <si>
    <r>
      <t xml:space="preserve">Wholesale / Retail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</si>
  <si>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r>
      <rPr>
        <b/>
        <sz val="8"/>
        <color theme="1"/>
        <rFont val="나눔고딕"/>
        <family val="3"/>
        <charset val="129"/>
      </rPr>
      <t>전기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인원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비중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적용</t>
    </r>
    <phoneticPr fontId="4" type="noConversion"/>
  </si>
  <si>
    <r>
      <rPr>
        <sz val="8"/>
        <color theme="1"/>
        <rFont val="나눔고딕"/>
        <family val="3"/>
        <charset val="129"/>
      </rPr>
      <t>비용</t>
    </r>
  </si>
  <si>
    <r>
      <t xml:space="preserve">2. </t>
    </r>
    <r>
      <rPr>
        <b/>
        <sz val="8"/>
        <color theme="1"/>
        <rFont val="나눔고딕"/>
        <family val="3"/>
        <charset val="129"/>
      </rPr>
      <t>채널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</si>
  <si>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rPr>
        <sz val="8"/>
        <color theme="1"/>
        <rFont val="나눔고딕"/>
        <family val="3"/>
        <charset val="129"/>
      </rPr>
      <t>수익</t>
    </r>
    <phoneticPr fontId="4" type="noConversion"/>
  </si>
  <si>
    <t>Q per person</t>
    <phoneticPr fontId="4" type="noConversion"/>
  </si>
  <si>
    <r>
      <t>Quantity (</t>
    </r>
    <r>
      <rPr>
        <sz val="8"/>
        <color theme="1"/>
        <rFont val="나눔고딕"/>
        <family val="3"/>
        <charset val="129"/>
      </rPr>
      <t>판매량</t>
    </r>
    <r>
      <rPr>
        <sz val="8"/>
        <color theme="1"/>
        <rFont val="Verdana"/>
        <family val="2"/>
      </rPr>
      <t>)</t>
    </r>
    <phoneticPr fontId="4" type="noConversion"/>
  </si>
  <si>
    <r>
      <rPr>
        <b/>
        <sz val="8"/>
        <color theme="1"/>
        <rFont val="나눔고딕"/>
        <family val="3"/>
        <charset val="129"/>
      </rPr>
      <t>원재료비</t>
    </r>
  </si>
  <si>
    <t xml:space="preserve">Avg. # of Employees </t>
    <phoneticPr fontId="4" type="noConversion"/>
  </si>
  <si>
    <t>Amount</t>
    <phoneticPr fontId="4" type="noConversion"/>
  </si>
  <si>
    <r>
      <rPr>
        <b/>
        <sz val="8"/>
        <color theme="1"/>
        <rFont val="나눔고딕"/>
        <family val="3"/>
        <charset val="129"/>
      </rPr>
      <t>노무비</t>
    </r>
    <phoneticPr fontId="4" type="noConversion"/>
  </si>
  <si>
    <r>
      <rPr>
        <sz val="8"/>
        <color theme="1"/>
        <rFont val="나눔고딕"/>
        <family val="3"/>
        <charset val="129"/>
      </rPr>
      <t>판매수수료율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</si>
  <si>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1. </t>
    </r>
    <r>
      <rPr>
        <b/>
        <sz val="8"/>
        <color theme="1"/>
        <rFont val="나눔고딕"/>
        <family val="3"/>
        <charset val="129"/>
      </rPr>
      <t>채널</t>
    </r>
    <r>
      <rPr>
        <b/>
        <sz val="8"/>
        <color theme="1"/>
        <rFont val="Verdana"/>
        <family val="2"/>
      </rPr>
      <t xml:space="preserve"> ACOGS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</si>
  <si>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Total</t>
    <phoneticPr fontId="4" type="noConversion"/>
  </si>
  <si>
    <t>Other ch</t>
  </si>
  <si>
    <r>
      <t xml:space="preserve">1. </t>
    </r>
    <r>
      <rPr>
        <b/>
        <sz val="8"/>
        <color theme="1"/>
        <rFont val="나눔고딕"/>
        <family val="3"/>
        <charset val="129"/>
      </rPr>
      <t>채널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</si>
  <si>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rPr>
        <sz val="8"/>
        <color theme="1"/>
        <rFont val="나눔고딕"/>
        <family val="3"/>
        <charset val="129"/>
      </rPr>
      <t>채널</t>
    </r>
    <r>
      <rPr>
        <sz val="8"/>
        <color theme="1"/>
        <rFont val="Verdana"/>
        <family val="2"/>
      </rPr>
      <t xml:space="preserve"> ACOGS</t>
    </r>
    <r>
      <rPr>
        <sz val="8"/>
        <color theme="1"/>
        <rFont val="나눔고딕"/>
        <family val="3"/>
        <charset val="129"/>
      </rPr>
      <t>변동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금액</t>
    </r>
    <phoneticPr fontId="4" type="noConversion"/>
  </si>
  <si>
    <t>Online</t>
  </si>
  <si>
    <r>
      <rPr>
        <b/>
        <sz val="8"/>
        <color theme="1"/>
        <rFont val="나눔고딕"/>
        <family val="3"/>
        <charset val="129"/>
      </rPr>
      <t>고정비</t>
    </r>
    <r>
      <rPr>
        <b/>
        <sz val="8"/>
        <color theme="1"/>
        <rFont val="Verdana"/>
        <family val="2"/>
      </rPr>
      <t xml:space="preserve"> / </t>
    </r>
    <r>
      <rPr>
        <b/>
        <sz val="8"/>
        <color theme="1"/>
        <rFont val="나눔고딕"/>
        <family val="3"/>
        <charset val="129"/>
      </rPr>
      <t>인원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절감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효과</t>
    </r>
    <phoneticPr fontId="4" type="noConversion"/>
  </si>
  <si>
    <t>Hyper Market</t>
  </si>
  <si>
    <t>Homeshopping</t>
  </si>
  <si>
    <t>Other region</t>
  </si>
  <si>
    <t>B2B</t>
  </si>
  <si>
    <t>Vietnam-MFG</t>
  </si>
  <si>
    <r>
      <rPr>
        <sz val="8"/>
        <color theme="1"/>
        <rFont val="나눔고딕"/>
        <family val="3"/>
        <charset val="129"/>
      </rPr>
      <t>채널</t>
    </r>
    <r>
      <rPr>
        <sz val="8"/>
        <color theme="1"/>
        <rFont val="Verdana"/>
        <family val="2"/>
      </rPr>
      <t xml:space="preserve"> ASP</t>
    </r>
    <r>
      <rPr>
        <sz val="8"/>
        <color theme="1"/>
        <rFont val="나눔고딕"/>
        <family val="3"/>
        <charset val="129"/>
      </rPr>
      <t>변동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금액</t>
    </r>
    <phoneticPr fontId="4" type="noConversion"/>
  </si>
  <si>
    <t>Wholesale / Retail</t>
  </si>
  <si>
    <t>China-MFG</t>
  </si>
  <si>
    <t>% of Revenue</t>
    <phoneticPr fontId="4" type="noConversion"/>
  </si>
  <si>
    <t>Vietnam Export</t>
  </si>
  <si>
    <t>Korea Export</t>
  </si>
  <si>
    <t>Total</t>
    <phoneticPr fontId="4" type="noConversion"/>
  </si>
  <si>
    <t>Store / Event</t>
  </si>
  <si>
    <r>
      <rPr>
        <b/>
        <sz val="8"/>
        <color theme="1"/>
        <rFont val="나눔고딕"/>
        <family val="3"/>
        <charset val="129"/>
      </rPr>
      <t>노무비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상승</t>
    </r>
    <phoneticPr fontId="4" type="noConversion"/>
  </si>
  <si>
    <t>Q per person</t>
    <phoneticPr fontId="4" type="noConversion"/>
  </si>
  <si>
    <t>ACOGS</t>
    <phoneticPr fontId="4" type="noConversion"/>
  </si>
  <si>
    <r>
      <rPr>
        <b/>
        <sz val="8"/>
        <color theme="1"/>
        <rFont val="나눔고딕"/>
        <family val="3"/>
        <charset val="129"/>
      </rPr>
      <t>노무비</t>
    </r>
    <r>
      <rPr>
        <b/>
        <sz val="8"/>
        <color theme="1"/>
        <rFont val="Verdana"/>
        <family val="2"/>
      </rPr>
      <t>-</t>
    </r>
    <r>
      <rPr>
        <b/>
        <sz val="8"/>
        <color theme="1"/>
        <rFont val="나눔고딕"/>
        <family val="3"/>
        <charset val="129"/>
      </rPr>
      <t>베트남</t>
    </r>
  </si>
  <si>
    <r>
      <rPr>
        <b/>
        <sz val="8"/>
        <color theme="1"/>
        <rFont val="나눔고딕"/>
        <family val="3"/>
        <charset val="129"/>
      </rPr>
      <t>판매수수료</t>
    </r>
    <phoneticPr fontId="4" type="noConversion"/>
  </si>
  <si>
    <t>ASP</t>
    <phoneticPr fontId="4" type="noConversion"/>
  </si>
  <si>
    <r>
      <rPr>
        <sz val="8"/>
        <color theme="1"/>
        <rFont val="나눔고딕"/>
        <family val="3"/>
        <charset val="129"/>
      </rPr>
      <t>운반비율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</si>
  <si>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11. </t>
    </r>
    <r>
      <rPr>
        <b/>
        <sz val="8"/>
        <color theme="1"/>
        <rFont val="나눔고딕"/>
        <family val="3"/>
        <charset val="129"/>
      </rPr>
      <t>기타</t>
    </r>
    <phoneticPr fontId="4" type="noConversion"/>
  </si>
  <si>
    <r>
      <t xml:space="preserve">10. </t>
    </r>
    <r>
      <rPr>
        <b/>
        <sz val="8"/>
        <color theme="1"/>
        <rFont val="나눔고딕"/>
        <family val="3"/>
        <charset val="129"/>
      </rPr>
      <t>생산기지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이전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효과</t>
    </r>
    <phoneticPr fontId="4" type="noConversion"/>
  </si>
  <si>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</si>
  <si>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r>
      <rPr>
        <sz val="8"/>
        <color theme="1"/>
        <rFont val="나눔고딕"/>
        <family val="3"/>
        <charset val="129"/>
      </rPr>
      <t>고정비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효과</t>
    </r>
    <r>
      <rPr>
        <sz val="8"/>
        <color theme="1"/>
        <rFont val="Verdana"/>
        <family val="2"/>
      </rPr>
      <t xml:space="preserve"> / </t>
    </r>
    <r>
      <rPr>
        <sz val="8"/>
        <color theme="1"/>
        <rFont val="나눔고딕"/>
        <family val="3"/>
        <charset val="129"/>
      </rPr>
      <t>설비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축소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효과</t>
    </r>
    <phoneticPr fontId="4" type="noConversion"/>
  </si>
  <si>
    <r>
      <rPr>
        <sz val="8"/>
        <color theme="1"/>
        <rFont val="나눔고딕"/>
        <family val="3"/>
        <charset val="129"/>
      </rPr>
      <t>단가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변동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효과</t>
    </r>
    <phoneticPr fontId="4" type="noConversion"/>
  </si>
  <si>
    <t>% of Revenue</t>
    <phoneticPr fontId="4" type="noConversion"/>
  </si>
  <si>
    <r>
      <t xml:space="preserve">9. </t>
    </r>
    <r>
      <rPr>
        <b/>
        <sz val="8"/>
        <color theme="1"/>
        <rFont val="나눔고딕"/>
        <family val="3"/>
        <charset val="129"/>
      </rPr>
      <t>제조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경비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효과</t>
    </r>
    <phoneticPr fontId="4" type="noConversion"/>
  </si>
  <si>
    <r>
      <rPr>
        <sz val="8"/>
        <color theme="1"/>
        <rFont val="나눔고딕"/>
        <family val="3"/>
        <charset val="129"/>
      </rPr>
      <t>베트남</t>
    </r>
  </si>
  <si>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</si>
  <si>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r>
      <rPr>
        <sz val="8"/>
        <color theme="1"/>
        <rFont val="나눔고딕"/>
        <family val="3"/>
        <charset val="129"/>
      </rPr>
      <t>중국</t>
    </r>
  </si>
  <si>
    <r>
      <rPr>
        <b/>
        <sz val="8"/>
        <color theme="1"/>
        <rFont val="나눔고딕"/>
        <family val="3"/>
        <charset val="129"/>
      </rPr>
      <t>노무비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상승</t>
    </r>
    <phoneticPr fontId="4" type="noConversion"/>
  </si>
  <si>
    <r>
      <rPr>
        <sz val="8"/>
        <color theme="1"/>
        <rFont val="나눔고딕"/>
        <family val="3"/>
        <charset val="129"/>
      </rPr>
      <t>한국</t>
    </r>
  </si>
  <si>
    <r>
      <rPr>
        <sz val="8"/>
        <color theme="1"/>
        <rFont val="나눔고딕"/>
        <family val="3"/>
        <charset val="129"/>
      </rPr>
      <t>고정비</t>
    </r>
    <r>
      <rPr>
        <sz val="8"/>
        <color theme="1"/>
        <rFont val="Verdana"/>
        <family val="2"/>
      </rPr>
      <t xml:space="preserve"> / </t>
    </r>
    <r>
      <rPr>
        <sz val="8"/>
        <color theme="1"/>
        <rFont val="나눔고딕"/>
        <family val="3"/>
        <charset val="129"/>
      </rPr>
      <t>인원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절감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효과</t>
    </r>
    <phoneticPr fontId="4" type="noConversion"/>
  </si>
  <si>
    <t>Actual EBIT %</t>
    <phoneticPr fontId="4" type="noConversion"/>
  </si>
  <si>
    <t>Actual EBIT</t>
    <phoneticPr fontId="4" type="noConversion"/>
  </si>
  <si>
    <t xml:space="preserve">Avg. # of Employees </t>
    <phoneticPr fontId="4" type="noConversion"/>
  </si>
  <si>
    <t>EBIT %</t>
    <phoneticPr fontId="4" type="noConversion"/>
  </si>
  <si>
    <r>
      <rPr>
        <sz val="8"/>
        <color theme="1"/>
        <rFont val="나눔고딕"/>
        <family val="3"/>
        <charset val="129"/>
      </rPr>
      <t>인당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노무비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상승</t>
    </r>
    <phoneticPr fontId="4" type="noConversion"/>
  </si>
  <si>
    <t>변경정 EBIT</t>
    <phoneticPr fontId="4" type="noConversion"/>
  </si>
  <si>
    <r>
      <rPr>
        <b/>
        <sz val="8"/>
        <color theme="1"/>
        <rFont val="나눔고딕"/>
        <family val="3"/>
        <charset val="129"/>
      </rPr>
      <t>노무비</t>
    </r>
    <r>
      <rPr>
        <b/>
        <sz val="8"/>
        <color theme="1"/>
        <rFont val="Verdana"/>
        <family val="2"/>
      </rPr>
      <t>-</t>
    </r>
    <r>
      <rPr>
        <b/>
        <sz val="8"/>
        <color theme="1"/>
        <rFont val="나눔고딕"/>
        <family val="3"/>
        <charset val="129"/>
      </rPr>
      <t>중국</t>
    </r>
  </si>
  <si>
    <r>
      <t xml:space="preserve">8. </t>
    </r>
    <r>
      <rPr>
        <b/>
        <sz val="8"/>
        <color theme="1"/>
        <rFont val="나눔고딕"/>
        <family val="3"/>
        <charset val="129"/>
      </rPr>
      <t>노무비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효과</t>
    </r>
    <phoneticPr fontId="4" type="noConversion"/>
  </si>
  <si>
    <t>SG&amp;A</t>
    <phoneticPr fontId="4" type="noConversion"/>
  </si>
  <si>
    <r>
      <t xml:space="preserve">7. </t>
    </r>
    <r>
      <rPr>
        <b/>
        <sz val="8"/>
        <color theme="1"/>
        <rFont val="나눔고딕"/>
        <family val="3"/>
        <charset val="129"/>
      </rPr>
      <t>상품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평균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구매단가</t>
    </r>
    <phoneticPr fontId="4" type="noConversion"/>
  </si>
  <si>
    <t>Actual GP %</t>
    <phoneticPr fontId="4" type="noConversion"/>
  </si>
  <si>
    <r>
      <rPr>
        <b/>
        <sz val="8"/>
        <color theme="1"/>
        <rFont val="나눔고딕"/>
        <family val="3"/>
        <charset val="129"/>
      </rPr>
      <t>운반비</t>
    </r>
  </si>
  <si>
    <t>Actual GP</t>
    <phoneticPr fontId="4" type="noConversion"/>
  </si>
  <si>
    <t>GP %</t>
    <phoneticPr fontId="4" type="noConversion"/>
  </si>
  <si>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수량</t>
    </r>
    <phoneticPr fontId="4" type="noConversion"/>
  </si>
  <si>
    <t>변경 전 GP</t>
    <phoneticPr fontId="4" type="noConversion"/>
  </si>
  <si>
    <t>변경 전 COGS</t>
    <phoneticPr fontId="4" type="noConversion"/>
  </si>
  <si>
    <r>
      <t xml:space="preserve">6. </t>
    </r>
    <r>
      <rPr>
        <b/>
        <sz val="8"/>
        <color theme="1"/>
        <rFont val="나눔고딕"/>
        <family val="3"/>
        <charset val="129"/>
      </rPr>
      <t>원재료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구매</t>
    </r>
    <r>
      <rPr>
        <b/>
        <sz val="8"/>
        <color theme="1"/>
        <rFont val="나눔고딕"/>
        <family val="3"/>
        <charset val="129"/>
      </rPr>
      <t>단가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</si>
  <si>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Revenue</t>
    <phoneticPr fontId="4" type="noConversion"/>
  </si>
  <si>
    <r>
      <rPr>
        <b/>
        <sz val="8"/>
        <color theme="1"/>
        <rFont val="나눔고딕"/>
        <family val="3"/>
        <charset val="129"/>
      </rPr>
      <t>고정비효과</t>
    </r>
  </si>
  <si>
    <r>
      <rPr>
        <sz val="8"/>
        <color theme="1"/>
        <rFont val="나눔고딕"/>
        <family val="3"/>
        <charset val="129"/>
      </rPr>
      <t>전체</t>
    </r>
    <r>
      <rPr>
        <sz val="8"/>
        <color theme="1"/>
        <rFont val="Verdana"/>
        <family val="2"/>
      </rPr>
      <t xml:space="preserve"> Quantity</t>
    </r>
    <phoneticPr fontId="4" type="noConversion"/>
  </si>
  <si>
    <r>
      <rPr>
        <sz val="8"/>
        <color theme="1"/>
        <rFont val="나눔고딕"/>
        <family val="3"/>
        <charset val="129"/>
      </rPr>
      <t>추가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지출</t>
    </r>
    <r>
      <rPr>
        <sz val="8"/>
        <color theme="1"/>
        <rFont val="Verdana"/>
        <family val="2"/>
      </rPr>
      <t xml:space="preserve"> / </t>
    </r>
    <r>
      <rPr>
        <sz val="8"/>
        <color theme="1"/>
        <rFont val="나눔고딕"/>
        <family val="3"/>
        <charset val="129"/>
      </rPr>
      <t>절감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효과</t>
    </r>
  </si>
  <si>
    <t>FY15</t>
    <phoneticPr fontId="4" type="noConversion"/>
  </si>
  <si>
    <r>
      <rPr>
        <sz val="8"/>
        <color theme="1"/>
        <rFont val="나눔고딕"/>
        <family val="3"/>
        <charset val="129"/>
      </rPr>
      <t>전체</t>
    </r>
    <r>
      <rPr>
        <sz val="8"/>
        <color theme="1"/>
        <rFont val="Verdana"/>
        <family val="2"/>
      </rPr>
      <t xml:space="preserve"> ACOGS</t>
    </r>
    <phoneticPr fontId="4" type="noConversion"/>
  </si>
  <si>
    <r>
      <rPr>
        <sz val="8"/>
        <color theme="1"/>
        <rFont val="나눔고딕"/>
        <family val="3"/>
        <charset val="129"/>
      </rPr>
      <t>고정비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효과</t>
    </r>
  </si>
  <si>
    <t>5. Fixed SG&amp;A</t>
    <phoneticPr fontId="4" type="noConversion"/>
  </si>
  <si>
    <r>
      <t xml:space="preserve">Channel Mix </t>
    </r>
    <r>
      <rPr>
        <sz val="8"/>
        <color theme="1"/>
        <rFont val="나눔고딕"/>
        <family val="3"/>
        <charset val="129"/>
      </rPr>
      <t>변동</t>
    </r>
  </si>
  <si>
    <r>
      <rPr>
        <sz val="8"/>
        <color theme="1"/>
        <rFont val="나눔고딕"/>
        <family val="3"/>
        <charset val="129"/>
      </rPr>
      <t>전체</t>
    </r>
    <r>
      <rPr>
        <sz val="8"/>
        <color theme="1"/>
        <rFont val="Verdana"/>
        <family val="2"/>
      </rPr>
      <t xml:space="preserve"> Quantity</t>
    </r>
    <phoneticPr fontId="4" type="noConversion"/>
  </si>
  <si>
    <r>
      <rPr>
        <sz val="8"/>
        <color theme="1"/>
        <rFont val="나눔고딕"/>
        <family val="3"/>
        <charset val="129"/>
      </rPr>
      <t>전체</t>
    </r>
    <r>
      <rPr>
        <sz val="8"/>
        <color theme="1"/>
        <rFont val="Verdana"/>
        <family val="2"/>
      </rPr>
      <t xml:space="preserve"> ASP</t>
    </r>
    <phoneticPr fontId="4" type="noConversion"/>
  </si>
  <si>
    <r>
      <rPr>
        <sz val="8"/>
        <color theme="1"/>
        <rFont val="나눔고딕"/>
        <family val="3"/>
        <charset val="129"/>
      </rPr>
      <t>운반비요율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변동</t>
    </r>
    <phoneticPr fontId="4" type="noConversion"/>
  </si>
  <si>
    <r>
      <rPr>
        <sz val="8"/>
        <color theme="1"/>
        <rFont val="나눔고딕"/>
        <family val="3"/>
        <charset val="129"/>
      </rPr>
      <t>비중</t>
    </r>
    <phoneticPr fontId="4" type="noConversion"/>
  </si>
  <si>
    <t>4. Variable SG&amp;A</t>
    <phoneticPr fontId="4" type="noConversion"/>
  </si>
  <si>
    <r>
      <t>COGS.</t>
    </r>
    <r>
      <rPr>
        <sz val="8"/>
        <color theme="1"/>
        <rFont val="나눔고딕"/>
        <family val="3"/>
        <charset val="129"/>
      </rPr>
      <t>효과</t>
    </r>
  </si>
  <si>
    <r>
      <rPr>
        <b/>
        <sz val="8"/>
        <color theme="1"/>
        <rFont val="나눔고딕"/>
        <family val="3"/>
        <charset val="129"/>
      </rPr>
      <t>전기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비중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적용</t>
    </r>
    <phoneticPr fontId="4" type="noConversion"/>
  </si>
  <si>
    <r>
      <t>Rev.</t>
    </r>
    <r>
      <rPr>
        <sz val="8"/>
        <color theme="1"/>
        <rFont val="나눔고딕"/>
        <family val="3"/>
        <charset val="129"/>
      </rPr>
      <t>효과</t>
    </r>
  </si>
  <si>
    <r>
      <rPr>
        <sz val="8"/>
        <color theme="1"/>
        <rFont val="나눔고딕"/>
        <family val="3"/>
        <charset val="129"/>
      </rPr>
      <t>전년도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단가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적용</t>
    </r>
    <phoneticPr fontId="4" type="noConversion"/>
  </si>
  <si>
    <r>
      <rPr>
        <sz val="8"/>
        <color theme="1"/>
        <rFont val="나눔고딕"/>
        <family val="3"/>
        <charset val="129"/>
      </rPr>
      <t>전년도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단가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적용</t>
    </r>
    <phoneticPr fontId="4" type="noConversion"/>
  </si>
  <si>
    <r>
      <rPr>
        <b/>
        <sz val="8"/>
        <color theme="1"/>
        <rFont val="나눔고딕"/>
        <family val="3"/>
        <charset val="129"/>
      </rPr>
      <t>전체</t>
    </r>
    <r>
      <rPr>
        <b/>
        <sz val="8"/>
        <color theme="1"/>
        <rFont val="Verdana"/>
        <family val="2"/>
      </rPr>
      <t xml:space="preserve"> ACOGS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</si>
  <si>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2. Product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</si>
  <si>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1.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</si>
  <si>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rPr>
        <sz val="8"/>
        <color theme="1"/>
        <rFont val="나눔고딕"/>
        <family val="3"/>
        <charset val="129"/>
      </rPr>
      <t>증감</t>
    </r>
    <phoneticPr fontId="4" type="noConversion"/>
  </si>
  <si>
    <r>
      <rPr>
        <b/>
        <sz val="8"/>
        <color theme="1"/>
        <rFont val="나눔고딕"/>
        <family val="3"/>
        <charset val="129"/>
      </rPr>
      <t>전체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</si>
  <si>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FY15-&gt;FY16</t>
    <phoneticPr fontId="4" type="noConversion"/>
  </si>
  <si>
    <t>FY14-&gt;FY15</t>
    <phoneticPr fontId="4" type="noConversion"/>
  </si>
  <si>
    <t>FY13-&gt;FY14</t>
    <phoneticPr fontId="4" type="noConversion"/>
  </si>
  <si>
    <r>
      <rPr>
        <b/>
        <sz val="8"/>
        <color theme="1"/>
        <rFont val="나눔고딕"/>
        <family val="3"/>
        <charset val="129"/>
      </rPr>
      <t>증감</t>
    </r>
    <phoneticPr fontId="4" type="noConversion"/>
  </si>
  <si>
    <r>
      <t xml:space="preserve">COGS (D&amp;A </t>
    </r>
    <r>
      <rPr>
        <sz val="8"/>
        <color theme="1"/>
        <rFont val="나눔고딕"/>
        <family val="3"/>
        <charset val="129"/>
      </rPr>
      <t>제외</t>
    </r>
    <r>
      <rPr>
        <sz val="8"/>
        <color theme="1"/>
        <rFont val="Verdana"/>
        <family val="2"/>
      </rPr>
      <t>)</t>
    </r>
    <phoneticPr fontId="4" type="noConversion"/>
  </si>
  <si>
    <r>
      <rPr>
        <sz val="8"/>
        <color theme="1"/>
        <rFont val="나눔고딕"/>
        <family val="3"/>
        <charset val="129"/>
      </rPr>
      <t>원재료비</t>
    </r>
    <r>
      <rPr>
        <sz val="8"/>
        <color theme="1"/>
        <rFont val="Verdana"/>
        <family val="2"/>
      </rPr>
      <t>-PP</t>
    </r>
  </si>
  <si>
    <r>
      <rPr>
        <b/>
        <sz val="8"/>
        <color theme="1"/>
        <rFont val="나눔고딕"/>
        <family val="3"/>
        <charset val="129"/>
      </rPr>
      <t>노무비</t>
    </r>
    <r>
      <rPr>
        <b/>
        <sz val="8"/>
        <color theme="1"/>
        <rFont val="Verdana"/>
        <family val="2"/>
      </rPr>
      <t>-</t>
    </r>
    <r>
      <rPr>
        <b/>
        <sz val="8"/>
        <color theme="1"/>
        <rFont val="나눔고딕"/>
        <family val="3"/>
        <charset val="129"/>
      </rPr>
      <t>한국</t>
    </r>
  </si>
  <si>
    <r>
      <rPr>
        <b/>
        <sz val="8"/>
        <color theme="1"/>
        <rFont val="나눔고딕"/>
        <family val="3"/>
        <charset val="129"/>
      </rPr>
      <t>전기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단가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적용</t>
    </r>
    <r>
      <rPr>
        <b/>
        <sz val="8"/>
        <color theme="1"/>
        <rFont val="Verdana"/>
        <family val="2"/>
      </rPr>
      <t>(VC</t>
    </r>
    <r>
      <rPr>
        <b/>
        <sz val="8"/>
        <color theme="1"/>
        <rFont val="나눔고딕"/>
        <family val="3"/>
        <charset val="129"/>
      </rPr>
      <t>성격의</t>
    </r>
    <r>
      <rPr>
        <b/>
        <sz val="8"/>
        <color theme="1"/>
        <rFont val="Verdana"/>
        <family val="2"/>
      </rPr>
      <t xml:space="preserve"> OH)</t>
    </r>
  </si>
  <si>
    <t>Revenue</t>
    <phoneticPr fontId="4" type="noConversion"/>
  </si>
  <si>
    <r>
      <rPr>
        <sz val="8"/>
        <color theme="1"/>
        <rFont val="나눔고딕"/>
        <family val="3"/>
        <charset val="129"/>
      </rPr>
      <t>수익</t>
    </r>
    <phoneticPr fontId="4" type="noConversion"/>
  </si>
  <si>
    <t>PP Cost Effect (GP / EBIT margin)</t>
    <phoneticPr fontId="4" type="noConversion"/>
  </si>
  <si>
    <t>Labor Cost</t>
    <phoneticPr fontId="4" type="noConversion"/>
  </si>
  <si>
    <t>Raw Material Cost</t>
    <phoneticPr fontId="4" type="noConversion"/>
  </si>
  <si>
    <t>Overhead Cost</t>
    <phoneticPr fontId="4" type="noConversion"/>
  </si>
  <si>
    <t>Channel Mix / Variable SG&amp;A</t>
    <phoneticPr fontId="4" type="noConversion"/>
  </si>
  <si>
    <t>ASP / Product Mix</t>
    <phoneticPr fontId="4" type="noConversion"/>
  </si>
  <si>
    <t>Summary</t>
    <phoneticPr fontId="4" type="noConversion"/>
  </si>
  <si>
    <r>
      <t xml:space="preserve">1-9-1. Vietnam Export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</si>
  <si>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FY16</t>
    <phoneticPr fontId="4" type="noConversion"/>
  </si>
  <si>
    <t>FY14</t>
    <phoneticPr fontId="4" type="noConversion"/>
  </si>
  <si>
    <t>FY13</t>
    <phoneticPr fontId="4" type="noConversion"/>
  </si>
  <si>
    <r>
      <t xml:space="preserve">Vietnam Exportt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phoneticPr fontId="4" type="noConversion"/>
  </si>
  <si>
    <r>
      <t xml:space="preserve">Vietnam Export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</si>
  <si>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r>
      <t xml:space="preserve">Vietnam Export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</si>
  <si>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t>Vietnam Export</t>
    <phoneticPr fontId="4" type="noConversion"/>
  </si>
  <si>
    <r>
      <t xml:space="preserve">Korea Export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phoneticPr fontId="4" type="noConversion"/>
  </si>
  <si>
    <r>
      <t xml:space="preserve">Korea Export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</si>
  <si>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r>
      <t xml:space="preserve">Korea Export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</si>
  <si>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r>
      <t xml:space="preserve">1-7 Others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</si>
  <si>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Others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phoneticPr fontId="4" type="noConversion"/>
  </si>
  <si>
    <r>
      <t xml:space="preserve">Others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</si>
  <si>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r>
      <t xml:space="preserve">1-6-1. Store / Event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</si>
  <si>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rPr>
        <sz val="8"/>
        <color theme="1"/>
        <rFont val="나눔고딕"/>
        <family val="3"/>
        <charset val="129"/>
      </rPr>
      <t>변경전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수익</t>
    </r>
    <phoneticPr fontId="4" type="noConversion"/>
  </si>
  <si>
    <t>P effect</t>
    <phoneticPr fontId="4" type="noConversion"/>
  </si>
  <si>
    <r>
      <t xml:space="preserve">Store / Event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phoneticPr fontId="4" type="noConversion"/>
  </si>
  <si>
    <r>
      <t xml:space="preserve">Store / Event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</si>
  <si>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t>Store / Event</t>
    <phoneticPr fontId="4" type="noConversion"/>
  </si>
  <si>
    <r>
      <t xml:space="preserve">1-5 Online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</si>
  <si>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Online</t>
    <phoneticPr fontId="4" type="noConversion"/>
  </si>
  <si>
    <r>
      <t xml:space="preserve">1-4-1. Hyper Market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</si>
  <si>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1-4-1. Hyper Market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</si>
  <si>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Hyper Market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phoneticPr fontId="4" type="noConversion"/>
  </si>
  <si>
    <r>
      <t xml:space="preserve">Hyper Market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</si>
  <si>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t>Hyper Market</t>
    <phoneticPr fontId="4" type="noConversion"/>
  </si>
  <si>
    <t>Hyper Market</t>
    <phoneticPr fontId="4" type="noConversion"/>
  </si>
  <si>
    <r>
      <t xml:space="preserve">1-3. Homeshopping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</si>
  <si>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Homeshopping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ASP</t>
    </r>
    <phoneticPr fontId="4" type="noConversion"/>
  </si>
  <si>
    <r>
      <t xml:space="preserve">Homeshopping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</si>
  <si>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r>
      <t xml:space="preserve">Homeshopping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</si>
  <si>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t>Homeshopping</t>
    <phoneticPr fontId="4" type="noConversion"/>
  </si>
  <si>
    <r>
      <t xml:space="preserve">1-2. B2B </t>
    </r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</si>
  <si>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B2B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판매수량</t>
    </r>
    <phoneticPr fontId="4" type="noConversion"/>
  </si>
  <si>
    <t>FY15</t>
    <phoneticPr fontId="4" type="noConversion"/>
  </si>
  <si>
    <t>FY14</t>
    <phoneticPr fontId="4" type="noConversion"/>
  </si>
  <si>
    <t>FY13</t>
    <phoneticPr fontId="4" type="noConversion"/>
  </si>
  <si>
    <r>
      <t xml:space="preserve">Wholesale / Retail </t>
    </r>
    <r>
      <rPr>
        <sz val="8"/>
        <color theme="1"/>
        <rFont val="나눔고딕"/>
        <family val="3"/>
        <charset val="129"/>
      </rPr>
      <t>내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제품군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비중</t>
    </r>
    <phoneticPr fontId="4" type="noConversion"/>
  </si>
  <si>
    <t>Wholesale / Retail</t>
    <phoneticPr fontId="4" type="noConversion"/>
  </si>
  <si>
    <r>
      <t xml:space="preserve">2. </t>
    </r>
    <r>
      <rPr>
        <b/>
        <sz val="8"/>
        <color theme="1"/>
        <rFont val="나눔고딕"/>
        <family val="3"/>
        <charset val="129"/>
      </rPr>
      <t>채널</t>
    </r>
    <r>
      <rPr>
        <b/>
        <sz val="8"/>
        <color theme="1"/>
        <rFont val="Verdana"/>
        <family val="2"/>
      </rPr>
      <t xml:space="preserve"> Mix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</si>
  <si>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t xml:space="preserve">1. </t>
    </r>
    <r>
      <rPr>
        <b/>
        <sz val="8"/>
        <color theme="1"/>
        <rFont val="나눔고딕"/>
        <family val="3"/>
        <charset val="129"/>
      </rPr>
      <t>채널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</si>
  <si>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rPr>
        <sz val="8"/>
        <color theme="1"/>
        <rFont val="나눔고딕"/>
        <family val="3"/>
        <charset val="129"/>
      </rPr>
      <t>채널</t>
    </r>
    <r>
      <rPr>
        <sz val="8"/>
        <color theme="1"/>
        <rFont val="Verdana"/>
        <family val="2"/>
      </rPr>
      <t xml:space="preserve"> ASP</t>
    </r>
    <r>
      <rPr>
        <sz val="8"/>
        <color theme="1"/>
        <rFont val="나눔고딕"/>
        <family val="3"/>
        <charset val="129"/>
      </rPr>
      <t>변동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금액</t>
    </r>
    <phoneticPr fontId="4" type="noConversion"/>
  </si>
  <si>
    <t>ASP</t>
    <phoneticPr fontId="4" type="noConversion"/>
  </si>
  <si>
    <t>ASP</t>
    <phoneticPr fontId="4" type="noConversion"/>
  </si>
  <si>
    <r>
      <rPr>
        <sz val="8"/>
        <color theme="1"/>
        <rFont val="나눔고딕"/>
        <family val="3"/>
        <charset val="129"/>
      </rPr>
      <t>판매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수량</t>
    </r>
    <phoneticPr fontId="4" type="noConversion"/>
  </si>
  <si>
    <t>Amount</t>
    <phoneticPr fontId="4" type="noConversion"/>
  </si>
  <si>
    <r>
      <rPr>
        <sz val="8"/>
        <color theme="1"/>
        <rFont val="나눔고딕"/>
        <family val="3"/>
        <charset val="129"/>
      </rPr>
      <t>전체</t>
    </r>
    <r>
      <rPr>
        <sz val="8"/>
        <color theme="1"/>
        <rFont val="Verdana"/>
        <family val="2"/>
      </rPr>
      <t xml:space="preserve"> Quantity</t>
    </r>
    <phoneticPr fontId="4" type="noConversion"/>
  </si>
  <si>
    <r>
      <rPr>
        <b/>
        <sz val="8"/>
        <color theme="1"/>
        <rFont val="나눔고딕"/>
        <family val="3"/>
        <charset val="129"/>
      </rPr>
      <t>전기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대비</t>
    </r>
    <r>
      <rPr>
        <b/>
        <sz val="8"/>
        <color theme="1"/>
        <rFont val="Verdana"/>
        <family val="2"/>
      </rPr>
      <t xml:space="preserve"> ASP </t>
    </r>
    <r>
      <rPr>
        <b/>
        <sz val="8"/>
        <color theme="1"/>
        <rFont val="나눔고딕"/>
        <family val="3"/>
        <charset val="129"/>
      </rPr>
      <t>증감율</t>
    </r>
    <phoneticPr fontId="4" type="noConversion"/>
  </si>
  <si>
    <r>
      <t>Average ASP (</t>
    </r>
    <r>
      <rPr>
        <b/>
        <sz val="8"/>
        <color theme="1"/>
        <rFont val="나눔고딕"/>
        <family val="3"/>
        <charset val="129"/>
      </rPr>
      <t>전체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평균</t>
    </r>
    <r>
      <rPr>
        <b/>
        <sz val="8"/>
        <color theme="1"/>
        <rFont val="Verdana"/>
        <family val="2"/>
      </rPr>
      <t>)</t>
    </r>
    <phoneticPr fontId="4" type="noConversion"/>
  </si>
  <si>
    <r>
      <t xml:space="preserve">ASP </t>
    </r>
    <r>
      <rPr>
        <b/>
        <sz val="8"/>
        <color theme="1"/>
        <rFont val="나눔고딕"/>
        <family val="3"/>
        <charset val="129"/>
      </rPr>
      <t>변동</t>
    </r>
    <r>
      <rPr>
        <b/>
        <sz val="8"/>
        <color theme="1"/>
        <rFont val="Verdana"/>
        <family val="2"/>
      </rPr>
      <t xml:space="preserve"> (per Unit)</t>
    </r>
    <phoneticPr fontId="4" type="noConversion"/>
  </si>
  <si>
    <r>
      <t xml:space="preserve">ASP </t>
    </r>
    <r>
      <rPr>
        <b/>
        <sz val="8"/>
        <color theme="1"/>
        <rFont val="나눔고딕"/>
        <family val="3"/>
        <charset val="129"/>
      </rPr>
      <t>변동으로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인한</t>
    </r>
    <r>
      <rPr>
        <b/>
        <sz val="8"/>
        <color theme="1"/>
        <rFont val="Verdana"/>
        <family val="2"/>
      </rPr>
      <t xml:space="preserve"> revenue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</si>
  <si>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ASP 변동 Detail</t>
    <phoneticPr fontId="4" type="noConversion"/>
  </si>
  <si>
    <r>
      <rPr>
        <b/>
        <sz val="8"/>
        <color theme="1"/>
        <rFont val="나눔고딕"/>
        <family val="3"/>
        <charset val="129"/>
      </rPr>
      <t>합계</t>
    </r>
    <phoneticPr fontId="4" type="noConversion"/>
  </si>
  <si>
    <r>
      <t xml:space="preserve">FX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</si>
  <si>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r>
      <rPr>
        <sz val="8"/>
        <color theme="1"/>
        <rFont val="나눔고딕"/>
        <family val="3"/>
        <charset val="129"/>
      </rPr>
      <t>수익</t>
    </r>
    <phoneticPr fontId="4" type="noConversion"/>
  </si>
  <si>
    <r>
      <t xml:space="preserve">ASP </t>
    </r>
    <r>
      <rPr>
        <b/>
        <sz val="8"/>
        <color theme="1"/>
        <rFont val="나눔고딕"/>
        <family val="3"/>
        <charset val="129"/>
      </rPr>
      <t>변동</t>
    </r>
    <phoneticPr fontId="4" type="noConversion"/>
  </si>
  <si>
    <t>FY13-&gt;FY14</t>
    <phoneticPr fontId="4" type="noConversion"/>
  </si>
  <si>
    <t>FX / Product Mix</t>
    <phoneticPr fontId="4" type="noConversion"/>
  </si>
  <si>
    <t>Summary</t>
    <phoneticPr fontId="4" type="noConversion"/>
  </si>
  <si>
    <t xml:space="preserve"> </t>
    <phoneticPr fontId="20" type="noConversion"/>
  </si>
  <si>
    <t>D&amp;A</t>
    <phoneticPr fontId="20" type="noConversion"/>
  </si>
  <si>
    <t>EBITDA</t>
    <phoneticPr fontId="20" type="noConversion"/>
  </si>
  <si>
    <t>D&amp;A</t>
    <phoneticPr fontId="20" type="noConversion"/>
  </si>
  <si>
    <t>EBIT</t>
    <phoneticPr fontId="20" type="noConversion"/>
  </si>
  <si>
    <r>
      <rPr>
        <sz val="8"/>
        <color theme="1"/>
        <rFont val="나눔고딕"/>
        <family val="3"/>
        <charset val="129"/>
      </rPr>
      <t>수도광열비</t>
    </r>
  </si>
  <si>
    <r>
      <rPr>
        <sz val="8"/>
        <color theme="1"/>
        <rFont val="나눔고딕"/>
        <family val="3"/>
        <charset val="129"/>
      </rPr>
      <t>경상개발비</t>
    </r>
  </si>
  <si>
    <r>
      <rPr>
        <sz val="8"/>
        <color theme="1"/>
        <rFont val="나눔고딕"/>
        <family val="3"/>
        <charset val="129"/>
      </rPr>
      <t>세금과공과</t>
    </r>
  </si>
  <si>
    <r>
      <rPr>
        <sz val="8"/>
        <color theme="1"/>
        <rFont val="나눔고딕"/>
        <family val="3"/>
        <charset val="129"/>
      </rPr>
      <t>소모품비</t>
    </r>
  </si>
  <si>
    <r>
      <rPr>
        <sz val="8"/>
        <color theme="1"/>
        <rFont val="나눔고딕"/>
        <family val="3"/>
        <charset val="129"/>
      </rPr>
      <t>무형자산상각비</t>
    </r>
  </si>
  <si>
    <r>
      <rPr>
        <sz val="8"/>
        <color theme="1"/>
        <rFont val="나눔고딕"/>
        <family val="3"/>
        <charset val="129"/>
      </rPr>
      <t>감가상각비</t>
    </r>
  </si>
  <si>
    <r>
      <rPr>
        <sz val="8"/>
        <color theme="1"/>
        <rFont val="나눔고딕"/>
        <family val="3"/>
        <charset val="129"/>
      </rPr>
      <t>지급수수료</t>
    </r>
  </si>
  <si>
    <r>
      <rPr>
        <sz val="8"/>
        <color theme="1"/>
        <rFont val="나눔고딕"/>
        <family val="3"/>
        <charset val="129"/>
      </rPr>
      <t>판매촉진비</t>
    </r>
  </si>
  <si>
    <r>
      <rPr>
        <sz val="8"/>
        <color theme="1"/>
        <rFont val="나눔고딕"/>
        <family val="3"/>
        <charset val="129"/>
      </rPr>
      <t>지급임차료</t>
    </r>
  </si>
  <si>
    <r>
      <rPr>
        <sz val="8"/>
        <color theme="1"/>
        <rFont val="나눔고딕"/>
        <family val="3"/>
        <charset val="129"/>
      </rPr>
      <t>광고선전비</t>
    </r>
  </si>
  <si>
    <r>
      <rPr>
        <sz val="8"/>
        <color theme="1"/>
        <rFont val="나눔고딕"/>
        <family val="3"/>
        <charset val="129"/>
      </rPr>
      <t>급여</t>
    </r>
  </si>
  <si>
    <t>SG&amp;A II (공통비)</t>
    <phoneticPr fontId="20" type="noConversion"/>
  </si>
  <si>
    <t>Other Region</t>
  </si>
  <si>
    <t>others</t>
    <phoneticPr fontId="20" type="noConversion"/>
  </si>
  <si>
    <t>Other ch</t>
    <phoneticPr fontId="20" type="noConversion"/>
  </si>
  <si>
    <t>Store</t>
  </si>
  <si>
    <t>Internet</t>
  </si>
  <si>
    <t>Agency</t>
  </si>
  <si>
    <t xml:space="preserve"> </t>
    <phoneticPr fontId="20" type="noConversion"/>
  </si>
  <si>
    <r>
      <rPr>
        <b/>
        <sz val="8"/>
        <color theme="1"/>
        <rFont val="나눔고딕"/>
        <family val="3"/>
        <charset val="129"/>
      </rPr>
      <t>판매촉진비</t>
    </r>
  </si>
  <si>
    <t>Other ch</t>
    <phoneticPr fontId="20" type="noConversion"/>
  </si>
  <si>
    <r>
      <rPr>
        <b/>
        <sz val="8"/>
        <color theme="1"/>
        <rFont val="나눔고딕"/>
        <family val="3"/>
        <charset val="129"/>
      </rPr>
      <t>지급임차료</t>
    </r>
  </si>
  <si>
    <r>
      <rPr>
        <b/>
        <sz val="8"/>
        <color theme="1"/>
        <rFont val="나눔고딕"/>
        <family val="3"/>
        <charset val="129"/>
      </rPr>
      <t>광고선전비</t>
    </r>
  </si>
  <si>
    <t>others</t>
    <phoneticPr fontId="20" type="noConversion"/>
  </si>
  <si>
    <r>
      <rPr>
        <b/>
        <sz val="8"/>
        <color theme="1"/>
        <rFont val="나눔고딕"/>
        <family val="3"/>
        <charset val="129"/>
      </rPr>
      <t>급여</t>
    </r>
  </si>
  <si>
    <r>
      <t>Fixed Cost (</t>
    </r>
    <r>
      <rPr>
        <b/>
        <sz val="8"/>
        <color rgb="FF000000"/>
        <rFont val="나눔고딕"/>
        <family val="3"/>
        <charset val="129"/>
      </rPr>
      <t>직접비</t>
    </r>
    <r>
      <rPr>
        <b/>
        <sz val="8"/>
        <color rgb="FF000000"/>
        <rFont val="Verdana"/>
        <family val="2"/>
      </rPr>
      <t>)</t>
    </r>
    <phoneticPr fontId="4" type="noConversion"/>
  </si>
  <si>
    <r>
      <rPr>
        <b/>
        <sz val="8"/>
        <color theme="1"/>
        <rFont val="나눔고딕"/>
        <family val="3"/>
        <charset val="129"/>
      </rPr>
      <t>판매수수료</t>
    </r>
  </si>
  <si>
    <t>others</t>
    <phoneticPr fontId="20" type="noConversion"/>
  </si>
  <si>
    <t>Other ch</t>
    <phoneticPr fontId="20" type="noConversion"/>
  </si>
  <si>
    <r>
      <rPr>
        <b/>
        <sz val="8"/>
        <color theme="1"/>
        <rFont val="나눔고딕"/>
        <family val="3"/>
        <charset val="129"/>
      </rPr>
      <t>수출제비용</t>
    </r>
  </si>
  <si>
    <t>Variable Cost</t>
    <phoneticPr fontId="4" type="noConversion"/>
  </si>
  <si>
    <t>SG&amp;A I (직접귀속)</t>
    <phoneticPr fontId="20" type="noConversion"/>
  </si>
  <si>
    <t>others</t>
    <phoneticPr fontId="20" type="noConversion"/>
  </si>
  <si>
    <t>Gross Profit</t>
  </si>
  <si>
    <t>Others</t>
    <phoneticPr fontId="20" type="noConversion"/>
  </si>
  <si>
    <t>Revenue</t>
  </si>
  <si>
    <t>FY16</t>
    <phoneticPr fontId="20" type="noConversion"/>
  </si>
  <si>
    <t>FY15</t>
    <phoneticPr fontId="20" type="noConversion"/>
  </si>
  <si>
    <t>FY14</t>
    <phoneticPr fontId="20" type="noConversion"/>
  </si>
  <si>
    <t>FY13</t>
    <phoneticPr fontId="20" type="noConversion"/>
  </si>
  <si>
    <t>FY14</t>
    <phoneticPr fontId="20" type="noConversion"/>
  </si>
  <si>
    <t>FY13</t>
    <phoneticPr fontId="20" type="noConversion"/>
  </si>
  <si>
    <t>Others</t>
    <phoneticPr fontId="20" type="noConversion"/>
  </si>
  <si>
    <t>Vietnam</t>
    <phoneticPr fontId="20" type="noConversion"/>
  </si>
  <si>
    <t>China</t>
    <phoneticPr fontId="20" type="noConversion"/>
  </si>
  <si>
    <t>Korea</t>
    <phoneticPr fontId="20" type="noConversion"/>
  </si>
  <si>
    <r>
      <t>Total(</t>
    </r>
    <r>
      <rPr>
        <b/>
        <sz val="8"/>
        <color theme="0"/>
        <rFont val="나눔고딕"/>
        <family val="3"/>
        <charset val="129"/>
      </rPr>
      <t>연결</t>
    </r>
    <r>
      <rPr>
        <b/>
        <sz val="8"/>
        <color theme="0"/>
        <rFont val="Verdana"/>
        <family val="2"/>
      </rPr>
      <t>)</t>
    </r>
    <phoneticPr fontId="20" type="noConversion"/>
  </si>
  <si>
    <r>
      <rPr>
        <b/>
        <sz val="8"/>
        <color theme="0"/>
        <rFont val="나눔고딕"/>
        <family val="3"/>
        <charset val="129"/>
      </rPr>
      <t>구분</t>
    </r>
    <phoneticPr fontId="20" type="noConversion"/>
  </si>
  <si>
    <t>Margin Structure (by region)</t>
    <phoneticPr fontId="29" type="noConversion"/>
  </si>
  <si>
    <t>Project Rock</t>
    <phoneticPr fontId="29" type="noConversion"/>
  </si>
  <si>
    <t>상품</t>
  </si>
  <si>
    <t>제품</t>
  </si>
  <si>
    <t>한국</t>
  </si>
  <si>
    <t>Per capita</t>
  </si>
  <si>
    <t xml:space="preserve"># </t>
  </si>
  <si>
    <t>Amt.</t>
  </si>
  <si>
    <t>베트남</t>
  </si>
  <si>
    <t>중국</t>
  </si>
  <si>
    <r>
      <rPr>
        <b/>
        <sz val="8"/>
        <color theme="0"/>
        <rFont val="나눔고딕"/>
        <family val="3"/>
        <charset val="129"/>
      </rPr>
      <t>노무비</t>
    </r>
  </si>
  <si>
    <t>상품 단가 추정</t>
    <phoneticPr fontId="4" type="noConversion"/>
  </si>
  <si>
    <t>상품 판매량(Outsourcing 비중으로 추정)</t>
    <phoneticPr fontId="4" type="noConversion"/>
  </si>
  <si>
    <t>COGS</t>
    <phoneticPr fontId="20" type="noConversion"/>
  </si>
  <si>
    <r>
      <rPr>
        <b/>
        <sz val="8"/>
        <color theme="1"/>
        <rFont val="나눔고딕"/>
        <family val="3"/>
        <charset val="129"/>
      </rPr>
      <t>상품</t>
    </r>
    <r>
      <rPr>
        <b/>
        <sz val="8"/>
        <color theme="1"/>
        <rFont val="Verdana"/>
        <family val="2"/>
      </rPr>
      <t>COGS</t>
    </r>
    <phoneticPr fontId="20" type="noConversion"/>
  </si>
  <si>
    <r>
      <rPr>
        <b/>
        <sz val="8"/>
        <color theme="1"/>
        <rFont val="나눔고딕"/>
        <family val="3"/>
        <charset val="129"/>
      </rPr>
      <t>제품</t>
    </r>
    <r>
      <rPr>
        <b/>
        <sz val="8"/>
        <color theme="1"/>
        <rFont val="Verdana"/>
        <family val="2"/>
      </rPr>
      <t>COGS</t>
    </r>
    <phoneticPr fontId="20" type="noConversion"/>
  </si>
  <si>
    <t>생산비중</t>
    <phoneticPr fontId="4" type="noConversion"/>
  </si>
  <si>
    <t>생산량 (판매량 / 인원 비중 가정)</t>
    <phoneticPr fontId="4" type="noConversion"/>
  </si>
  <si>
    <r>
      <rPr>
        <sz val="8"/>
        <color theme="1"/>
        <rFont val="나눔고딕"/>
        <family val="3"/>
        <charset val="129"/>
      </rPr>
      <t>교육훈련비</t>
    </r>
  </si>
  <si>
    <r>
      <rPr>
        <sz val="8"/>
        <color theme="1"/>
        <rFont val="나눔고딕"/>
        <family val="3"/>
        <charset val="129"/>
      </rPr>
      <t>수입제비용</t>
    </r>
  </si>
  <si>
    <r>
      <rPr>
        <sz val="8"/>
        <color theme="1"/>
        <rFont val="나눔고딕"/>
        <family val="3"/>
        <charset val="129"/>
      </rPr>
      <t>운반비</t>
    </r>
  </si>
  <si>
    <r>
      <rPr>
        <sz val="8"/>
        <color theme="1"/>
        <rFont val="나눔고딕"/>
        <family val="3"/>
        <charset val="129"/>
      </rPr>
      <t>임차료</t>
    </r>
  </si>
  <si>
    <r>
      <rPr>
        <sz val="8"/>
        <color theme="1"/>
        <rFont val="나눔고딕"/>
        <family val="3"/>
        <charset val="129"/>
      </rPr>
      <t>외주가공비</t>
    </r>
  </si>
  <si>
    <r>
      <rPr>
        <sz val="8"/>
        <color theme="1"/>
        <rFont val="나눔고딕"/>
        <family val="3"/>
        <charset val="129"/>
      </rPr>
      <t>도서인쇄비</t>
    </r>
  </si>
  <si>
    <r>
      <rPr>
        <sz val="8"/>
        <color theme="1"/>
        <rFont val="나눔고딕"/>
        <family val="3"/>
        <charset val="129"/>
      </rPr>
      <t>통신비</t>
    </r>
  </si>
  <si>
    <r>
      <rPr>
        <sz val="8"/>
        <color theme="1"/>
        <rFont val="나눔고딕"/>
        <family val="3"/>
        <charset val="129"/>
      </rPr>
      <t>여비교통비</t>
    </r>
  </si>
  <si>
    <r>
      <rPr>
        <sz val="8"/>
        <color theme="1"/>
        <rFont val="나눔고딕"/>
        <family val="3"/>
        <charset val="129"/>
      </rPr>
      <t>보험료</t>
    </r>
  </si>
  <si>
    <r>
      <rPr>
        <sz val="8"/>
        <color theme="1"/>
        <rFont val="나눔고딕"/>
        <family val="3"/>
        <charset val="129"/>
      </rPr>
      <t>수선비</t>
    </r>
  </si>
  <si>
    <r>
      <rPr>
        <sz val="8"/>
        <color theme="1"/>
        <rFont val="나눔고딕"/>
        <family val="3"/>
        <charset val="129"/>
      </rPr>
      <t>차량유지비</t>
    </r>
  </si>
  <si>
    <r>
      <rPr>
        <sz val="8"/>
        <color theme="1"/>
        <rFont val="나눔고딕"/>
        <family val="3"/>
        <charset val="129"/>
      </rPr>
      <t>전력비</t>
    </r>
  </si>
  <si>
    <r>
      <rPr>
        <sz val="8"/>
        <color theme="1"/>
        <rFont val="나눔고딕"/>
        <family val="3"/>
        <charset val="129"/>
      </rPr>
      <t>소모품</t>
    </r>
    <r>
      <rPr>
        <sz val="8"/>
        <color theme="1"/>
        <rFont val="Verdana"/>
        <family val="2"/>
      </rPr>
      <t>(</t>
    </r>
    <r>
      <rPr>
        <sz val="8"/>
        <color theme="1"/>
        <rFont val="나눔고딕"/>
        <family val="3"/>
        <charset val="129"/>
      </rPr>
      <t>상각</t>
    </r>
    <r>
      <rPr>
        <sz val="8"/>
        <color theme="1"/>
        <rFont val="Verdana"/>
        <family val="2"/>
      </rPr>
      <t>)</t>
    </r>
    <r>
      <rPr>
        <sz val="8"/>
        <color theme="1"/>
        <rFont val="나눔고딕"/>
        <family val="3"/>
        <charset val="129"/>
      </rPr>
      <t>비</t>
    </r>
  </si>
  <si>
    <t>감가상각비 (제외)</t>
    <phoneticPr fontId="4" type="noConversion"/>
  </si>
  <si>
    <r>
      <rPr>
        <sz val="8"/>
        <color theme="1"/>
        <rFont val="나눔고딕"/>
        <family val="3"/>
        <charset val="129"/>
      </rPr>
      <t>접대비</t>
    </r>
  </si>
  <si>
    <r>
      <rPr>
        <sz val="8"/>
        <color theme="1"/>
        <rFont val="나눔고딕"/>
        <family val="3"/>
        <charset val="129"/>
      </rPr>
      <t>복리후생비</t>
    </r>
  </si>
  <si>
    <t>Amount</t>
    <phoneticPr fontId="20" type="noConversion"/>
  </si>
  <si>
    <t>경비 (D&amp;A 제외)</t>
    <phoneticPr fontId="20" type="noConversion"/>
  </si>
  <si>
    <t>경비VC</t>
  </si>
  <si>
    <t>경비FC</t>
  </si>
  <si>
    <t>비중</t>
    <phoneticPr fontId="4" type="noConversion"/>
  </si>
  <si>
    <t>Payroll per Capita</t>
    <phoneticPr fontId="20" type="noConversion"/>
  </si>
  <si>
    <t xml:space="preserve">Avg. # of Employees </t>
    <phoneticPr fontId="4" type="noConversion"/>
  </si>
  <si>
    <r>
      <rPr>
        <sz val="8"/>
        <color theme="1"/>
        <rFont val="나눔고딕"/>
        <family val="3"/>
        <charset val="129"/>
      </rPr>
      <t>퇴직급여</t>
    </r>
  </si>
  <si>
    <r>
      <rPr>
        <sz val="8"/>
        <color theme="1"/>
        <rFont val="나눔고딕"/>
        <family val="3"/>
        <charset val="129"/>
      </rPr>
      <t>상여금</t>
    </r>
  </si>
  <si>
    <r>
      <rPr>
        <b/>
        <sz val="8"/>
        <color theme="1"/>
        <rFont val="나눔고딕"/>
        <family val="3"/>
        <charset val="129"/>
      </rPr>
      <t>노무비</t>
    </r>
  </si>
  <si>
    <t>P per unit</t>
  </si>
  <si>
    <t>Q</t>
  </si>
  <si>
    <t>Others</t>
    <phoneticPr fontId="4" type="noConversion"/>
  </si>
  <si>
    <t>PP</t>
    <phoneticPr fontId="4" type="noConversion"/>
  </si>
  <si>
    <r>
      <rPr>
        <b/>
        <sz val="8"/>
        <color theme="1"/>
        <rFont val="나눔고딕"/>
        <family val="3"/>
        <charset val="129"/>
      </rPr>
      <t>재료비</t>
    </r>
  </si>
  <si>
    <r>
      <rPr>
        <b/>
        <sz val="8"/>
        <color theme="1"/>
        <rFont val="나눔고딕"/>
        <family val="3"/>
        <charset val="129"/>
      </rPr>
      <t>재료비</t>
    </r>
    <r>
      <rPr>
        <b/>
        <sz val="8"/>
        <color theme="1"/>
        <rFont val="Verdana"/>
        <family val="2"/>
      </rPr>
      <t xml:space="preserve"> (</t>
    </r>
    <r>
      <rPr>
        <b/>
        <sz val="8"/>
        <color theme="1"/>
        <rFont val="나눔고딕"/>
        <family val="3"/>
        <charset val="129"/>
      </rPr>
      <t>재고차이</t>
    </r>
    <r>
      <rPr>
        <b/>
        <sz val="8"/>
        <color theme="1"/>
        <rFont val="Verdana"/>
        <family val="2"/>
      </rPr>
      <t xml:space="preserve"> </t>
    </r>
    <r>
      <rPr>
        <b/>
        <sz val="8"/>
        <color theme="1"/>
        <rFont val="나눔고딕"/>
        <family val="3"/>
        <charset val="129"/>
      </rPr>
      <t>조정</t>
    </r>
    <r>
      <rPr>
        <b/>
        <sz val="8"/>
        <color theme="1"/>
        <rFont val="Verdana"/>
        <family val="2"/>
      </rPr>
      <t>)</t>
    </r>
    <phoneticPr fontId="20" type="noConversion"/>
  </si>
  <si>
    <t>Total</t>
    <phoneticPr fontId="4" type="noConversion"/>
  </si>
  <si>
    <t>WH</t>
  </si>
  <si>
    <t>WP</t>
  </si>
  <si>
    <t>SU</t>
  </si>
  <si>
    <t>VG</t>
  </si>
  <si>
    <t>VN</t>
  </si>
  <si>
    <t>HD</t>
  </si>
  <si>
    <t>Total</t>
    <phoneticPr fontId="4" type="noConversion"/>
  </si>
  <si>
    <t>KRW mn</t>
    <phoneticPr fontId="4" type="noConversion"/>
  </si>
  <si>
    <t>FY16</t>
    <phoneticPr fontId="20" type="noConversion"/>
  </si>
  <si>
    <t>FY16</t>
    <phoneticPr fontId="20" type="noConversion"/>
  </si>
  <si>
    <t>FY14</t>
    <phoneticPr fontId="20" type="noConversion"/>
  </si>
  <si>
    <t>FY13</t>
    <phoneticPr fontId="20" type="noConversion"/>
  </si>
  <si>
    <t>Total</t>
    <phoneticPr fontId="20" type="noConversion"/>
  </si>
  <si>
    <t>상품 수량 추정</t>
    <phoneticPr fontId="4" type="noConversion"/>
  </si>
  <si>
    <t>Outsourcing 중 상품매입 비율 추정(인터뷰)</t>
    <phoneticPr fontId="4" type="noConversion"/>
  </si>
  <si>
    <t>상품+외주 수량 추정</t>
    <phoneticPr fontId="4" type="noConversion"/>
  </si>
  <si>
    <t>합계</t>
    <phoneticPr fontId="4" type="noConversion"/>
  </si>
  <si>
    <r>
      <t>&lt;</t>
    </r>
    <r>
      <rPr>
        <sz val="8"/>
        <color theme="1"/>
        <rFont val="나눔고딕"/>
        <family val="3"/>
        <charset val="129"/>
      </rPr>
      <t>수량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추정</t>
    </r>
    <r>
      <rPr>
        <sz val="8"/>
        <color theme="1"/>
        <rFont val="Verdana"/>
        <family val="2"/>
      </rPr>
      <t>&gt;</t>
    </r>
    <phoneticPr fontId="4" type="noConversion"/>
  </si>
  <si>
    <t>Outsourcing</t>
    <phoneticPr fontId="4" type="noConversion"/>
  </si>
  <si>
    <t>Insourcing</t>
    <phoneticPr fontId="4" type="noConversion"/>
  </si>
  <si>
    <t>Outsourcing</t>
    <phoneticPr fontId="4" type="noConversion"/>
  </si>
  <si>
    <t>Insourcing</t>
    <phoneticPr fontId="4" type="noConversion"/>
  </si>
  <si>
    <r>
      <rPr>
        <sz val="8"/>
        <color theme="1"/>
        <rFont val="나눔고딕"/>
        <family val="3"/>
        <charset val="129"/>
      </rPr>
      <t>베트남</t>
    </r>
    <phoneticPr fontId="4" type="noConversion"/>
  </si>
  <si>
    <r>
      <rPr>
        <sz val="8"/>
        <color theme="1"/>
        <rFont val="나눔고딕"/>
        <family val="3"/>
        <charset val="129"/>
      </rPr>
      <t>중국</t>
    </r>
    <phoneticPr fontId="4" type="noConversion"/>
  </si>
  <si>
    <r>
      <rPr>
        <sz val="8"/>
        <color theme="1"/>
        <rFont val="나눔고딕"/>
        <family val="3"/>
        <charset val="129"/>
      </rPr>
      <t>기타</t>
    </r>
    <r>
      <rPr>
        <sz val="8"/>
        <color theme="1"/>
        <rFont val="Verdana"/>
        <family val="2"/>
      </rPr>
      <t>(</t>
    </r>
    <r>
      <rPr>
        <sz val="8"/>
        <color theme="1"/>
        <rFont val="나눔고딕"/>
        <family val="3"/>
        <charset val="129"/>
      </rPr>
      <t>반제및부자재</t>
    </r>
    <r>
      <rPr>
        <sz val="8"/>
        <color theme="1"/>
        <rFont val="Verdana"/>
        <family val="2"/>
      </rPr>
      <t>)</t>
    </r>
  </si>
  <si>
    <r>
      <rPr>
        <sz val="8"/>
        <color theme="1"/>
        <rFont val="나눔고딕"/>
        <family val="3"/>
        <charset val="129"/>
      </rPr>
      <t>한국</t>
    </r>
    <phoneticPr fontId="4" type="noConversion"/>
  </si>
  <si>
    <t>Insourcing</t>
    <phoneticPr fontId="4" type="noConversion"/>
  </si>
  <si>
    <t>Product</t>
    <phoneticPr fontId="4" type="noConversion"/>
  </si>
  <si>
    <t>Region</t>
    <phoneticPr fontId="4" type="noConversion"/>
  </si>
  <si>
    <t>Ratio</t>
    <phoneticPr fontId="4" type="noConversion"/>
  </si>
  <si>
    <t>Amount</t>
    <phoneticPr fontId="4" type="noConversion"/>
  </si>
  <si>
    <t>Vietnam Export</t>
    <phoneticPr fontId="4" type="noConversion"/>
  </si>
  <si>
    <t>Korea Export</t>
    <phoneticPr fontId="4" type="noConversion"/>
  </si>
  <si>
    <t>Korea Export</t>
    <phoneticPr fontId="4" type="noConversion"/>
  </si>
  <si>
    <t>Others</t>
    <phoneticPr fontId="4" type="noConversion"/>
  </si>
  <si>
    <t>Others</t>
    <phoneticPr fontId="4" type="noConversion"/>
  </si>
  <si>
    <t>Store / Event</t>
    <phoneticPr fontId="4" type="noConversion"/>
  </si>
  <si>
    <t>Wholesale / Retail</t>
    <phoneticPr fontId="4" type="noConversion"/>
  </si>
  <si>
    <r>
      <rPr>
        <sz val="8"/>
        <color theme="1"/>
        <rFont val="나눔고딕"/>
        <family val="3"/>
        <charset val="129"/>
      </rPr>
      <t>배부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후</t>
    </r>
    <r>
      <rPr>
        <sz val="8"/>
        <color theme="1"/>
        <rFont val="Verdana"/>
        <family val="2"/>
      </rPr>
      <t xml:space="preserve"> Average Cogs</t>
    </r>
    <phoneticPr fontId="4" type="noConversion"/>
  </si>
  <si>
    <r>
      <rPr>
        <sz val="8"/>
        <color theme="1"/>
        <rFont val="나눔고딕"/>
        <family val="3"/>
        <charset val="129"/>
      </rPr>
      <t>회사제시</t>
    </r>
    <r>
      <rPr>
        <sz val="8"/>
        <color theme="1"/>
        <rFont val="Verdana"/>
        <family val="2"/>
      </rPr>
      <t xml:space="preserve"> Quantity</t>
    </r>
    <phoneticPr fontId="4" type="noConversion"/>
  </si>
  <si>
    <r>
      <t xml:space="preserve">D&amp;A </t>
    </r>
    <r>
      <rPr>
        <sz val="8"/>
        <color theme="1"/>
        <rFont val="나눔고딕"/>
        <family val="3"/>
        <charset val="129"/>
      </rPr>
      <t>배부</t>
    </r>
    <phoneticPr fontId="4" type="noConversion"/>
  </si>
  <si>
    <r>
      <rPr>
        <sz val="8"/>
        <color theme="1"/>
        <rFont val="나눔고딕"/>
        <family val="3"/>
        <charset val="129"/>
      </rPr>
      <t>회사제시</t>
    </r>
    <r>
      <rPr>
        <sz val="8"/>
        <color theme="1"/>
        <rFont val="Verdana"/>
        <family val="2"/>
      </rPr>
      <t xml:space="preserve"> Average Cogs</t>
    </r>
    <phoneticPr fontId="4" type="noConversion"/>
  </si>
  <si>
    <r>
      <rPr>
        <sz val="8"/>
        <color theme="1"/>
        <rFont val="나눔고딕"/>
        <family val="3"/>
        <charset val="129"/>
      </rPr>
      <t>회사제시</t>
    </r>
    <r>
      <rPr>
        <sz val="8"/>
        <color theme="1"/>
        <rFont val="Verdana"/>
        <family val="2"/>
      </rPr>
      <t xml:space="preserve"> Quantity</t>
    </r>
    <phoneticPr fontId="4" type="noConversion"/>
  </si>
  <si>
    <r>
      <rPr>
        <sz val="8"/>
        <color theme="1"/>
        <rFont val="나눔고딕"/>
        <family val="3"/>
        <charset val="129"/>
      </rPr>
      <t>회사제시</t>
    </r>
    <r>
      <rPr>
        <sz val="8"/>
        <color theme="1"/>
        <rFont val="Verdana"/>
        <family val="2"/>
      </rPr>
      <t xml:space="preserve"> Cogs</t>
    </r>
    <phoneticPr fontId="4" type="noConversion"/>
  </si>
  <si>
    <t>D&amp;A Cogs</t>
    <phoneticPr fontId="4" type="noConversion"/>
  </si>
  <si>
    <t>조정 판매량Q</t>
  </si>
  <si>
    <t>기타Q배부-베트남</t>
  </si>
  <si>
    <t>기타Q배부-중국</t>
  </si>
  <si>
    <t>기타Q배부-한국</t>
  </si>
  <si>
    <t>Prop.</t>
  </si>
  <si>
    <t xml:space="preserve">인건비 </t>
  </si>
  <si>
    <t>기타</t>
  </si>
  <si>
    <t>판매량Q</t>
  </si>
  <si>
    <t>China-MFG</t>
    <phoneticPr fontId="4" type="noConversion"/>
  </si>
  <si>
    <t>유아용품</t>
  </si>
  <si>
    <t>런치</t>
  </si>
  <si>
    <t>여행용품</t>
  </si>
  <si>
    <t>인플러스</t>
  </si>
  <si>
    <t>쿡플러스</t>
  </si>
  <si>
    <t>아쿠아</t>
  </si>
  <si>
    <t>핫앤쿨</t>
  </si>
  <si>
    <t>유리</t>
  </si>
  <si>
    <t>플라스틱</t>
  </si>
  <si>
    <t>스폰지매트부터 여러가지</t>
    <phoneticPr fontId="4" type="noConversion"/>
  </si>
  <si>
    <t>도시락</t>
    <phoneticPr fontId="4" type="noConversion"/>
  </si>
  <si>
    <t>캐리어 /  신발주머니  / 칫솔주머니</t>
    <phoneticPr fontId="4" type="noConversion"/>
  </si>
  <si>
    <t>다 취급하는데 싼거</t>
    <phoneticPr fontId="4" type="noConversion"/>
  </si>
  <si>
    <t>리빙박스 (큰 플라스틱 수납함) 톤따렐리</t>
    <phoneticPr fontId="4" type="noConversion"/>
  </si>
  <si>
    <t>냄비 후라이팬</t>
    <phoneticPr fontId="4" type="noConversion"/>
  </si>
  <si>
    <t>플라스틱 물병</t>
    <phoneticPr fontId="4" type="noConversion"/>
  </si>
  <si>
    <t>보온병 /텀블러</t>
    <phoneticPr fontId="4" type="noConversion"/>
  </si>
  <si>
    <t>KRW mn</t>
  </si>
  <si>
    <t>GP%</t>
    <phoneticPr fontId="4" type="noConversion"/>
  </si>
  <si>
    <t>Average COGS</t>
    <phoneticPr fontId="4" type="noConversion"/>
  </si>
  <si>
    <t>GP</t>
    <phoneticPr fontId="4" type="noConversion"/>
  </si>
  <si>
    <t>Cogs</t>
    <phoneticPr fontId="4" type="noConversion"/>
  </si>
  <si>
    <t>Revenue</t>
    <phoneticPr fontId="4" type="noConversion"/>
  </si>
  <si>
    <r>
      <rPr>
        <sz val="8"/>
        <color theme="1"/>
        <rFont val="나눔고딕"/>
        <family val="3"/>
        <charset val="129"/>
      </rPr>
      <t>미국</t>
    </r>
  </si>
  <si>
    <r>
      <rPr>
        <sz val="8"/>
        <color theme="1"/>
        <rFont val="나눔고딕"/>
        <family val="3"/>
        <charset val="129"/>
      </rPr>
      <t>칠레</t>
    </r>
  </si>
  <si>
    <r>
      <rPr>
        <sz val="8"/>
        <color theme="1"/>
        <rFont val="나눔고딕"/>
        <family val="3"/>
        <charset val="129"/>
      </rPr>
      <t>캄보디아</t>
    </r>
  </si>
  <si>
    <r>
      <rPr>
        <sz val="8"/>
        <color theme="1"/>
        <rFont val="나눔고딕"/>
        <family val="3"/>
        <charset val="129"/>
      </rPr>
      <t>독일</t>
    </r>
  </si>
  <si>
    <r>
      <rPr>
        <sz val="8"/>
        <color theme="1"/>
        <rFont val="나눔고딕"/>
        <family val="3"/>
        <charset val="129"/>
      </rPr>
      <t>태국</t>
    </r>
  </si>
  <si>
    <r>
      <rPr>
        <sz val="8"/>
        <color theme="1"/>
        <rFont val="나눔고딕"/>
        <family val="3"/>
        <charset val="129"/>
      </rPr>
      <t>인도네시아</t>
    </r>
  </si>
  <si>
    <r>
      <rPr>
        <sz val="8"/>
        <rFont val="나눔고딕"/>
        <family val="3"/>
        <charset val="129"/>
      </rPr>
      <t>유아용품</t>
    </r>
  </si>
  <si>
    <r>
      <rPr>
        <sz val="8"/>
        <rFont val="나눔고딕"/>
        <family val="3"/>
        <charset val="129"/>
      </rPr>
      <t>기타</t>
    </r>
  </si>
  <si>
    <r>
      <rPr>
        <sz val="8"/>
        <rFont val="나눔고딕"/>
        <family val="3"/>
        <charset val="129"/>
      </rPr>
      <t>런치</t>
    </r>
  </si>
  <si>
    <r>
      <rPr>
        <sz val="8"/>
        <rFont val="나눔고딕"/>
        <family val="3"/>
        <charset val="129"/>
      </rPr>
      <t>여행용품</t>
    </r>
  </si>
  <si>
    <r>
      <rPr>
        <sz val="8"/>
        <rFont val="나눔고딕"/>
        <family val="3"/>
        <charset val="129"/>
      </rPr>
      <t>인플러스</t>
    </r>
  </si>
  <si>
    <r>
      <rPr>
        <sz val="8"/>
        <rFont val="나눔고딕"/>
        <family val="3"/>
        <charset val="129"/>
      </rPr>
      <t>쿡플러스</t>
    </r>
  </si>
  <si>
    <r>
      <rPr>
        <sz val="8"/>
        <rFont val="나눔고딕"/>
        <family val="3"/>
        <charset val="129"/>
      </rPr>
      <t>아쿠아</t>
    </r>
  </si>
  <si>
    <r>
      <rPr>
        <sz val="8"/>
        <rFont val="나눔고딕"/>
        <family val="3"/>
        <charset val="129"/>
      </rPr>
      <t>핫앤쿨</t>
    </r>
  </si>
  <si>
    <r>
      <rPr>
        <sz val="8"/>
        <rFont val="나눔고딕"/>
        <family val="3"/>
        <charset val="129"/>
      </rPr>
      <t>유리</t>
    </r>
  </si>
  <si>
    <r>
      <rPr>
        <sz val="8"/>
        <rFont val="나눔고딕"/>
        <family val="3"/>
        <charset val="129"/>
      </rPr>
      <t>플라스틱</t>
    </r>
  </si>
  <si>
    <r>
      <rPr>
        <sz val="8"/>
        <rFont val="나눔고딕"/>
        <family val="3"/>
        <charset val="129"/>
      </rPr>
      <t>기타</t>
    </r>
    <r>
      <rPr>
        <sz val="8"/>
        <rFont val="Verdana"/>
        <family val="2"/>
      </rPr>
      <t>(</t>
    </r>
    <r>
      <rPr>
        <sz val="8"/>
        <rFont val="나눔고딕"/>
        <family val="3"/>
        <charset val="129"/>
      </rPr>
      <t>반제및부자재</t>
    </r>
    <r>
      <rPr>
        <sz val="8"/>
        <rFont val="Verdana"/>
        <family val="2"/>
      </rPr>
      <t>)</t>
    </r>
  </si>
  <si>
    <r>
      <rPr>
        <b/>
        <sz val="8"/>
        <rFont val="나눔고딕"/>
        <family val="3"/>
        <charset val="129"/>
      </rPr>
      <t>베트남</t>
    </r>
  </si>
  <si>
    <r>
      <rPr>
        <b/>
        <sz val="8"/>
        <rFont val="나눔고딕"/>
        <family val="3"/>
        <charset val="129"/>
      </rPr>
      <t>중국</t>
    </r>
  </si>
  <si>
    <r>
      <rPr>
        <b/>
        <sz val="8"/>
        <rFont val="나눔고딕"/>
        <family val="3"/>
        <charset val="129"/>
      </rPr>
      <t>한국</t>
    </r>
  </si>
  <si>
    <t>Quantity</t>
  </si>
  <si>
    <r>
      <rPr>
        <b/>
        <sz val="8"/>
        <rFont val="나눔고딕"/>
        <family val="3"/>
        <charset val="129"/>
      </rPr>
      <t>환종별</t>
    </r>
    <r>
      <rPr>
        <b/>
        <sz val="8"/>
        <rFont val="Verdana"/>
        <family val="2"/>
      </rPr>
      <t xml:space="preserve"> Revenue</t>
    </r>
  </si>
  <si>
    <r>
      <t>ASP (</t>
    </r>
    <r>
      <rPr>
        <sz val="8"/>
        <color theme="1"/>
        <rFont val="나눔고딕"/>
        <family val="3"/>
        <charset val="129"/>
      </rPr>
      <t>채널별정리</t>
    </r>
    <r>
      <rPr>
        <sz val="8"/>
        <color theme="1"/>
        <rFont val="Verdana"/>
        <family val="2"/>
      </rPr>
      <t>)</t>
    </r>
    <phoneticPr fontId="4" type="noConversion"/>
  </si>
  <si>
    <r>
      <t>Quantity (</t>
    </r>
    <r>
      <rPr>
        <sz val="8"/>
        <color theme="1"/>
        <rFont val="나눔고딕"/>
        <family val="3"/>
        <charset val="129"/>
      </rPr>
      <t>채널별정리</t>
    </r>
    <r>
      <rPr>
        <sz val="8"/>
        <color theme="1"/>
        <rFont val="Verdana"/>
        <family val="2"/>
      </rPr>
      <t>)</t>
    </r>
    <phoneticPr fontId="4" type="noConversion"/>
  </si>
  <si>
    <r>
      <t>Amount (</t>
    </r>
    <r>
      <rPr>
        <sz val="8"/>
        <color theme="1"/>
        <rFont val="나눔고딕"/>
        <family val="3"/>
        <charset val="129"/>
      </rPr>
      <t>채널별정리</t>
    </r>
    <r>
      <rPr>
        <sz val="8"/>
        <color theme="1"/>
        <rFont val="Verdana"/>
        <family val="2"/>
      </rPr>
      <t>)</t>
    </r>
    <phoneticPr fontId="4" type="noConversion"/>
  </si>
  <si>
    <r>
      <t>Amount (</t>
    </r>
    <r>
      <rPr>
        <sz val="8"/>
        <color theme="1"/>
        <rFont val="나눔고딕"/>
        <family val="3"/>
        <charset val="129"/>
      </rPr>
      <t>전기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환율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적용</t>
    </r>
    <r>
      <rPr>
        <sz val="8"/>
        <color theme="1"/>
        <rFont val="Verdana"/>
        <family val="2"/>
      </rPr>
      <t>)</t>
    </r>
    <phoneticPr fontId="4" type="noConversion"/>
  </si>
  <si>
    <r>
      <t>ASP (</t>
    </r>
    <r>
      <rPr>
        <sz val="8"/>
        <color theme="1"/>
        <rFont val="나눔고딕"/>
        <family val="3"/>
        <charset val="129"/>
      </rPr>
      <t>전기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환율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적용</t>
    </r>
    <r>
      <rPr>
        <sz val="8"/>
        <color theme="1"/>
        <rFont val="Verdana"/>
        <family val="2"/>
      </rPr>
      <t>)</t>
    </r>
    <phoneticPr fontId="4" type="noConversion"/>
  </si>
  <si>
    <r>
      <t>ASP (</t>
    </r>
    <r>
      <rPr>
        <sz val="8"/>
        <color theme="1"/>
        <rFont val="나눔고딕"/>
        <family val="3"/>
        <charset val="129"/>
      </rPr>
      <t>외화기준</t>
    </r>
    <r>
      <rPr>
        <sz val="8"/>
        <color theme="1"/>
        <rFont val="Verdana"/>
        <family val="2"/>
      </rPr>
      <t>)</t>
    </r>
    <phoneticPr fontId="4" type="noConversion"/>
  </si>
  <si>
    <r>
      <t>ASP (</t>
    </r>
    <r>
      <rPr>
        <sz val="8"/>
        <color theme="1"/>
        <rFont val="나눔고딕"/>
        <family val="3"/>
        <charset val="129"/>
      </rPr>
      <t>원화기준</t>
    </r>
    <r>
      <rPr>
        <sz val="8"/>
        <color theme="1"/>
        <rFont val="Verdana"/>
        <family val="2"/>
      </rPr>
      <t>)</t>
    </r>
    <phoneticPr fontId="4" type="noConversion"/>
  </si>
  <si>
    <t>Adjusted Revenue</t>
  </si>
  <si>
    <r>
      <rPr>
        <sz val="8"/>
        <color theme="1"/>
        <rFont val="나눔고딕"/>
        <family val="3"/>
        <charset val="129"/>
      </rPr>
      <t>중국</t>
    </r>
    <r>
      <rPr>
        <sz val="8"/>
        <color theme="1"/>
        <rFont val="Verdana"/>
        <family val="2"/>
      </rPr>
      <t xml:space="preserve">-RMB, </t>
    </r>
    <r>
      <rPr>
        <sz val="8"/>
        <color theme="1"/>
        <rFont val="나눔고딕"/>
        <family val="3"/>
        <charset val="129"/>
      </rPr>
      <t>베트남</t>
    </r>
    <r>
      <rPr>
        <sz val="8"/>
        <color theme="1"/>
        <rFont val="Verdana"/>
        <family val="2"/>
      </rPr>
      <t xml:space="preserve"> VND </t>
    </r>
    <r>
      <rPr>
        <sz val="8"/>
        <color theme="1"/>
        <rFont val="나눔고딕"/>
        <family val="3"/>
        <charset val="129"/>
      </rPr>
      <t>적용</t>
    </r>
  </si>
  <si>
    <r>
      <t>ASP (</t>
    </r>
    <r>
      <rPr>
        <sz val="8"/>
        <color theme="1"/>
        <rFont val="나눔고딕"/>
        <family val="3"/>
        <charset val="129"/>
      </rPr>
      <t>채널별정리</t>
    </r>
    <r>
      <rPr>
        <sz val="8"/>
        <color theme="1"/>
        <rFont val="Verdana"/>
        <family val="2"/>
      </rPr>
      <t>)</t>
    </r>
    <phoneticPr fontId="4" type="noConversion"/>
  </si>
  <si>
    <r>
      <t>Quantity (</t>
    </r>
    <r>
      <rPr>
        <sz val="8"/>
        <color theme="1"/>
        <rFont val="나눔고딕"/>
        <family val="3"/>
        <charset val="129"/>
      </rPr>
      <t>채널별정리</t>
    </r>
    <r>
      <rPr>
        <sz val="8"/>
        <color theme="1"/>
        <rFont val="Verdana"/>
        <family val="2"/>
      </rPr>
      <t>)</t>
    </r>
    <phoneticPr fontId="4" type="noConversion"/>
  </si>
  <si>
    <r>
      <t>Amount (</t>
    </r>
    <r>
      <rPr>
        <sz val="8"/>
        <color theme="1"/>
        <rFont val="나눔고딕"/>
        <family val="3"/>
        <charset val="129"/>
      </rPr>
      <t>전기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단가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적용</t>
    </r>
    <r>
      <rPr>
        <sz val="8"/>
        <color theme="1"/>
        <rFont val="Verdana"/>
        <family val="2"/>
      </rPr>
      <t>)</t>
    </r>
    <phoneticPr fontId="4" type="noConversion"/>
  </si>
  <si>
    <r>
      <t>ASP (</t>
    </r>
    <r>
      <rPr>
        <sz val="8"/>
        <color theme="1"/>
        <rFont val="나눔고딕"/>
        <family val="3"/>
        <charset val="129"/>
      </rPr>
      <t>전기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단가</t>
    </r>
    <r>
      <rPr>
        <sz val="8"/>
        <color theme="1"/>
        <rFont val="Verdana"/>
        <family val="2"/>
      </rPr>
      <t xml:space="preserve"> </t>
    </r>
    <r>
      <rPr>
        <sz val="8"/>
        <color theme="1"/>
        <rFont val="나눔고딕"/>
        <family val="3"/>
        <charset val="129"/>
      </rPr>
      <t>적용</t>
    </r>
    <r>
      <rPr>
        <sz val="8"/>
        <color theme="1"/>
        <rFont val="Verdana"/>
        <family val="2"/>
      </rPr>
      <t>)</t>
    </r>
    <phoneticPr fontId="4" type="noConversion"/>
  </si>
  <si>
    <r>
      <t>ASP (</t>
    </r>
    <r>
      <rPr>
        <sz val="8"/>
        <color theme="1"/>
        <rFont val="나눔고딕"/>
        <family val="3"/>
        <charset val="129"/>
      </rPr>
      <t>외화기준</t>
    </r>
    <r>
      <rPr>
        <sz val="8"/>
        <color theme="1"/>
        <rFont val="Verdana"/>
        <family val="2"/>
      </rPr>
      <t>)</t>
    </r>
    <phoneticPr fontId="4" type="noConversion"/>
  </si>
  <si>
    <t>Adjusted Gross Profit Margin</t>
  </si>
  <si>
    <t>GP per Unit</t>
    <phoneticPr fontId="4" type="noConversion"/>
  </si>
  <si>
    <t>Adjusted Gross Profit</t>
  </si>
  <si>
    <t>COGS per Unit</t>
    <phoneticPr fontId="4" type="noConversion"/>
  </si>
  <si>
    <t>Adjusted COGS</t>
  </si>
  <si>
    <t>% of Total (Quantity)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</si>
</sst>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-* #,##0_-;\-* #,##0_-;_-* &quot;-&quot;_-;_-@_-"/>
    <numFmt numFmtId="43" formatCode="_-* #,##0.00_-;\-* #,##0.00_-;_-* &quot;-&quot;??_-;_-@_-"/>
    <numFmt numFmtId="176" formatCode="#,##0.0%;\(#,##0.0%\);\-\ \ "/>
    <numFmt numFmtId="177" formatCode="#,##0;\(#,##0\);\-"/>
    <numFmt numFmtId="178" formatCode="0.0%"/>
    <numFmt numFmtId="179" formatCode="#,##0;\(#,##0\);\-\ \ "/>
    <numFmt numFmtId="180" formatCode="#,###;\(#,###\);\-"/>
    <numFmt numFmtId="181" formatCode="_'0.0%;\(0.0%\);\-"/>
    <numFmt numFmtId="182" formatCode="0.0%;\(0.0%\);\-"/>
  </numFmts>
  <fonts count="4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9"/>
      <name val="Arial"/>
      <family val="2"/>
    </font>
    <font>
      <sz val="8"/>
      <name val="맑은 고딕"/>
      <family val="2"/>
      <charset val="129"/>
      <scheme val="minor"/>
    </font>
    <font>
      <sz val="8"/>
      <name val="Arial"/>
      <family val="2"/>
    </font>
    <font>
      <b/>
      <sz val="8"/>
      <name val="Arial"/>
      <family val="2"/>
    </font>
    <font>
      <sz val="9"/>
      <name val="나눔고딕"/>
      <family val="3"/>
      <charset val="129"/>
    </font>
    <font>
      <sz val="8"/>
      <name val="돋움"/>
      <family val="3"/>
      <charset val="129"/>
    </font>
    <font>
      <sz val="8"/>
      <name val="맑은 고딕"/>
      <family val="2"/>
      <charset val="129"/>
    </font>
    <font>
      <b/>
      <sz val="8"/>
      <color indexed="9"/>
      <name val="Arial"/>
      <family val="2"/>
    </font>
    <font>
      <b/>
      <sz val="9"/>
      <name val="Arial"/>
      <family val="2"/>
    </font>
    <font>
      <sz val="8"/>
      <color theme="1"/>
      <name val="Verdana"/>
      <family val="2"/>
    </font>
    <font>
      <sz val="8"/>
      <color theme="1"/>
      <name val="나눔고딕"/>
      <family val="3"/>
      <charset val="129"/>
    </font>
    <font>
      <b/>
      <sz val="8"/>
      <color theme="1"/>
      <name val="Verdana"/>
      <family val="2"/>
    </font>
    <font>
      <b/>
      <sz val="8"/>
      <color theme="1"/>
      <name val="나눔고딕"/>
      <family val="3"/>
      <charset val="129"/>
    </font>
    <font>
      <b/>
      <i/>
      <sz val="15"/>
      <color theme="0"/>
      <name val="Verdana"/>
      <family val="2"/>
    </font>
    <font>
      <i/>
      <sz val="8"/>
      <color rgb="FF0070C0"/>
      <name val="Verdana"/>
      <family val="2"/>
    </font>
    <font>
      <sz val="8"/>
      <color rgb="FF0070C0"/>
      <name val="Verdana"/>
      <family val="2"/>
    </font>
    <font>
      <sz val="10"/>
      <color theme="1"/>
      <name val="나눔고딕"/>
      <family val="2"/>
      <charset val="129"/>
    </font>
    <font>
      <sz val="8"/>
      <name val="나눔고딕"/>
      <family val="2"/>
      <charset val="129"/>
    </font>
    <font>
      <b/>
      <sz val="8"/>
      <color rgb="FF000000"/>
      <name val="Verdana"/>
      <family val="2"/>
    </font>
    <font>
      <b/>
      <sz val="8"/>
      <color rgb="FF000000"/>
      <name val="나눔고딕"/>
      <family val="3"/>
      <charset val="129"/>
    </font>
    <font>
      <i/>
      <sz val="8"/>
      <color theme="1"/>
      <name val="Verdana"/>
      <family val="2"/>
    </font>
    <font>
      <b/>
      <sz val="8"/>
      <color rgb="FFFFFFFF"/>
      <name val="Verdana"/>
      <family val="2"/>
    </font>
    <font>
      <b/>
      <sz val="8"/>
      <color theme="0"/>
      <name val="Verdana"/>
      <family val="2"/>
    </font>
    <font>
      <b/>
      <sz val="8"/>
      <color theme="0"/>
      <name val="나눔고딕"/>
      <family val="3"/>
      <charset val="129"/>
    </font>
    <font>
      <sz val="11"/>
      <color rgb="FF000000"/>
      <name val="Verdana"/>
      <family val="2"/>
    </font>
    <font>
      <b/>
      <i/>
      <sz val="11"/>
      <color rgb="FFFFFFFF"/>
      <name val="Verdana"/>
      <family val="2"/>
    </font>
    <font>
      <sz val="8"/>
      <name val="맑은 고딕"/>
      <family val="3"/>
      <charset val="129"/>
    </font>
    <font>
      <sz val="15"/>
      <color rgb="FF000000"/>
      <name val="Verdana"/>
      <family val="2"/>
    </font>
    <font>
      <b/>
      <i/>
      <sz val="15"/>
      <color rgb="FFFFFFFF"/>
      <name val="Verdana"/>
      <family val="2"/>
    </font>
    <font>
      <sz val="8"/>
      <color theme="0"/>
      <name val="Verdana"/>
      <family val="2"/>
    </font>
    <font>
      <b/>
      <sz val="8"/>
      <color rgb="FF86BC25"/>
      <name val="Verdana"/>
      <family val="2"/>
    </font>
    <font>
      <b/>
      <sz val="8"/>
      <color rgb="FF0097A9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sz val="8"/>
      <name val="나눔고딕"/>
      <family val="3"/>
      <charset val="129"/>
    </font>
    <font>
      <b/>
      <sz val="8"/>
      <name val="나눔고딕"/>
      <family val="3"/>
      <charset val="129"/>
    </font>
    <font>
      <b/>
      <i/>
      <sz val="8"/>
      <name val="Verdana"/>
      <family val="2"/>
    </font>
    <font>
      <i/>
      <sz val="8"/>
      <name val="Verdana"/>
      <family val="2"/>
    </font>
    <font>
      <b/>
      <sz val="10"/>
      <name val="Verdana"/>
      <family val="2"/>
    </font>
  </fonts>
  <fills count="30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8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A6A6A6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theme="4" tint="0.79998168889431442"/>
      </patternFill>
    </fill>
  </fills>
  <borders count="67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indexed="64"/>
      </left>
      <right style="thin">
        <color rgb="FFFFFFFF"/>
      </right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97A9"/>
      </bottom>
      <diagonal/>
    </border>
    <border>
      <left/>
      <right/>
      <top style="thin">
        <color rgb="FF86BC25"/>
      </top>
      <bottom style="thin">
        <color rgb="FF86BC25"/>
      </bottom>
      <diagonal/>
    </border>
    <border>
      <left/>
      <right/>
      <top/>
      <bottom style="thin">
        <color rgb="FF86BC25"/>
      </bottom>
      <diagonal/>
    </border>
    <border>
      <left/>
      <right/>
      <top style="medium">
        <color rgb="FF0097A9"/>
      </top>
      <bottom/>
      <diagonal/>
    </border>
    <border>
      <left/>
      <right/>
      <top style="medium">
        <color rgb="FF86BC25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medium">
        <color indexed="64"/>
      </right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medium">
        <color indexed="64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indexed="64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thin">
        <color theme="0"/>
      </bottom>
      <diagonal/>
    </border>
    <border>
      <left/>
      <right/>
      <top style="medium">
        <color indexed="64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7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/>
    <xf numFmtId="0" fontId="19" fillId="0" borderId="0"/>
    <xf numFmtId="41" fontId="19" fillId="0" borderId="0" applyFont="0" applyFill="0" applyBorder="0" applyAlignment="0" applyProtection="0"/>
    <xf numFmtId="0" fontId="1" fillId="0" borderId="0">
      <alignment vertical="center"/>
    </xf>
  </cellStyleXfs>
  <cellXfs count="467">
    <xf numFmtId="0" fontId="0" fillId="0" borderId="0" xfId="0">
      <alignment vertical="center"/>
    </xf>
    <xf numFmtId="0" fontId="3" fillId="0" borderId="0" xfId="3" applyAlignment="1">
      <alignment vertical="center"/>
    </xf>
    <xf numFmtId="176" fontId="5" fillId="2" borderId="1" xfId="3" applyNumberFormat="1" applyFont="1" applyFill="1" applyBorder="1" applyAlignment="1"/>
    <xf numFmtId="176" fontId="5" fillId="2" borderId="2" xfId="3" applyNumberFormat="1" applyFont="1" applyFill="1" applyBorder="1" applyAlignment="1"/>
    <xf numFmtId="176" fontId="5" fillId="3" borderId="3" xfId="3" applyNumberFormat="1" applyFont="1" applyFill="1" applyBorder="1" applyAlignment="1"/>
    <xf numFmtId="0" fontId="6" fillId="3" borderId="4" xfId="3" applyFont="1" applyFill="1" applyBorder="1" applyAlignment="1">
      <alignment wrapText="1"/>
    </xf>
    <xf numFmtId="176" fontId="5" fillId="2" borderId="5" xfId="3" applyNumberFormat="1" applyFont="1" applyFill="1" applyBorder="1" applyAlignment="1"/>
    <xf numFmtId="176" fontId="5" fillId="2" borderId="6" xfId="3" applyNumberFormat="1" applyFont="1" applyFill="1" applyBorder="1" applyAlignment="1"/>
    <xf numFmtId="176" fontId="5" fillId="2" borderId="7" xfId="3" applyNumberFormat="1" applyFont="1" applyFill="1" applyBorder="1" applyAlignment="1"/>
    <xf numFmtId="176" fontId="5" fillId="2" borderId="8" xfId="3" applyNumberFormat="1" applyFont="1" applyFill="1" applyBorder="1" applyAlignment="1"/>
    <xf numFmtId="176" fontId="5" fillId="3" borderId="7" xfId="3" applyNumberFormat="1" applyFont="1" applyFill="1" applyBorder="1" applyAlignment="1"/>
    <xf numFmtId="177" fontId="5" fillId="3" borderId="7" xfId="3" applyNumberFormat="1" applyFont="1" applyFill="1" applyBorder="1" applyAlignment="1">
      <alignment wrapText="1"/>
    </xf>
    <xf numFmtId="0" fontId="3" fillId="3" borderId="0" xfId="3" applyFill="1" applyAlignment="1">
      <alignment vertical="center"/>
    </xf>
    <xf numFmtId="0" fontId="7" fillId="3" borderId="7" xfId="3" applyFont="1" applyFill="1" applyBorder="1" applyAlignment="1">
      <alignment wrapText="1"/>
    </xf>
    <xf numFmtId="0" fontId="10" fillId="4" borderId="0" xfId="3" applyFont="1" applyFill="1" applyAlignment="1">
      <alignment horizontal="right" wrapText="1"/>
    </xf>
    <xf numFmtId="0" fontId="10" fillId="4" borderId="0" xfId="3" applyFont="1" applyFill="1" applyAlignment="1">
      <alignment horizontal="right"/>
    </xf>
    <xf numFmtId="0" fontId="5" fillId="0" borderId="0" xfId="3" applyFont="1"/>
    <xf numFmtId="0" fontId="6" fillId="0" borderId="0" xfId="3" applyFont="1" applyAlignment="1"/>
    <xf numFmtId="10" fontId="3" fillId="0" borderId="0" xfId="3" applyNumberFormat="1" applyAlignment="1">
      <alignment vertical="center"/>
    </xf>
    <xf numFmtId="0" fontId="11" fillId="0" borderId="0" xfId="3" applyFont="1" applyAlignment="1">
      <alignment vertical="center"/>
    </xf>
    <xf numFmtId="0" fontId="2" fillId="0" borderId="0" xfId="3" applyFont="1" applyAlignment="1">
      <alignment vertical="center"/>
    </xf>
    <xf numFmtId="0" fontId="6" fillId="3" borderId="7" xfId="3" applyFont="1" applyFill="1" applyBorder="1" applyAlignment="1">
      <alignment wrapText="1"/>
    </xf>
    <xf numFmtId="0" fontId="6" fillId="3" borderId="9" xfId="3" applyFont="1" applyFill="1" applyBorder="1" applyAlignment="1">
      <alignment wrapText="1"/>
    </xf>
    <xf numFmtId="0" fontId="6" fillId="3" borderId="10" xfId="3" applyFont="1" applyFill="1" applyBorder="1" applyAlignment="1">
      <alignment wrapText="1"/>
    </xf>
    <xf numFmtId="0" fontId="12" fillId="0" borderId="0" xfId="0" applyFont="1">
      <alignment vertical="center"/>
    </xf>
    <xf numFmtId="0" fontId="12" fillId="5" borderId="0" xfId="0" applyFont="1" applyFill="1">
      <alignment vertical="center"/>
    </xf>
    <xf numFmtId="178" fontId="12" fillId="0" borderId="0" xfId="0" applyNumberFormat="1" applyFont="1">
      <alignment vertical="center"/>
    </xf>
    <xf numFmtId="178" fontId="12" fillId="0" borderId="11" xfId="0" applyNumberFormat="1" applyFont="1" applyBorder="1">
      <alignment vertical="center"/>
    </xf>
    <xf numFmtId="178" fontId="12" fillId="0" borderId="12" xfId="0" applyNumberFormat="1" applyFont="1" applyBorder="1">
      <alignment vertical="center"/>
    </xf>
    <xf numFmtId="0" fontId="12" fillId="0" borderId="12" xfId="0" applyFont="1" applyBorder="1">
      <alignment vertical="center"/>
    </xf>
    <xf numFmtId="0" fontId="12" fillId="0" borderId="13" xfId="0" applyFont="1" applyBorder="1">
      <alignment vertical="center"/>
    </xf>
    <xf numFmtId="179" fontId="12" fillId="0" borderId="14" xfId="0" applyNumberFormat="1" applyFont="1" applyBorder="1">
      <alignment vertical="center"/>
    </xf>
    <xf numFmtId="179" fontId="12" fillId="0" borderId="0" xfId="0" applyNumberFormat="1" applyFont="1" applyBorder="1">
      <alignment vertical="center"/>
    </xf>
    <xf numFmtId="0" fontId="12" fillId="0" borderId="0" xfId="0" applyFont="1" applyBorder="1">
      <alignment vertical="center"/>
    </xf>
    <xf numFmtId="0" fontId="12" fillId="0" borderId="15" xfId="0" applyFont="1" applyBorder="1">
      <alignment vertical="center"/>
    </xf>
    <xf numFmtId="0" fontId="12" fillId="0" borderId="15" xfId="0" applyFont="1" applyBorder="1" applyAlignment="1">
      <alignment horizontal="left" vertical="center" indent="1"/>
    </xf>
    <xf numFmtId="179" fontId="12" fillId="0" borderId="16" xfId="0" applyNumberFormat="1" applyFont="1" applyBorder="1">
      <alignment vertical="center"/>
    </xf>
    <xf numFmtId="179" fontId="12" fillId="0" borderId="17" xfId="0" applyNumberFormat="1" applyFont="1" applyBorder="1">
      <alignment vertical="center"/>
    </xf>
    <xf numFmtId="0" fontId="12" fillId="0" borderId="17" xfId="0" applyFont="1" applyBorder="1">
      <alignment vertical="center"/>
    </xf>
    <xf numFmtId="0" fontId="12" fillId="0" borderId="18" xfId="0" applyFont="1" applyBorder="1">
      <alignment vertical="center"/>
    </xf>
    <xf numFmtId="179" fontId="14" fillId="0" borderId="0" xfId="0" applyNumberFormat="1" applyFont="1" applyBorder="1" applyAlignment="1">
      <alignment horizontal="center" vertical="center"/>
    </xf>
    <xf numFmtId="0" fontId="14" fillId="0" borderId="0" xfId="0" applyFont="1" applyBorder="1">
      <alignment vertical="center"/>
    </xf>
    <xf numFmtId="179" fontId="12" fillId="0" borderId="0" xfId="0" applyNumberFormat="1" applyFont="1">
      <alignment vertical="center"/>
    </xf>
    <xf numFmtId="179" fontId="12" fillId="0" borderId="11" xfId="0" applyNumberFormat="1" applyFont="1" applyBorder="1">
      <alignment vertical="center"/>
    </xf>
    <xf numFmtId="179" fontId="12" fillId="0" borderId="12" xfId="0" applyNumberFormat="1" applyFont="1" applyBorder="1">
      <alignment vertical="center"/>
    </xf>
    <xf numFmtId="179" fontId="12" fillId="0" borderId="19" xfId="0" applyNumberFormat="1" applyFont="1" applyBorder="1">
      <alignment vertical="center"/>
    </xf>
    <xf numFmtId="179" fontId="12" fillId="0" borderId="20" xfId="0" applyNumberFormat="1" applyFont="1" applyBorder="1">
      <alignment vertical="center"/>
    </xf>
    <xf numFmtId="0" fontId="12" fillId="0" borderId="20" xfId="0" applyFont="1" applyBorder="1">
      <alignment vertical="center"/>
    </xf>
    <xf numFmtId="0" fontId="12" fillId="0" borderId="21" xfId="0" applyFont="1" applyBorder="1">
      <alignment vertical="center"/>
    </xf>
    <xf numFmtId="0" fontId="12" fillId="0" borderId="0" xfId="0" applyFont="1" applyAlignment="1">
      <alignment horizontal="left" vertical="center" indent="1"/>
    </xf>
    <xf numFmtId="41" fontId="12" fillId="0" borderId="20" xfId="1" applyNumberFormat="1" applyFont="1" applyBorder="1" applyAlignment="1">
      <alignment horizontal="right" vertical="center"/>
    </xf>
    <xf numFmtId="41" fontId="12" fillId="0" borderId="0" xfId="1" applyNumberFormat="1" applyFont="1">
      <alignment vertical="center"/>
    </xf>
    <xf numFmtId="178" fontId="12" fillId="0" borderId="20" xfId="2" applyNumberFormat="1" applyFont="1" applyBorder="1" applyAlignment="1">
      <alignment horizontal="right" vertical="center"/>
    </xf>
    <xf numFmtId="178" fontId="12" fillId="0" borderId="0" xfId="2" applyNumberFormat="1" applyFont="1">
      <alignment vertical="center"/>
    </xf>
    <xf numFmtId="0" fontId="12" fillId="6" borderId="0" xfId="0" applyFont="1" applyFill="1">
      <alignment vertical="center"/>
    </xf>
    <xf numFmtId="0" fontId="12" fillId="7" borderId="0" xfId="0" applyFont="1" applyFill="1" applyBorder="1">
      <alignment vertical="center"/>
    </xf>
    <xf numFmtId="178" fontId="12" fillId="7" borderId="0" xfId="0" applyNumberFormat="1" applyFont="1" applyFill="1" applyBorder="1">
      <alignment vertical="center"/>
    </xf>
    <xf numFmtId="179" fontId="12" fillId="7" borderId="0" xfId="0" applyNumberFormat="1" applyFont="1" applyFill="1" applyBorder="1">
      <alignment vertical="center"/>
    </xf>
    <xf numFmtId="179" fontId="14" fillId="7" borderId="0" xfId="0" applyNumberFormat="1" applyFont="1" applyFill="1" applyBorder="1" applyAlignment="1">
      <alignment horizontal="center" vertical="center"/>
    </xf>
    <xf numFmtId="0" fontId="14" fillId="7" borderId="0" xfId="0" applyFont="1" applyFill="1" applyBorder="1">
      <alignment vertical="center"/>
    </xf>
    <xf numFmtId="178" fontId="12" fillId="7" borderId="0" xfId="2" applyNumberFormat="1" applyFont="1" applyFill="1" applyBorder="1">
      <alignment vertical="center"/>
    </xf>
    <xf numFmtId="41" fontId="12" fillId="7" borderId="0" xfId="1" applyFont="1" applyFill="1">
      <alignment vertical="center"/>
    </xf>
    <xf numFmtId="178" fontId="12" fillId="0" borderId="20" xfId="2" applyNumberFormat="1" applyFont="1" applyBorder="1">
      <alignment vertical="center"/>
    </xf>
    <xf numFmtId="179" fontId="12" fillId="8" borderId="0" xfId="0" applyNumberFormat="1" applyFont="1" applyFill="1" applyBorder="1">
      <alignment vertical="center"/>
    </xf>
    <xf numFmtId="0" fontId="12" fillId="8" borderId="0" xfId="0" applyFont="1" applyFill="1">
      <alignment vertical="center"/>
    </xf>
    <xf numFmtId="178" fontId="12" fillId="0" borderId="0" xfId="0" applyNumberFormat="1" applyFont="1" applyBorder="1">
      <alignment vertical="center"/>
    </xf>
    <xf numFmtId="178" fontId="12" fillId="9" borderId="11" xfId="0" applyNumberFormat="1" applyFont="1" applyFill="1" applyBorder="1">
      <alignment vertical="center"/>
    </xf>
    <xf numFmtId="178" fontId="12" fillId="9" borderId="12" xfId="0" applyNumberFormat="1" applyFont="1" applyFill="1" applyBorder="1">
      <alignment vertical="center"/>
    </xf>
    <xf numFmtId="179" fontId="12" fillId="9" borderId="12" xfId="0" applyNumberFormat="1" applyFont="1" applyFill="1" applyBorder="1">
      <alignment vertical="center"/>
    </xf>
    <xf numFmtId="0" fontId="12" fillId="9" borderId="12" xfId="0" applyFont="1" applyFill="1" applyBorder="1">
      <alignment vertical="center"/>
    </xf>
    <xf numFmtId="0" fontId="12" fillId="9" borderId="13" xfId="0" applyFont="1" applyFill="1" applyBorder="1">
      <alignment vertical="center"/>
    </xf>
    <xf numFmtId="178" fontId="12" fillId="0" borderId="14" xfId="0" applyNumberFormat="1" applyFont="1" applyBorder="1">
      <alignment vertical="center"/>
    </xf>
    <xf numFmtId="0" fontId="12" fillId="7" borderId="0" xfId="0" applyFont="1" applyFill="1">
      <alignment vertical="center"/>
    </xf>
    <xf numFmtId="0" fontId="14" fillId="0" borderId="0" xfId="0" applyFont="1">
      <alignment vertical="center"/>
    </xf>
    <xf numFmtId="0" fontId="16" fillId="5" borderId="0" xfId="0" applyFont="1" applyFill="1" applyAlignment="1">
      <alignment vertical="center"/>
    </xf>
    <xf numFmtId="2" fontId="12" fillId="0" borderId="0" xfId="0" applyNumberFormat="1" applyFont="1">
      <alignment vertical="center"/>
    </xf>
    <xf numFmtId="178" fontId="12" fillId="0" borderId="11" xfId="2" applyNumberFormat="1" applyFont="1" applyBorder="1">
      <alignment vertical="center"/>
    </xf>
    <xf numFmtId="178" fontId="12" fillId="0" borderId="12" xfId="2" applyNumberFormat="1" applyFont="1" applyBorder="1">
      <alignment vertical="center"/>
    </xf>
    <xf numFmtId="178" fontId="12" fillId="0" borderId="19" xfId="2" applyNumberFormat="1" applyFont="1" applyBorder="1">
      <alignment vertical="center"/>
    </xf>
    <xf numFmtId="178" fontId="12" fillId="0" borderId="16" xfId="2" applyNumberFormat="1" applyFont="1" applyBorder="1">
      <alignment vertical="center"/>
    </xf>
    <xf numFmtId="178" fontId="12" fillId="0" borderId="17" xfId="2" applyNumberFormat="1" applyFont="1" applyBorder="1">
      <alignment vertical="center"/>
    </xf>
    <xf numFmtId="178" fontId="12" fillId="0" borderId="0" xfId="2" applyNumberFormat="1" applyFont="1" applyBorder="1">
      <alignment vertical="center"/>
    </xf>
    <xf numFmtId="179" fontId="12" fillId="0" borderId="20" xfId="0" applyNumberFormat="1" applyFont="1" applyBorder="1" applyAlignment="1">
      <alignment horizontal="right" vertical="center"/>
    </xf>
    <xf numFmtId="41" fontId="12" fillId="0" borderId="0" xfId="0" applyNumberFormat="1" applyFont="1" applyBorder="1">
      <alignment vertical="center"/>
    </xf>
    <xf numFmtId="178" fontId="14" fillId="10" borderId="11" xfId="0" applyNumberFormat="1" applyFont="1" applyFill="1" applyBorder="1">
      <alignment vertical="center"/>
    </xf>
    <xf numFmtId="178" fontId="14" fillId="10" borderId="12" xfId="0" applyNumberFormat="1" applyFont="1" applyFill="1" applyBorder="1">
      <alignment vertical="center"/>
    </xf>
    <xf numFmtId="0" fontId="14" fillId="10" borderId="12" xfId="0" applyFont="1" applyFill="1" applyBorder="1">
      <alignment vertical="center"/>
    </xf>
    <xf numFmtId="0" fontId="14" fillId="10" borderId="13" xfId="0" applyFont="1" applyFill="1" applyBorder="1">
      <alignment vertical="center"/>
    </xf>
    <xf numFmtId="178" fontId="14" fillId="10" borderId="14" xfId="0" applyNumberFormat="1" applyFont="1" applyFill="1" applyBorder="1">
      <alignment vertical="center"/>
    </xf>
    <xf numFmtId="178" fontId="14" fillId="10" borderId="0" xfId="0" applyNumberFormat="1" applyFont="1" applyFill="1" applyBorder="1">
      <alignment vertical="center"/>
    </xf>
    <xf numFmtId="0" fontId="12" fillId="10" borderId="0" xfId="0" applyFont="1" applyFill="1" applyBorder="1">
      <alignment vertical="center"/>
    </xf>
    <xf numFmtId="0" fontId="14" fillId="10" borderId="15" xfId="0" applyFont="1" applyFill="1" applyBorder="1">
      <alignment vertical="center"/>
    </xf>
    <xf numFmtId="178" fontId="12" fillId="10" borderId="14" xfId="0" applyNumberFormat="1" applyFont="1" applyFill="1" applyBorder="1">
      <alignment vertical="center"/>
    </xf>
    <xf numFmtId="178" fontId="12" fillId="10" borderId="0" xfId="0" applyNumberFormat="1" applyFont="1" applyFill="1" applyBorder="1">
      <alignment vertical="center"/>
    </xf>
    <xf numFmtId="0" fontId="12" fillId="10" borderId="15" xfId="0" applyFont="1" applyFill="1" applyBorder="1">
      <alignment vertical="center"/>
    </xf>
    <xf numFmtId="179" fontId="12" fillId="0" borderId="0" xfId="0" applyNumberFormat="1" applyFont="1" applyBorder="1" applyAlignment="1">
      <alignment horizontal="right" vertical="center"/>
    </xf>
    <xf numFmtId="0" fontId="12" fillId="10" borderId="0" xfId="0" applyFont="1" applyFill="1" applyBorder="1" applyAlignment="1">
      <alignment horizontal="left" vertical="center" indent="1"/>
    </xf>
    <xf numFmtId="178" fontId="17" fillId="0" borderId="11" xfId="2" applyNumberFormat="1" applyFont="1" applyBorder="1">
      <alignment vertical="center"/>
    </xf>
    <xf numFmtId="178" fontId="17" fillId="0" borderId="12" xfId="2" applyNumberFormat="1" applyFont="1" applyBorder="1">
      <alignment vertical="center"/>
    </xf>
    <xf numFmtId="0" fontId="17" fillId="0" borderId="22" xfId="0" applyFont="1" applyBorder="1">
      <alignment vertical="center"/>
    </xf>
    <xf numFmtId="179" fontId="12" fillId="0" borderId="23" xfId="0" applyNumberFormat="1" applyFont="1" applyBorder="1">
      <alignment vertical="center"/>
    </xf>
    <xf numFmtId="179" fontId="12" fillId="0" borderId="24" xfId="0" applyNumberFormat="1" applyFont="1" applyBorder="1">
      <alignment vertical="center"/>
    </xf>
    <xf numFmtId="0" fontId="12" fillId="0" borderId="24" xfId="0" applyFont="1" applyBorder="1">
      <alignment vertical="center"/>
    </xf>
    <xf numFmtId="0" fontId="12" fillId="0" borderId="25" xfId="0" applyFont="1" applyBorder="1">
      <alignment vertical="center"/>
    </xf>
    <xf numFmtId="178" fontId="17" fillId="0" borderId="14" xfId="2" applyNumberFormat="1" applyFont="1" applyBorder="1">
      <alignment vertical="center"/>
    </xf>
    <xf numFmtId="178" fontId="17" fillId="0" borderId="0" xfId="2" applyNumberFormat="1" applyFont="1" applyBorder="1">
      <alignment vertical="center"/>
    </xf>
    <xf numFmtId="0" fontId="17" fillId="0" borderId="0" xfId="0" applyFont="1" applyBorder="1">
      <alignment vertical="center"/>
    </xf>
    <xf numFmtId="0" fontId="17" fillId="0" borderId="15" xfId="0" applyFont="1" applyBorder="1">
      <alignment vertical="center"/>
    </xf>
    <xf numFmtId="179" fontId="12" fillId="9" borderId="14" xfId="0" applyNumberFormat="1" applyFont="1" applyFill="1" applyBorder="1">
      <alignment vertical="center"/>
    </xf>
    <xf numFmtId="179" fontId="12" fillId="9" borderId="0" xfId="0" applyNumberFormat="1" applyFont="1" applyFill="1" applyBorder="1">
      <alignment vertical="center"/>
    </xf>
    <xf numFmtId="0" fontId="12" fillId="9" borderId="0" xfId="0" applyFont="1" applyFill="1" applyBorder="1">
      <alignment vertical="center"/>
    </xf>
    <xf numFmtId="0" fontId="12" fillId="9" borderId="15" xfId="0" applyFont="1" applyFill="1" applyBorder="1">
      <alignment vertical="center"/>
    </xf>
    <xf numFmtId="178" fontId="17" fillId="0" borderId="26" xfId="2" applyNumberFormat="1" applyFont="1" applyBorder="1">
      <alignment vertical="center"/>
    </xf>
    <xf numFmtId="178" fontId="17" fillId="0" borderId="27" xfId="2" applyNumberFormat="1" applyFont="1" applyBorder="1">
      <alignment vertical="center"/>
    </xf>
    <xf numFmtId="0" fontId="12" fillId="0" borderId="27" xfId="0" applyFont="1" applyBorder="1">
      <alignment vertical="center"/>
    </xf>
    <xf numFmtId="0" fontId="17" fillId="0" borderId="28" xfId="0" applyFont="1" applyBorder="1">
      <alignment vertical="center"/>
    </xf>
    <xf numFmtId="0" fontId="18" fillId="0" borderId="0" xfId="0" applyFont="1" applyBorder="1">
      <alignment vertical="center"/>
    </xf>
    <xf numFmtId="0" fontId="13" fillId="0" borderId="15" xfId="0" applyFont="1" applyBorder="1">
      <alignment vertical="center"/>
    </xf>
    <xf numFmtId="41" fontId="12" fillId="0" borderId="16" xfId="1" applyFont="1" applyBorder="1">
      <alignment vertical="center"/>
    </xf>
    <xf numFmtId="41" fontId="12" fillId="0" borderId="17" xfId="1" applyFont="1" applyBorder="1">
      <alignment vertical="center"/>
    </xf>
    <xf numFmtId="0" fontId="13" fillId="0" borderId="18" xfId="0" applyFont="1" applyBorder="1">
      <alignment vertical="center"/>
    </xf>
    <xf numFmtId="178" fontId="14" fillId="10" borderId="14" xfId="2" applyNumberFormat="1" applyFont="1" applyFill="1" applyBorder="1">
      <alignment vertical="center"/>
    </xf>
    <xf numFmtId="178" fontId="14" fillId="10" borderId="0" xfId="2" applyNumberFormat="1" applyFont="1" applyFill="1" applyBorder="1">
      <alignment vertical="center"/>
    </xf>
    <xf numFmtId="178" fontId="12" fillId="10" borderId="14" xfId="2" applyNumberFormat="1" applyFont="1" applyFill="1" applyBorder="1">
      <alignment vertical="center"/>
    </xf>
    <xf numFmtId="178" fontId="12" fillId="10" borderId="0" xfId="2" applyNumberFormat="1" applyFont="1" applyFill="1" applyBorder="1">
      <alignment vertical="center"/>
    </xf>
    <xf numFmtId="0" fontId="14" fillId="10" borderId="0" xfId="0" applyFont="1" applyFill="1" applyBorder="1">
      <alignment vertical="center"/>
    </xf>
    <xf numFmtId="179" fontId="14" fillId="0" borderId="14" xfId="0" applyNumberFormat="1" applyFont="1" applyBorder="1" applyAlignment="1">
      <alignment horizontal="center" vertical="center"/>
    </xf>
    <xf numFmtId="178" fontId="14" fillId="9" borderId="11" xfId="0" applyNumberFormat="1" applyFont="1" applyFill="1" applyBorder="1">
      <alignment vertical="center"/>
    </xf>
    <xf numFmtId="178" fontId="14" fillId="9" borderId="12" xfId="0" applyNumberFormat="1" applyFont="1" applyFill="1" applyBorder="1">
      <alignment vertical="center"/>
    </xf>
    <xf numFmtId="179" fontId="14" fillId="9" borderId="12" xfId="0" applyNumberFormat="1" applyFont="1" applyFill="1" applyBorder="1">
      <alignment vertical="center"/>
    </xf>
    <xf numFmtId="0" fontId="14" fillId="9" borderId="12" xfId="0" applyFont="1" applyFill="1" applyBorder="1">
      <alignment vertical="center"/>
    </xf>
    <xf numFmtId="0" fontId="14" fillId="9" borderId="13" xfId="0" applyFont="1" applyFill="1" applyBorder="1">
      <alignment vertical="center"/>
    </xf>
    <xf numFmtId="0" fontId="16" fillId="0" borderId="0" xfId="0" applyFont="1" applyFill="1" applyAlignment="1">
      <alignment vertical="center"/>
    </xf>
    <xf numFmtId="0" fontId="16" fillId="5" borderId="0" xfId="0" applyFont="1" applyFill="1">
      <alignment vertical="center"/>
    </xf>
    <xf numFmtId="0" fontId="16" fillId="11" borderId="16" xfId="0" applyFont="1" applyFill="1" applyBorder="1">
      <alignment vertical="center"/>
    </xf>
    <xf numFmtId="0" fontId="16" fillId="11" borderId="17" xfId="0" applyFont="1" applyFill="1" applyBorder="1">
      <alignment vertical="center"/>
    </xf>
    <xf numFmtId="0" fontId="16" fillId="11" borderId="18" xfId="0" applyFont="1" applyFill="1" applyBorder="1">
      <alignment vertical="center"/>
    </xf>
    <xf numFmtId="10" fontId="14" fillId="10" borderId="29" xfId="2" applyNumberFormat="1" applyFont="1" applyFill="1" applyBorder="1">
      <alignment vertical="center"/>
    </xf>
    <xf numFmtId="10" fontId="14" fillId="10" borderId="30" xfId="2" applyNumberFormat="1" applyFont="1" applyFill="1" applyBorder="1">
      <alignment vertical="center"/>
    </xf>
    <xf numFmtId="179" fontId="12" fillId="10" borderId="30" xfId="0" applyNumberFormat="1" applyFont="1" applyFill="1" applyBorder="1">
      <alignment vertical="center"/>
    </xf>
    <xf numFmtId="0" fontId="12" fillId="10" borderId="30" xfId="0" applyFont="1" applyFill="1" applyBorder="1">
      <alignment vertical="center"/>
    </xf>
    <xf numFmtId="0" fontId="14" fillId="10" borderId="31" xfId="0" applyFont="1" applyFill="1" applyBorder="1">
      <alignment vertical="center"/>
    </xf>
    <xf numFmtId="41" fontId="12" fillId="10" borderId="14" xfId="0" applyNumberFormat="1" applyFont="1" applyFill="1" applyBorder="1">
      <alignment vertical="center"/>
    </xf>
    <xf numFmtId="41" fontId="12" fillId="10" borderId="0" xfId="0" applyNumberFormat="1" applyFont="1" applyFill="1" applyBorder="1">
      <alignment vertical="center"/>
    </xf>
    <xf numFmtId="179" fontId="12" fillId="10" borderId="14" xfId="0" applyNumberFormat="1" applyFont="1" applyFill="1" applyBorder="1">
      <alignment vertical="center"/>
    </xf>
    <xf numFmtId="179" fontId="12" fillId="10" borderId="0" xfId="0" applyNumberFormat="1" applyFont="1" applyFill="1" applyBorder="1">
      <alignment vertical="center"/>
    </xf>
    <xf numFmtId="179" fontId="12" fillId="10" borderId="16" xfId="0" applyNumberFormat="1" applyFont="1" applyFill="1" applyBorder="1">
      <alignment vertical="center"/>
    </xf>
    <xf numFmtId="179" fontId="12" fillId="10" borderId="17" xfId="0" applyNumberFormat="1" applyFont="1" applyFill="1" applyBorder="1">
      <alignment vertical="center"/>
    </xf>
    <xf numFmtId="0" fontId="14" fillId="10" borderId="17" xfId="0" applyFont="1" applyFill="1" applyBorder="1">
      <alignment vertical="center"/>
    </xf>
    <xf numFmtId="0" fontId="14" fillId="10" borderId="18" xfId="0" applyFont="1" applyFill="1" applyBorder="1">
      <alignment vertical="center"/>
    </xf>
    <xf numFmtId="178" fontId="14" fillId="10" borderId="29" xfId="0" applyNumberFormat="1" applyFont="1" applyFill="1" applyBorder="1">
      <alignment vertical="center"/>
    </xf>
    <xf numFmtId="178" fontId="14" fillId="10" borderId="30" xfId="0" applyNumberFormat="1" applyFont="1" applyFill="1" applyBorder="1">
      <alignment vertical="center"/>
    </xf>
    <xf numFmtId="0" fontId="14" fillId="10" borderId="30" xfId="0" applyFont="1" applyFill="1" applyBorder="1">
      <alignment vertical="center"/>
    </xf>
    <xf numFmtId="180" fontId="12" fillId="0" borderId="0" xfId="4" applyNumberFormat="1" applyFont="1" applyFill="1" applyBorder="1"/>
    <xf numFmtId="180" fontId="12" fillId="0" borderId="32" xfId="4" applyNumberFormat="1" applyFont="1" applyFill="1" applyBorder="1"/>
    <xf numFmtId="0" fontId="12" fillId="0" borderId="0" xfId="4" applyFont="1" applyFill="1" applyBorder="1"/>
    <xf numFmtId="180" fontId="12" fillId="0" borderId="33" xfId="4" applyNumberFormat="1" applyFont="1" applyFill="1" applyBorder="1"/>
    <xf numFmtId="180" fontId="12" fillId="0" borderId="34" xfId="4" applyNumberFormat="1" applyFont="1" applyFill="1" applyBorder="1"/>
    <xf numFmtId="0" fontId="21" fillId="0" borderId="0" xfId="4" applyFont="1" applyFill="1" applyBorder="1"/>
    <xf numFmtId="180" fontId="14" fillId="0" borderId="0" xfId="4" applyNumberFormat="1" applyFont="1" applyFill="1" applyBorder="1"/>
    <xf numFmtId="180" fontId="14" fillId="0" borderId="0" xfId="4" applyNumberFormat="1" applyFont="1" applyFill="1" applyBorder="1" applyAlignment="1"/>
    <xf numFmtId="180" fontId="14" fillId="0" borderId="32" xfId="4" applyNumberFormat="1" applyFont="1" applyFill="1" applyBorder="1" applyAlignment="1"/>
    <xf numFmtId="180" fontId="14" fillId="0" borderId="33" xfId="4" applyNumberFormat="1" applyFont="1" applyFill="1" applyBorder="1"/>
    <xf numFmtId="180" fontId="14" fillId="12" borderId="33" xfId="4" applyNumberFormat="1" applyFont="1" applyFill="1" applyBorder="1"/>
    <xf numFmtId="180" fontId="14" fillId="12" borderId="0" xfId="4" applyNumberFormat="1" applyFont="1" applyFill="1" applyBorder="1"/>
    <xf numFmtId="0" fontId="14" fillId="12" borderId="0" xfId="4" applyFont="1" applyFill="1" applyBorder="1"/>
    <xf numFmtId="0" fontId="21" fillId="12" borderId="0" xfId="4" applyFont="1" applyFill="1" applyBorder="1"/>
    <xf numFmtId="180" fontId="12" fillId="0" borderId="35" xfId="4" applyNumberFormat="1" applyFont="1" applyFill="1" applyBorder="1"/>
    <xf numFmtId="180" fontId="12" fillId="0" borderId="36" xfId="4" applyNumberFormat="1" applyFont="1" applyFill="1" applyBorder="1"/>
    <xf numFmtId="180" fontId="12" fillId="0" borderId="37" xfId="4" applyNumberFormat="1" applyFont="1" applyFill="1" applyBorder="1"/>
    <xf numFmtId="180" fontId="12" fillId="0" borderId="38" xfId="4" applyNumberFormat="1" applyFont="1" applyFill="1" applyBorder="1"/>
    <xf numFmtId="180" fontId="12" fillId="0" borderId="20" xfId="4" applyNumberFormat="1" applyFont="1" applyFill="1" applyBorder="1"/>
    <xf numFmtId="180" fontId="12" fillId="0" borderId="39" xfId="4" applyNumberFormat="1" applyFont="1" applyFill="1" applyBorder="1"/>
    <xf numFmtId="180" fontId="14" fillId="12" borderId="38" xfId="4" applyNumberFormat="1" applyFont="1" applyFill="1" applyBorder="1"/>
    <xf numFmtId="180" fontId="14" fillId="12" borderId="20" xfId="4" applyNumberFormat="1" applyFont="1" applyFill="1" applyBorder="1"/>
    <xf numFmtId="180" fontId="14" fillId="12" borderId="39" xfId="4" applyNumberFormat="1" applyFont="1" applyFill="1" applyBorder="1"/>
    <xf numFmtId="180" fontId="14" fillId="0" borderId="32" xfId="4" applyNumberFormat="1" applyFont="1" applyFill="1" applyBorder="1"/>
    <xf numFmtId="180" fontId="12" fillId="0" borderId="35" xfId="5" applyNumberFormat="1" applyFont="1" applyBorder="1"/>
    <xf numFmtId="180" fontId="12" fillId="0" borderId="36" xfId="5" applyNumberFormat="1" applyFont="1" applyBorder="1"/>
    <xf numFmtId="0" fontId="12" fillId="0" borderId="37" xfId="4" applyFont="1" applyFill="1" applyBorder="1"/>
    <xf numFmtId="180" fontId="12" fillId="0" borderId="33" xfId="5" applyNumberFormat="1" applyFont="1" applyBorder="1"/>
    <xf numFmtId="180" fontId="12" fillId="0" borderId="0" xfId="5" applyNumberFormat="1" applyFont="1" applyBorder="1"/>
    <xf numFmtId="0" fontId="12" fillId="0" borderId="34" xfId="4" applyFont="1" applyFill="1" applyBorder="1"/>
    <xf numFmtId="180" fontId="12" fillId="0" borderId="38" xfId="5" applyNumberFormat="1" applyFont="1" applyBorder="1"/>
    <xf numFmtId="180" fontId="12" fillId="0" borderId="20" xfId="5" applyNumberFormat="1" applyFont="1" applyBorder="1"/>
    <xf numFmtId="0" fontId="12" fillId="0" borderId="39" xfId="4" applyFont="1" applyFill="1" applyBorder="1"/>
    <xf numFmtId="180" fontId="12" fillId="0" borderId="0" xfId="5" applyNumberFormat="1" applyFont="1" applyFill="1" applyBorder="1"/>
    <xf numFmtId="180" fontId="14" fillId="13" borderId="33" xfId="4" applyNumberFormat="1" applyFont="1" applyFill="1" applyBorder="1"/>
    <xf numFmtId="180" fontId="14" fillId="13" borderId="0" xfId="4" applyNumberFormat="1" applyFont="1" applyFill="1" applyBorder="1"/>
    <xf numFmtId="180" fontId="14" fillId="13" borderId="34" xfId="4" applyNumberFormat="1" applyFont="1" applyFill="1" applyBorder="1"/>
    <xf numFmtId="0" fontId="14" fillId="13" borderId="0" xfId="4" applyFont="1" applyFill="1" applyBorder="1"/>
    <xf numFmtId="180" fontId="12" fillId="0" borderId="36" xfId="5" applyNumberFormat="1" applyFont="1" applyFill="1" applyBorder="1"/>
    <xf numFmtId="180" fontId="12" fillId="0" borderId="20" xfId="5" applyNumberFormat="1" applyFont="1" applyFill="1" applyBorder="1"/>
    <xf numFmtId="180" fontId="12" fillId="0" borderId="36" xfId="4" applyNumberFormat="1" applyFont="1" applyBorder="1"/>
    <xf numFmtId="181" fontId="12" fillId="0" borderId="0" xfId="4" applyNumberFormat="1" applyFont="1" applyFill="1" applyBorder="1"/>
    <xf numFmtId="180" fontId="12" fillId="7" borderId="0" xfId="5" applyNumberFormat="1" applyFont="1" applyFill="1" applyBorder="1"/>
    <xf numFmtId="180" fontId="12" fillId="7" borderId="0" xfId="4" applyNumberFormat="1" applyFont="1" applyFill="1" applyBorder="1"/>
    <xf numFmtId="180" fontId="12" fillId="0" borderId="0" xfId="4" applyNumberFormat="1" applyFont="1" applyBorder="1"/>
    <xf numFmtId="180" fontId="14" fillId="6" borderId="33" xfId="4" applyNumberFormat="1" applyFont="1" applyFill="1" applyBorder="1"/>
    <xf numFmtId="180" fontId="14" fillId="6" borderId="0" xfId="4" applyNumberFormat="1" applyFont="1" applyFill="1" applyBorder="1"/>
    <xf numFmtId="180" fontId="14" fillId="6" borderId="34" xfId="4" applyNumberFormat="1" applyFont="1" applyFill="1" applyBorder="1"/>
    <xf numFmtId="0" fontId="14" fillId="6" borderId="0" xfId="4" applyFont="1" applyFill="1" applyBorder="1"/>
    <xf numFmtId="0" fontId="21" fillId="6" borderId="0" xfId="4" applyFont="1" applyFill="1" applyBorder="1"/>
    <xf numFmtId="180" fontId="14" fillId="12" borderId="34" xfId="4" applyNumberFormat="1" applyFont="1" applyFill="1" applyBorder="1"/>
    <xf numFmtId="0" fontId="12" fillId="0" borderId="36" xfId="4" applyFont="1" applyFill="1" applyBorder="1"/>
    <xf numFmtId="0" fontId="12" fillId="0" borderId="20" xfId="4" applyFont="1" applyFill="1" applyBorder="1"/>
    <xf numFmtId="180" fontId="12" fillId="0" borderId="33" xfId="5" applyNumberFormat="1" applyFont="1" applyFill="1" applyBorder="1"/>
    <xf numFmtId="180" fontId="12" fillId="0" borderId="34" xfId="5" applyNumberFormat="1" applyFont="1" applyFill="1" applyBorder="1"/>
    <xf numFmtId="180" fontId="21" fillId="0" borderId="0" xfId="4" applyNumberFormat="1" applyFont="1" applyFill="1" applyBorder="1"/>
    <xf numFmtId="0" fontId="23" fillId="0" borderId="37" xfId="4" applyFont="1" applyFill="1" applyBorder="1"/>
    <xf numFmtId="0" fontId="23" fillId="0" borderId="34" xfId="4" applyFont="1" applyFill="1" applyBorder="1"/>
    <xf numFmtId="0" fontId="23" fillId="0" borderId="39" xfId="4" applyFont="1" applyFill="1" applyBorder="1"/>
    <xf numFmtId="0" fontId="14" fillId="0" borderId="0" xfId="4" applyFont="1" applyFill="1" applyBorder="1"/>
    <xf numFmtId="180" fontId="23" fillId="0" borderId="0" xfId="4" applyNumberFormat="1" applyFont="1" applyFill="1" applyBorder="1"/>
    <xf numFmtId="180" fontId="23" fillId="0" borderId="35" xfId="5" applyNumberFormat="1" applyFont="1" applyBorder="1"/>
    <xf numFmtId="180" fontId="23" fillId="0" borderId="36" xfId="5" applyNumberFormat="1" applyFont="1" applyBorder="1"/>
    <xf numFmtId="180" fontId="23" fillId="0" borderId="37" xfId="5" applyNumberFormat="1" applyFont="1" applyBorder="1"/>
    <xf numFmtId="180" fontId="23" fillId="0" borderId="32" xfId="4" applyNumberFormat="1" applyFont="1" applyFill="1" applyBorder="1"/>
    <xf numFmtId="180" fontId="23" fillId="0" borderId="36" xfId="4" applyNumberFormat="1" applyFont="1" applyFill="1" applyBorder="1"/>
    <xf numFmtId="180" fontId="23" fillId="0" borderId="36" xfId="5" applyNumberFormat="1" applyFont="1" applyFill="1" applyBorder="1"/>
    <xf numFmtId="180" fontId="23" fillId="0" borderId="37" xfId="4" applyNumberFormat="1" applyFont="1" applyFill="1" applyBorder="1"/>
    <xf numFmtId="0" fontId="23" fillId="0" borderId="36" xfId="4" applyFont="1" applyFill="1" applyBorder="1"/>
    <xf numFmtId="0" fontId="23" fillId="0" borderId="0" xfId="4" applyFont="1" applyFill="1" applyBorder="1"/>
    <xf numFmtId="180" fontId="23" fillId="0" borderId="33" xfId="5" applyNumberFormat="1" applyFont="1" applyBorder="1"/>
    <xf numFmtId="180" fontId="23" fillId="0" borderId="0" xfId="5" applyNumberFormat="1" applyFont="1" applyBorder="1"/>
    <xf numFmtId="180" fontId="23" fillId="0" borderId="34" xfId="5" applyNumberFormat="1" applyFont="1" applyBorder="1"/>
    <xf numFmtId="180" fontId="23" fillId="0" borderId="0" xfId="5" applyNumberFormat="1" applyFont="1" applyFill="1" applyBorder="1"/>
    <xf numFmtId="180" fontId="23" fillId="0" borderId="34" xfId="4" applyNumberFormat="1" applyFont="1" applyFill="1" applyBorder="1"/>
    <xf numFmtId="180" fontId="23" fillId="0" borderId="38" xfId="5" applyNumberFormat="1" applyFont="1" applyBorder="1"/>
    <xf numFmtId="180" fontId="23" fillId="0" borderId="20" xfId="5" applyNumberFormat="1" applyFont="1" applyBorder="1"/>
    <xf numFmtId="180" fontId="23" fillId="0" borderId="39" xfId="5" applyNumberFormat="1" applyFont="1" applyBorder="1"/>
    <xf numFmtId="180" fontId="23" fillId="0" borderId="20" xfId="4" applyNumberFormat="1" applyFont="1" applyFill="1" applyBorder="1"/>
    <xf numFmtId="180" fontId="23" fillId="0" borderId="20" xfId="5" applyNumberFormat="1" applyFont="1" applyFill="1" applyBorder="1"/>
    <xf numFmtId="180" fontId="23" fillId="0" borderId="39" xfId="4" applyNumberFormat="1" applyFont="1" applyFill="1" applyBorder="1"/>
    <xf numFmtId="0" fontId="23" fillId="0" borderId="20" xfId="4" applyFont="1" applyFill="1" applyBorder="1"/>
    <xf numFmtId="180" fontId="24" fillId="14" borderId="40" xfId="4" applyNumberFormat="1" applyFont="1" applyFill="1" applyBorder="1" applyAlignment="1">
      <alignment horizontal="center" vertical="center"/>
    </xf>
    <xf numFmtId="180" fontId="24" fillId="14" borderId="41" xfId="4" applyNumberFormat="1" applyFont="1" applyFill="1" applyBorder="1" applyAlignment="1">
      <alignment horizontal="center" vertical="center"/>
    </xf>
    <xf numFmtId="180" fontId="24" fillId="14" borderId="42" xfId="4" applyNumberFormat="1" applyFont="1" applyFill="1" applyBorder="1" applyAlignment="1">
      <alignment horizontal="center" vertical="center"/>
    </xf>
    <xf numFmtId="180" fontId="24" fillId="0" borderId="32" xfId="4" applyNumberFormat="1" applyFont="1" applyFill="1" applyBorder="1" applyAlignment="1">
      <alignment horizontal="center" vertical="center"/>
    </xf>
    <xf numFmtId="180" fontId="24" fillId="14" borderId="43" xfId="4" applyNumberFormat="1" applyFont="1" applyFill="1" applyBorder="1" applyAlignment="1">
      <alignment horizontal="center" vertical="center"/>
    </xf>
    <xf numFmtId="0" fontId="25" fillId="16" borderId="38" xfId="4" applyFont="1" applyFill="1" applyBorder="1" applyAlignment="1">
      <alignment horizontal="centerContinuous"/>
    </xf>
    <xf numFmtId="0" fontId="25" fillId="16" borderId="20" xfId="4" applyFont="1" applyFill="1" applyBorder="1" applyAlignment="1">
      <alignment horizontal="centerContinuous"/>
    </xf>
    <xf numFmtId="0" fontId="25" fillId="16" borderId="39" xfId="4" applyFont="1" applyFill="1" applyBorder="1" applyAlignment="1">
      <alignment horizontal="centerContinuous"/>
    </xf>
    <xf numFmtId="0" fontId="25" fillId="0" borderId="32" xfId="4" applyFont="1" applyFill="1" applyBorder="1" applyAlignment="1">
      <alignment horizontal="centerContinuous"/>
    </xf>
    <xf numFmtId="0" fontId="25" fillId="17" borderId="0" xfId="4" applyFont="1" applyFill="1" applyBorder="1" applyAlignment="1">
      <alignment horizontal="centerContinuous"/>
    </xf>
    <xf numFmtId="0" fontId="25" fillId="18" borderId="0" xfId="4" applyFont="1" applyFill="1" applyBorder="1" applyAlignment="1">
      <alignment horizontal="centerContinuous"/>
    </xf>
    <xf numFmtId="180" fontId="25" fillId="19" borderId="0" xfId="4" applyNumberFormat="1" applyFont="1" applyFill="1" applyBorder="1" applyAlignment="1">
      <alignment horizontal="centerContinuous"/>
    </xf>
    <xf numFmtId="0" fontId="25" fillId="15" borderId="0" xfId="4" applyFont="1" applyFill="1" applyBorder="1" applyAlignment="1">
      <alignment horizontal="centerContinuous"/>
    </xf>
    <xf numFmtId="41" fontId="12" fillId="0" borderId="0" xfId="5" applyFont="1"/>
    <xf numFmtId="178" fontId="12" fillId="0" borderId="0" xfId="2" applyNumberFormat="1" applyFont="1" applyAlignment="1"/>
    <xf numFmtId="0" fontId="27" fillId="20" borderId="0" xfId="4" applyFont="1" applyFill="1" applyBorder="1"/>
    <xf numFmtId="0" fontId="28" fillId="20" borderId="0" xfId="6" applyFont="1" applyFill="1" applyBorder="1" applyAlignment="1"/>
    <xf numFmtId="179" fontId="28" fillId="20" borderId="0" xfId="6" applyNumberFormat="1" applyFont="1" applyFill="1" applyBorder="1" applyAlignment="1"/>
    <xf numFmtId="0" fontId="30" fillId="20" borderId="0" xfId="4" applyFont="1" applyFill="1" applyBorder="1"/>
    <xf numFmtId="0" fontId="31" fillId="20" borderId="0" xfId="6" applyFont="1" applyFill="1" applyBorder="1" applyAlignment="1"/>
    <xf numFmtId="177" fontId="12" fillId="0" borderId="0" xfId="0" applyNumberFormat="1" applyFont="1" applyAlignment="1">
      <alignment vertical="center"/>
    </xf>
    <xf numFmtId="177" fontId="12" fillId="0" borderId="35" xfId="0" applyNumberFormat="1" applyFont="1" applyBorder="1" applyAlignment="1">
      <alignment vertical="center"/>
    </xf>
    <xf numFmtId="177" fontId="12" fillId="0" borderId="36" xfId="0" applyNumberFormat="1" applyFont="1" applyBorder="1" applyAlignment="1">
      <alignment vertical="center"/>
    </xf>
    <xf numFmtId="177" fontId="12" fillId="0" borderId="37" xfId="0" applyNumberFormat="1" applyFont="1" applyBorder="1" applyAlignment="1">
      <alignment horizontal="left" vertical="center" indent="1"/>
    </xf>
    <xf numFmtId="177" fontId="12" fillId="0" borderId="33" xfId="0" applyNumberFormat="1" applyFont="1" applyBorder="1" applyAlignment="1">
      <alignment vertical="center"/>
    </xf>
    <xf numFmtId="177" fontId="12" fillId="0" borderId="0" xfId="0" applyNumberFormat="1" applyFont="1" applyBorder="1" applyAlignment="1">
      <alignment vertical="center"/>
    </xf>
    <xf numFmtId="177" fontId="12" fillId="0" borderId="34" xfId="0" applyNumberFormat="1" applyFont="1" applyBorder="1" applyAlignment="1">
      <alignment horizontal="left" vertical="center" indent="1"/>
    </xf>
    <xf numFmtId="177" fontId="12" fillId="0" borderId="38" xfId="0" applyNumberFormat="1" applyFont="1" applyBorder="1" applyAlignment="1">
      <alignment vertical="center"/>
    </xf>
    <xf numFmtId="177" fontId="12" fillId="0" borderId="20" xfId="0" applyNumberFormat="1" applyFont="1" applyBorder="1" applyAlignment="1">
      <alignment vertical="center"/>
    </xf>
    <xf numFmtId="177" fontId="12" fillId="0" borderId="39" xfId="0" applyNumberFormat="1" applyFont="1" applyBorder="1" applyAlignment="1">
      <alignment horizontal="left" vertical="center" indent="1"/>
    </xf>
    <xf numFmtId="177" fontId="32" fillId="21" borderId="0" xfId="0" applyNumberFormat="1" applyFont="1" applyFill="1" applyAlignment="1">
      <alignment horizontal="center" vertical="center"/>
    </xf>
    <xf numFmtId="177" fontId="32" fillId="21" borderId="0" xfId="0" applyNumberFormat="1" applyFont="1" applyFill="1" applyAlignment="1">
      <alignment vertical="center"/>
    </xf>
    <xf numFmtId="177" fontId="25" fillId="21" borderId="0" xfId="0" applyNumberFormat="1" applyFont="1" applyFill="1" applyAlignment="1">
      <alignment vertical="center"/>
    </xf>
    <xf numFmtId="178" fontId="12" fillId="0" borderId="0" xfId="2" applyNumberFormat="1" applyFont="1" applyAlignment="1">
      <alignment vertical="center"/>
    </xf>
    <xf numFmtId="9" fontId="12" fillId="0" borderId="0" xfId="2" applyFont="1" applyAlignment="1">
      <alignment vertical="center"/>
    </xf>
    <xf numFmtId="177" fontId="14" fillId="0" borderId="0" xfId="0" applyNumberFormat="1" applyFont="1" applyAlignment="1">
      <alignment vertical="center"/>
    </xf>
    <xf numFmtId="9" fontId="14" fillId="0" borderId="0" xfId="2" applyFont="1" applyAlignment="1">
      <alignment vertical="center"/>
    </xf>
    <xf numFmtId="177" fontId="14" fillId="0" borderId="36" xfId="0" applyNumberFormat="1" applyFont="1" applyBorder="1" applyAlignment="1">
      <alignment vertical="center"/>
    </xf>
    <xf numFmtId="178" fontId="12" fillId="0" borderId="0" xfId="2" applyNumberFormat="1" applyFont="1" applyBorder="1" applyAlignment="1">
      <alignment vertical="center"/>
    </xf>
    <xf numFmtId="177" fontId="12" fillId="0" borderId="44" xfId="0" applyNumberFormat="1" applyFont="1" applyBorder="1" applyAlignment="1">
      <alignment vertical="center"/>
    </xf>
    <xf numFmtId="177" fontId="12" fillId="0" borderId="37" xfId="0" applyNumberFormat="1" applyFont="1" applyBorder="1" applyAlignment="1">
      <alignment vertical="center"/>
    </xf>
    <xf numFmtId="177" fontId="12" fillId="0" borderId="32" xfId="0" applyNumberFormat="1" applyFont="1" applyBorder="1" applyAlignment="1">
      <alignment vertical="center"/>
    </xf>
    <xf numFmtId="177" fontId="12" fillId="0" borderId="34" xfId="0" applyNumberFormat="1" applyFont="1" applyBorder="1" applyAlignment="1">
      <alignment vertical="center"/>
    </xf>
    <xf numFmtId="43" fontId="12" fillId="0" borderId="0" xfId="0" applyNumberFormat="1" applyFont="1" applyAlignment="1">
      <alignment vertical="center"/>
    </xf>
    <xf numFmtId="177" fontId="13" fillId="0" borderId="34" xfId="0" applyNumberFormat="1" applyFont="1" applyBorder="1" applyAlignment="1">
      <alignment vertical="center"/>
    </xf>
    <xf numFmtId="177" fontId="12" fillId="0" borderId="8" xfId="0" applyNumberFormat="1" applyFont="1" applyBorder="1" applyAlignment="1">
      <alignment vertical="center"/>
    </xf>
    <xf numFmtId="177" fontId="12" fillId="0" borderId="39" xfId="0" applyNumberFormat="1" applyFont="1" applyBorder="1" applyAlignment="1">
      <alignment vertical="center"/>
    </xf>
    <xf numFmtId="177" fontId="15" fillId="0" borderId="0" xfId="0" applyNumberFormat="1" applyFont="1" applyAlignment="1">
      <alignment vertical="center"/>
    </xf>
    <xf numFmtId="41" fontId="12" fillId="0" borderId="36" xfId="1" applyFont="1" applyBorder="1" applyAlignment="1">
      <alignment vertical="center"/>
    </xf>
    <xf numFmtId="41" fontId="12" fillId="0" borderId="20" xfId="1" applyFont="1" applyBorder="1" applyAlignment="1">
      <alignment vertical="center"/>
    </xf>
    <xf numFmtId="177" fontId="12" fillId="3" borderId="0" xfId="0" applyNumberFormat="1" applyFont="1" applyFill="1" applyAlignment="1">
      <alignment vertical="center"/>
    </xf>
    <xf numFmtId="177" fontId="12" fillId="0" borderId="0" xfId="0" applyNumberFormat="1" applyFont="1" applyFill="1" applyAlignment="1">
      <alignment vertical="center"/>
    </xf>
    <xf numFmtId="177" fontId="12" fillId="0" borderId="0" xfId="0" applyNumberFormat="1" applyFont="1" applyFill="1" applyBorder="1" applyAlignment="1">
      <alignment vertical="center"/>
    </xf>
    <xf numFmtId="177" fontId="12" fillId="22" borderId="44" xfId="0" applyNumberFormat="1" applyFont="1" applyFill="1" applyBorder="1" applyAlignment="1">
      <alignment vertical="center"/>
    </xf>
    <xf numFmtId="177" fontId="12" fillId="22" borderId="35" xfId="0" applyNumberFormat="1" applyFont="1" applyFill="1" applyBorder="1" applyAlignment="1">
      <alignment vertical="center"/>
    </xf>
    <xf numFmtId="177" fontId="12" fillId="22" borderId="36" xfId="0" applyNumberFormat="1" applyFont="1" applyFill="1" applyBorder="1" applyAlignment="1">
      <alignment vertical="center"/>
    </xf>
    <xf numFmtId="177" fontId="12" fillId="22" borderId="37" xfId="0" applyNumberFormat="1" applyFont="1" applyFill="1" applyBorder="1" applyAlignment="1">
      <alignment vertical="center"/>
    </xf>
    <xf numFmtId="177" fontId="12" fillId="0" borderId="36" xfId="0" applyNumberFormat="1" applyFont="1" applyFill="1" applyBorder="1" applyAlignment="1">
      <alignment vertical="center"/>
    </xf>
    <xf numFmtId="177" fontId="12" fillId="0" borderId="37" xfId="0" applyNumberFormat="1" applyFont="1" applyFill="1" applyBorder="1" applyAlignment="1">
      <alignment vertical="center"/>
    </xf>
    <xf numFmtId="177" fontId="12" fillId="0" borderId="32" xfId="0" applyNumberFormat="1" applyFont="1" applyFill="1" applyBorder="1" applyAlignment="1">
      <alignment vertical="center"/>
    </xf>
    <xf numFmtId="177" fontId="12" fillId="0" borderId="33" xfId="0" applyNumberFormat="1" applyFont="1" applyFill="1" applyBorder="1" applyAlignment="1">
      <alignment vertical="center"/>
    </xf>
    <xf numFmtId="177" fontId="12" fillId="0" borderId="34" xfId="0" applyNumberFormat="1" applyFont="1" applyFill="1" applyBorder="1" applyAlignment="1">
      <alignment vertical="center"/>
    </xf>
    <xf numFmtId="177" fontId="12" fillId="0" borderId="8" xfId="0" applyNumberFormat="1" applyFont="1" applyFill="1" applyBorder="1" applyAlignment="1">
      <alignment vertical="center"/>
    </xf>
    <xf numFmtId="177" fontId="12" fillId="0" borderId="38" xfId="0" applyNumberFormat="1" applyFont="1" applyFill="1" applyBorder="1" applyAlignment="1">
      <alignment vertical="center"/>
    </xf>
    <xf numFmtId="177" fontId="12" fillId="0" borderId="20" xfId="0" applyNumberFormat="1" applyFont="1" applyFill="1" applyBorder="1" applyAlignment="1">
      <alignment vertical="center"/>
    </xf>
    <xf numFmtId="177" fontId="12" fillId="0" borderId="39" xfId="0" applyNumberFormat="1" applyFont="1" applyFill="1" applyBorder="1" applyAlignment="1">
      <alignment vertical="center"/>
    </xf>
    <xf numFmtId="177" fontId="12" fillId="0" borderId="44" xfId="0" applyNumberFormat="1" applyFont="1" applyFill="1" applyBorder="1" applyAlignment="1">
      <alignment vertical="center"/>
    </xf>
    <xf numFmtId="177" fontId="12" fillId="0" borderId="35" xfId="0" applyNumberFormat="1" applyFont="1" applyFill="1" applyBorder="1" applyAlignment="1">
      <alignment vertical="center"/>
    </xf>
    <xf numFmtId="177" fontId="14" fillId="0" borderId="0" xfId="0" applyNumberFormat="1" applyFont="1" applyFill="1" applyAlignment="1">
      <alignment vertical="center"/>
    </xf>
    <xf numFmtId="178" fontId="14" fillId="0" borderId="0" xfId="2" applyNumberFormat="1" applyFont="1" applyFill="1" applyAlignment="1">
      <alignment vertical="center"/>
    </xf>
    <xf numFmtId="177" fontId="33" fillId="0" borderId="0" xfId="0" applyNumberFormat="1" applyFont="1" applyBorder="1" applyAlignment="1">
      <alignment vertical="center"/>
    </xf>
    <xf numFmtId="177" fontId="33" fillId="0" borderId="0" xfId="0" applyNumberFormat="1" applyFont="1" applyBorder="1" applyAlignment="1">
      <alignment horizontal="right" vertical="center"/>
    </xf>
    <xf numFmtId="177" fontId="34" fillId="0" borderId="45" xfId="0" applyNumberFormat="1" applyFont="1" applyBorder="1" applyAlignment="1">
      <alignment horizontal="right" vertical="center"/>
    </xf>
    <xf numFmtId="177" fontId="33" fillId="0" borderId="46" xfId="0" applyNumberFormat="1" applyFont="1" applyBorder="1" applyAlignment="1">
      <alignment horizontal="right" vertical="center"/>
    </xf>
    <xf numFmtId="177" fontId="33" fillId="0" borderId="47" xfId="0" applyNumberFormat="1" applyFont="1" applyBorder="1" applyAlignment="1">
      <alignment vertical="center"/>
    </xf>
    <xf numFmtId="177" fontId="12" fillId="0" borderId="0" xfId="0" applyNumberFormat="1" applyFont="1" applyAlignment="1">
      <alignment horizontal="right" vertical="center"/>
    </xf>
    <xf numFmtId="177" fontId="34" fillId="0" borderId="48" xfId="0" applyNumberFormat="1" applyFont="1" applyBorder="1" applyAlignment="1">
      <alignment horizontal="right" vertical="center"/>
    </xf>
    <xf numFmtId="177" fontId="33" fillId="0" borderId="49" xfId="0" applyNumberFormat="1" applyFont="1" applyBorder="1" applyAlignment="1">
      <alignment horizontal="right" vertical="center"/>
    </xf>
    <xf numFmtId="182" fontId="12" fillId="0" borderId="0" xfId="0" applyNumberFormat="1" applyFont="1" applyAlignment="1">
      <alignment vertical="center"/>
    </xf>
    <xf numFmtId="182" fontId="25" fillId="23" borderId="0" xfId="0" applyNumberFormat="1" applyFont="1" applyFill="1" applyAlignment="1">
      <alignment vertical="center"/>
    </xf>
    <xf numFmtId="9" fontId="12" fillId="0" borderId="0" xfId="2" applyFont="1">
      <alignment vertical="center"/>
    </xf>
    <xf numFmtId="177" fontId="12" fillId="0" borderId="11" xfId="0" applyNumberFormat="1" applyFont="1" applyBorder="1" applyAlignment="1">
      <alignment vertical="center"/>
    </xf>
    <xf numFmtId="177" fontId="12" fillId="0" borderId="12" xfId="0" applyNumberFormat="1" applyFont="1" applyBorder="1" applyAlignment="1">
      <alignment vertical="center"/>
    </xf>
    <xf numFmtId="9" fontId="12" fillId="0" borderId="14" xfId="2" applyFont="1" applyBorder="1">
      <alignment vertical="center"/>
    </xf>
    <xf numFmtId="9" fontId="12" fillId="0" borderId="0" xfId="2" applyFont="1" applyBorder="1">
      <alignment vertical="center"/>
    </xf>
    <xf numFmtId="41" fontId="12" fillId="0" borderId="16" xfId="0" applyNumberFormat="1" applyFont="1" applyBorder="1">
      <alignment vertical="center"/>
    </xf>
    <xf numFmtId="41" fontId="12" fillId="0" borderId="17" xfId="0" applyNumberFormat="1" applyFont="1" applyBorder="1">
      <alignment vertical="center"/>
    </xf>
    <xf numFmtId="41" fontId="12" fillId="0" borderId="0" xfId="0" applyNumberFormat="1" applyFont="1">
      <alignment vertical="center"/>
    </xf>
    <xf numFmtId="0" fontId="12" fillId="0" borderId="0" xfId="0" applyFont="1" applyFill="1" applyAlignment="1">
      <alignment horizontal="left" vertical="center" indent="1"/>
    </xf>
    <xf numFmtId="178" fontId="12" fillId="6" borderId="0" xfId="0" applyNumberFormat="1" applyFont="1" applyFill="1" applyBorder="1">
      <alignment vertical="center"/>
    </xf>
    <xf numFmtId="0" fontId="12" fillId="5" borderId="0" xfId="0" applyFont="1" applyFill="1" applyBorder="1">
      <alignment vertical="center"/>
    </xf>
    <xf numFmtId="0" fontId="12" fillId="13" borderId="0" xfId="0" applyFont="1" applyFill="1" applyBorder="1">
      <alignment vertical="center"/>
    </xf>
    <xf numFmtId="0" fontId="12" fillId="24" borderId="0" xfId="0" applyFont="1" applyFill="1" applyBorder="1">
      <alignment vertical="center"/>
    </xf>
    <xf numFmtId="41" fontId="12" fillId="5" borderId="0" xfId="0" applyNumberFormat="1" applyFont="1" applyFill="1" applyAlignment="1"/>
    <xf numFmtId="41" fontId="12" fillId="0" borderId="0" xfId="0" applyNumberFormat="1" applyFont="1" applyAlignment="1"/>
    <xf numFmtId="41" fontId="12" fillId="13" borderId="11" xfId="1" applyFont="1" applyFill="1" applyBorder="1">
      <alignment vertical="center"/>
    </xf>
    <xf numFmtId="41" fontId="12" fillId="13" borderId="50" xfId="1" applyFont="1" applyFill="1" applyBorder="1">
      <alignment vertical="center"/>
    </xf>
    <xf numFmtId="178" fontId="12" fillId="13" borderId="11" xfId="0" applyNumberFormat="1" applyFont="1" applyFill="1" applyBorder="1">
      <alignment vertical="center"/>
    </xf>
    <xf numFmtId="178" fontId="12" fillId="13" borderId="13" xfId="0" applyNumberFormat="1" applyFont="1" applyFill="1" applyBorder="1">
      <alignment vertical="center"/>
    </xf>
    <xf numFmtId="41" fontId="12" fillId="13" borderId="11" xfId="0" applyNumberFormat="1" applyFont="1" applyFill="1" applyBorder="1" applyAlignment="1"/>
    <xf numFmtId="41" fontId="12" fillId="13" borderId="12" xfId="0" applyNumberFormat="1" applyFont="1" applyFill="1" applyBorder="1" applyAlignment="1"/>
    <xf numFmtId="41" fontId="12" fillId="13" borderId="13" xfId="0" applyNumberFormat="1" applyFont="1" applyFill="1" applyBorder="1" applyAlignment="1"/>
    <xf numFmtId="0" fontId="12" fillId="13" borderId="12" xfId="0" applyFont="1" applyFill="1" applyBorder="1">
      <alignment vertical="center"/>
    </xf>
    <xf numFmtId="0" fontId="12" fillId="13" borderId="13" xfId="0" applyFont="1" applyFill="1" applyBorder="1">
      <alignment vertical="center"/>
    </xf>
    <xf numFmtId="41" fontId="12" fillId="13" borderId="14" xfId="1" applyFont="1" applyFill="1" applyBorder="1">
      <alignment vertical="center"/>
    </xf>
    <xf numFmtId="41" fontId="12" fillId="13" borderId="51" xfId="1" applyFont="1" applyFill="1" applyBorder="1">
      <alignment vertical="center"/>
    </xf>
    <xf numFmtId="178" fontId="12" fillId="13" borderId="14" xfId="0" applyNumberFormat="1" applyFont="1" applyFill="1" applyBorder="1">
      <alignment vertical="center"/>
    </xf>
    <xf numFmtId="178" fontId="12" fillId="13" borderId="15" xfId="0" applyNumberFormat="1" applyFont="1" applyFill="1" applyBorder="1">
      <alignment vertical="center"/>
    </xf>
    <xf numFmtId="41" fontId="12" fillId="13" borderId="14" xfId="0" applyNumberFormat="1" applyFont="1" applyFill="1" applyBorder="1" applyAlignment="1"/>
    <xf numFmtId="41" fontId="12" fillId="13" borderId="0" xfId="0" applyNumberFormat="1" applyFont="1" applyFill="1" applyBorder="1" applyAlignment="1"/>
    <xf numFmtId="41" fontId="12" fillId="13" borderId="15" xfId="0" applyNumberFormat="1" applyFont="1" applyFill="1" applyBorder="1" applyAlignment="1"/>
    <xf numFmtId="0" fontId="12" fillId="13" borderId="15" xfId="0" applyFont="1" applyFill="1" applyBorder="1">
      <alignment vertical="center"/>
    </xf>
    <xf numFmtId="41" fontId="12" fillId="9" borderId="14" xfId="1" applyFont="1" applyFill="1" applyBorder="1">
      <alignment vertical="center"/>
    </xf>
    <xf numFmtId="41" fontId="12" fillId="9" borderId="51" xfId="1" applyFont="1" applyFill="1" applyBorder="1">
      <alignment vertical="center"/>
    </xf>
    <xf numFmtId="178" fontId="12" fillId="9" borderId="14" xfId="0" applyNumberFormat="1" applyFont="1" applyFill="1" applyBorder="1">
      <alignment vertical="center"/>
    </xf>
    <xf numFmtId="178" fontId="12" fillId="9" borderId="15" xfId="0" applyNumberFormat="1" applyFont="1" applyFill="1" applyBorder="1">
      <alignment vertical="center"/>
    </xf>
    <xf numFmtId="41" fontId="12" fillId="9" borderId="14" xfId="0" applyNumberFormat="1" applyFont="1" applyFill="1" applyBorder="1" applyAlignment="1"/>
    <xf numFmtId="41" fontId="12" fillId="9" borderId="0" xfId="0" applyNumberFormat="1" applyFont="1" applyFill="1" applyBorder="1" applyAlignment="1"/>
    <xf numFmtId="41" fontId="12" fillId="9" borderId="15" xfId="0" applyNumberFormat="1" applyFont="1" applyFill="1" applyBorder="1" applyAlignment="1"/>
    <xf numFmtId="41" fontId="12" fillId="6" borderId="14" xfId="1" applyFont="1" applyFill="1" applyBorder="1">
      <alignment vertical="center"/>
    </xf>
    <xf numFmtId="41" fontId="12" fillId="6" borderId="51" xfId="1" applyFont="1" applyFill="1" applyBorder="1">
      <alignment vertical="center"/>
    </xf>
    <xf numFmtId="178" fontId="12" fillId="6" borderId="14" xfId="0" applyNumberFormat="1" applyFont="1" applyFill="1" applyBorder="1">
      <alignment vertical="center"/>
    </xf>
    <xf numFmtId="178" fontId="12" fillId="6" borderId="15" xfId="0" applyNumberFormat="1" applyFont="1" applyFill="1" applyBorder="1">
      <alignment vertical="center"/>
    </xf>
    <xf numFmtId="41" fontId="12" fillId="6" borderId="14" xfId="0" applyNumberFormat="1" applyFont="1" applyFill="1" applyBorder="1" applyAlignment="1"/>
    <xf numFmtId="41" fontId="12" fillId="6" borderId="0" xfId="0" applyNumberFormat="1" applyFont="1" applyFill="1" applyBorder="1" applyAlignment="1"/>
    <xf numFmtId="41" fontId="12" fillId="6" borderId="15" xfId="0" applyNumberFormat="1" applyFont="1" applyFill="1" applyBorder="1" applyAlignment="1"/>
    <xf numFmtId="0" fontId="12" fillId="6" borderId="0" xfId="0" applyFont="1" applyFill="1" applyBorder="1">
      <alignment vertical="center"/>
    </xf>
    <xf numFmtId="0" fontId="12" fillId="6" borderId="15" xfId="0" applyFont="1" applyFill="1" applyBorder="1">
      <alignment vertical="center"/>
    </xf>
    <xf numFmtId="0" fontId="12" fillId="24" borderId="52" xfId="0" applyFont="1" applyFill="1" applyBorder="1">
      <alignment vertical="center"/>
    </xf>
    <xf numFmtId="0" fontId="12" fillId="24" borderId="53" xfId="0" applyFont="1" applyFill="1" applyBorder="1">
      <alignment vertical="center"/>
    </xf>
    <xf numFmtId="0" fontId="12" fillId="24" borderId="54" xfId="0" applyFont="1" applyFill="1" applyBorder="1">
      <alignment vertical="center"/>
    </xf>
    <xf numFmtId="0" fontId="12" fillId="24" borderId="15" xfId="0" applyFont="1" applyFill="1" applyBorder="1">
      <alignment vertical="center"/>
    </xf>
    <xf numFmtId="0" fontId="12" fillId="25" borderId="55" xfId="0" applyFont="1" applyFill="1" applyBorder="1" applyAlignment="1">
      <alignment horizontal="center" vertical="center"/>
    </xf>
    <xf numFmtId="0" fontId="12" fillId="25" borderId="56" xfId="0" applyFont="1" applyFill="1" applyBorder="1" applyAlignment="1">
      <alignment horizontal="center" vertical="center"/>
    </xf>
    <xf numFmtId="0" fontId="12" fillId="26" borderId="54" xfId="0" applyFont="1" applyFill="1" applyBorder="1" applyAlignment="1">
      <alignment horizontal="center" vertical="center"/>
    </xf>
    <xf numFmtId="0" fontId="12" fillId="25" borderId="52" xfId="0" applyFont="1" applyFill="1" applyBorder="1" applyAlignment="1">
      <alignment horizontal="center" vertical="center"/>
    </xf>
    <xf numFmtId="0" fontId="12" fillId="25" borderId="0" xfId="0" applyFont="1" applyFill="1" applyBorder="1" applyAlignment="1">
      <alignment horizontal="center" vertical="center"/>
    </xf>
    <xf numFmtId="0" fontId="12" fillId="26" borderId="57" xfId="0" applyFont="1" applyFill="1" applyBorder="1" applyAlignment="1">
      <alignment horizontal="center" vertical="center"/>
    </xf>
    <xf numFmtId="0" fontId="12" fillId="25" borderId="58" xfId="0" applyFont="1" applyFill="1" applyBorder="1" applyAlignment="1">
      <alignment horizontal="center" vertical="center"/>
    </xf>
    <xf numFmtId="0" fontId="12" fillId="26" borderId="59" xfId="0" applyFont="1" applyFill="1" applyBorder="1" applyAlignment="1">
      <alignment horizontal="center" vertical="center"/>
    </xf>
    <xf numFmtId="0" fontId="12" fillId="25" borderId="14" xfId="0" applyFont="1" applyFill="1" applyBorder="1" applyAlignment="1">
      <alignment horizontal="center" vertical="center"/>
    </xf>
    <xf numFmtId="0" fontId="12" fillId="25" borderId="60" xfId="0" applyFont="1" applyFill="1" applyBorder="1">
      <alignment vertical="center"/>
    </xf>
    <xf numFmtId="0" fontId="12" fillId="25" borderId="15" xfId="0" applyFont="1" applyFill="1" applyBorder="1">
      <alignment vertical="center"/>
    </xf>
    <xf numFmtId="0" fontId="12" fillId="24" borderId="16" xfId="0" applyFont="1" applyFill="1" applyBorder="1" applyAlignment="1">
      <alignment horizontal="center" vertical="center"/>
    </xf>
    <xf numFmtId="0" fontId="12" fillId="24" borderId="61" xfId="0" applyFont="1" applyFill="1" applyBorder="1" applyAlignment="1">
      <alignment horizontal="center" vertical="center"/>
    </xf>
    <xf numFmtId="0" fontId="12" fillId="24" borderId="62" xfId="0" applyFont="1" applyFill="1" applyBorder="1" applyAlignment="1">
      <alignment horizontal="center" vertical="center"/>
    </xf>
    <xf numFmtId="0" fontId="12" fillId="25" borderId="65" xfId="0" applyFont="1" applyFill="1" applyBorder="1">
      <alignment vertical="center"/>
    </xf>
    <xf numFmtId="0" fontId="12" fillId="25" borderId="18" xfId="0" applyFont="1" applyFill="1" applyBorder="1">
      <alignment vertical="center"/>
    </xf>
    <xf numFmtId="0" fontId="12" fillId="0" borderId="0" xfId="0" applyFont="1" applyFill="1">
      <alignment vertical="center"/>
    </xf>
    <xf numFmtId="179" fontId="12" fillId="22" borderId="0" xfId="0" applyNumberFormat="1" applyFont="1" applyFill="1">
      <alignment vertical="center"/>
    </xf>
    <xf numFmtId="41" fontId="12" fillId="0" borderId="0" xfId="0" applyNumberFormat="1" applyFont="1" applyFill="1">
      <alignment vertical="center"/>
    </xf>
    <xf numFmtId="179" fontId="12" fillId="0" borderId="0" xfId="0" applyNumberFormat="1" applyFont="1" applyFill="1">
      <alignment vertical="center"/>
    </xf>
    <xf numFmtId="179" fontId="12" fillId="27" borderId="0" xfId="0" applyNumberFormat="1" applyFont="1" applyFill="1">
      <alignment vertical="center"/>
    </xf>
    <xf numFmtId="43" fontId="12" fillId="0" borderId="0" xfId="0" applyNumberFormat="1" applyFont="1" applyFill="1">
      <alignment vertical="center"/>
    </xf>
    <xf numFmtId="179" fontId="12" fillId="0" borderId="0" xfId="0" quotePrefix="1" applyNumberFormat="1" applyFont="1">
      <alignment vertical="center"/>
    </xf>
    <xf numFmtId="0" fontId="12" fillId="28" borderId="0" xfId="0" applyFont="1" applyFill="1">
      <alignment vertical="center"/>
    </xf>
    <xf numFmtId="43" fontId="12" fillId="0" borderId="35" xfId="0" applyNumberFormat="1" applyFont="1" applyBorder="1">
      <alignment vertical="center"/>
    </xf>
    <xf numFmtId="43" fontId="12" fillId="0" borderId="36" xfId="0" applyNumberFormat="1" applyFont="1" applyBorder="1">
      <alignment vertical="center"/>
    </xf>
    <xf numFmtId="0" fontId="12" fillId="0" borderId="37" xfId="0" applyFont="1" applyBorder="1">
      <alignment vertical="center"/>
    </xf>
    <xf numFmtId="43" fontId="12" fillId="0" borderId="33" xfId="0" applyNumberFormat="1" applyFont="1" applyBorder="1">
      <alignment vertical="center"/>
    </xf>
    <xf numFmtId="43" fontId="12" fillId="0" borderId="0" xfId="0" applyNumberFormat="1" applyFont="1" applyBorder="1">
      <alignment vertical="center"/>
    </xf>
    <xf numFmtId="0" fontId="12" fillId="0" borderId="34" xfId="0" applyFont="1" applyBorder="1">
      <alignment vertical="center"/>
    </xf>
    <xf numFmtId="43" fontId="12" fillId="0" borderId="38" xfId="0" applyNumberFormat="1" applyFont="1" applyBorder="1">
      <alignment vertical="center"/>
    </xf>
    <xf numFmtId="43" fontId="12" fillId="0" borderId="20" xfId="0" applyNumberFormat="1" applyFont="1" applyBorder="1">
      <alignment vertical="center"/>
    </xf>
    <xf numFmtId="0" fontId="12" fillId="0" borderId="39" xfId="0" applyFont="1" applyBorder="1">
      <alignment vertical="center"/>
    </xf>
    <xf numFmtId="178" fontId="12" fillId="0" borderId="35" xfId="2" applyNumberFormat="1" applyFont="1" applyBorder="1">
      <alignment vertical="center"/>
    </xf>
    <xf numFmtId="178" fontId="12" fillId="0" borderId="36" xfId="2" applyNumberFormat="1" applyFont="1" applyBorder="1">
      <alignment vertical="center"/>
    </xf>
    <xf numFmtId="178" fontId="12" fillId="0" borderId="33" xfId="2" applyNumberFormat="1" applyFont="1" applyBorder="1">
      <alignment vertical="center"/>
    </xf>
    <xf numFmtId="178" fontId="12" fillId="0" borderId="38" xfId="2" applyNumberFormat="1" applyFont="1" applyBorder="1">
      <alignment vertical="center"/>
    </xf>
    <xf numFmtId="41" fontId="12" fillId="0" borderId="20" xfId="0" applyNumberFormat="1" applyFont="1" applyBorder="1">
      <alignment vertical="center"/>
    </xf>
    <xf numFmtId="41" fontId="12" fillId="0" borderId="35" xfId="1" applyFont="1" applyBorder="1">
      <alignment vertical="center"/>
    </xf>
    <xf numFmtId="41" fontId="12" fillId="0" borderId="36" xfId="1" applyFont="1" applyBorder="1">
      <alignment vertical="center"/>
    </xf>
    <xf numFmtId="41" fontId="12" fillId="0" borderId="33" xfId="1" applyFont="1" applyBorder="1">
      <alignment vertical="center"/>
    </xf>
    <xf numFmtId="41" fontId="12" fillId="0" borderId="0" xfId="1" applyFont="1" applyBorder="1">
      <alignment vertical="center"/>
    </xf>
    <xf numFmtId="41" fontId="12" fillId="0" borderId="38" xfId="1" applyFont="1" applyBorder="1">
      <alignment vertical="center"/>
    </xf>
    <xf numFmtId="41" fontId="12" fillId="0" borderId="20" xfId="1" applyFont="1" applyBorder="1">
      <alignment vertical="center"/>
    </xf>
    <xf numFmtId="41" fontId="12" fillId="0" borderId="33" xfId="0" applyNumberFormat="1" applyFont="1" applyBorder="1">
      <alignment vertical="center"/>
    </xf>
    <xf numFmtId="41" fontId="12" fillId="0" borderId="38" xfId="0" applyNumberFormat="1" applyFont="1" applyBorder="1">
      <alignment vertical="center"/>
    </xf>
    <xf numFmtId="0" fontId="25" fillId="29" borderId="0" xfId="0" applyFont="1" applyFill="1" applyBorder="1" applyAlignment="1">
      <alignment horizontal="right"/>
    </xf>
    <xf numFmtId="0" fontId="25" fillId="29" borderId="0" xfId="0" applyFont="1" applyFill="1" applyBorder="1" applyAlignment="1"/>
    <xf numFmtId="41" fontId="12" fillId="0" borderId="0" xfId="0" quotePrefix="1" applyNumberFormat="1" applyFont="1">
      <alignment vertical="center"/>
    </xf>
    <xf numFmtId="0" fontId="35" fillId="0" borderId="0" xfId="0" applyFont="1" applyFill="1" applyAlignment="1"/>
    <xf numFmtId="41" fontId="12" fillId="0" borderId="0" xfId="1" applyFont="1">
      <alignment vertical="center"/>
    </xf>
    <xf numFmtId="43" fontId="12" fillId="0" borderId="0" xfId="0" applyNumberFormat="1" applyFont="1">
      <alignment vertical="center"/>
    </xf>
    <xf numFmtId="41" fontId="36" fillId="3" borderId="0" xfId="0" applyNumberFormat="1" applyFont="1" applyFill="1" applyAlignment="1"/>
    <xf numFmtId="43" fontId="36" fillId="3" borderId="0" xfId="0" applyNumberFormat="1" applyFont="1" applyFill="1" applyAlignment="1"/>
    <xf numFmtId="0" fontId="36" fillId="3" borderId="0" xfId="0" applyFont="1" applyFill="1" applyAlignment="1">
      <alignment horizontal="left" indent="1"/>
    </xf>
    <xf numFmtId="0" fontId="36" fillId="7" borderId="0" xfId="0" applyFont="1" applyFill="1" applyAlignment="1">
      <alignment horizontal="left" indent="1"/>
    </xf>
    <xf numFmtId="0" fontId="35" fillId="3" borderId="0" xfId="0" applyFont="1" applyFill="1" applyAlignment="1"/>
    <xf numFmtId="41" fontId="35" fillId="0" borderId="0" xfId="0" applyNumberFormat="1" applyFont="1" applyFill="1" applyAlignment="1"/>
    <xf numFmtId="0" fontId="35" fillId="0" borderId="0" xfId="0" applyFont="1" applyFill="1" applyAlignment="1">
      <alignment horizontal="left" indent="2"/>
    </xf>
    <xf numFmtId="0" fontId="35" fillId="7" borderId="0" xfId="0" applyFont="1" applyFill="1" applyAlignment="1">
      <alignment horizontal="left" indent="2"/>
    </xf>
    <xf numFmtId="0" fontId="35" fillId="7" borderId="0" xfId="0" applyFont="1" applyFill="1" applyBorder="1" applyAlignment="1">
      <alignment horizontal="left" indent="2"/>
    </xf>
    <xf numFmtId="0" fontId="36" fillId="7" borderId="0" xfId="0" applyFont="1" applyFill="1" applyBorder="1" applyAlignment="1">
      <alignment horizontal="left" indent="1"/>
    </xf>
    <xf numFmtId="41" fontId="36" fillId="0" borderId="0" xfId="0" applyNumberFormat="1" applyFont="1" applyFill="1" applyBorder="1" applyAlignment="1"/>
    <xf numFmtId="0" fontId="36" fillId="0" borderId="0" xfId="0" applyFont="1" applyFill="1" applyBorder="1" applyAlignment="1">
      <alignment horizontal="left"/>
    </xf>
    <xf numFmtId="41" fontId="36" fillId="0" borderId="0" xfId="0" applyNumberFormat="1" applyFont="1" applyFill="1" applyAlignment="1"/>
    <xf numFmtId="0" fontId="36" fillId="0" borderId="0" xfId="0" applyFont="1" applyFill="1" applyAlignment="1">
      <alignment horizontal="left" indent="1"/>
    </xf>
    <xf numFmtId="41" fontId="36" fillId="3" borderId="0" xfId="0" applyNumberFormat="1" applyFont="1" applyFill="1" applyBorder="1" applyAlignment="1"/>
    <xf numFmtId="0" fontId="36" fillId="3" borderId="0" xfId="0" applyFont="1" applyFill="1" applyBorder="1" applyAlignment="1">
      <alignment horizontal="left"/>
    </xf>
    <xf numFmtId="41" fontId="12" fillId="3" borderId="0" xfId="1" applyFont="1" applyFill="1">
      <alignment vertical="center"/>
    </xf>
    <xf numFmtId="180" fontId="35" fillId="0" borderId="0" xfId="0" applyNumberFormat="1" applyFont="1" applyFill="1" applyBorder="1" applyAlignment="1"/>
    <xf numFmtId="0" fontId="36" fillId="0" borderId="0" xfId="0" applyFont="1" applyFill="1" applyBorder="1" applyAlignment="1">
      <alignment horizontal="right"/>
    </xf>
    <xf numFmtId="0" fontId="36" fillId="0" borderId="0" xfId="0" applyFont="1" applyFill="1" applyBorder="1" applyAlignment="1"/>
    <xf numFmtId="0" fontId="36" fillId="0" borderId="0" xfId="0" applyFont="1" applyFill="1" applyAlignment="1"/>
    <xf numFmtId="41" fontId="12" fillId="0" borderId="50" xfId="1" applyFont="1" applyBorder="1">
      <alignment vertical="center"/>
    </xf>
    <xf numFmtId="41" fontId="12" fillId="0" borderId="51" xfId="1" applyFont="1" applyBorder="1">
      <alignment vertical="center"/>
    </xf>
    <xf numFmtId="41" fontId="14" fillId="22" borderId="66" xfId="0" applyNumberFormat="1" applyFont="1" applyFill="1" applyBorder="1">
      <alignment vertical="center"/>
    </xf>
    <xf numFmtId="178" fontId="39" fillId="0" borderId="0" xfId="0" applyNumberFormat="1" applyFont="1" applyFill="1" applyAlignment="1"/>
    <xf numFmtId="179" fontId="36" fillId="0" borderId="0" xfId="0" applyNumberFormat="1" applyFont="1" applyFill="1" applyAlignment="1"/>
    <xf numFmtId="178" fontId="36" fillId="0" borderId="0" xfId="2" applyNumberFormat="1" applyFont="1" applyFill="1" applyAlignment="1"/>
    <xf numFmtId="43" fontId="36" fillId="0" borderId="0" xfId="0" applyNumberFormat="1" applyFont="1" applyFill="1" applyAlignment="1"/>
    <xf numFmtId="178" fontId="40" fillId="0" borderId="0" xfId="0" applyNumberFormat="1" applyFont="1" applyFill="1" applyAlignment="1"/>
    <xf numFmtId="179" fontId="35" fillId="0" borderId="0" xfId="0" applyNumberFormat="1" applyFont="1" applyFill="1" applyAlignment="1"/>
    <xf numFmtId="178" fontId="35" fillId="0" borderId="0" xfId="2" applyNumberFormat="1" applyFont="1" applyFill="1" applyAlignment="1"/>
    <xf numFmtId="178" fontId="39" fillId="0" borderId="0" xfId="0" applyNumberFormat="1" applyFont="1" applyFill="1" applyBorder="1" applyAlignment="1"/>
    <xf numFmtId="178" fontId="36" fillId="0" borderId="0" xfId="2" applyNumberFormat="1" applyFont="1" applyFill="1" applyBorder="1" applyAlignment="1"/>
    <xf numFmtId="179" fontId="36" fillId="0" borderId="0" xfId="0" applyNumberFormat="1" applyFont="1" applyFill="1" applyBorder="1" applyAlignment="1"/>
    <xf numFmtId="0" fontId="41" fillId="0" borderId="0" xfId="0" applyFont="1" applyFill="1" applyAlignment="1"/>
    <xf numFmtId="41" fontId="35" fillId="0" borderId="0" xfId="1" applyNumberFormat="1" applyFont="1" applyFill="1" applyAlignment="1"/>
    <xf numFmtId="178" fontId="12" fillId="3" borderId="0" xfId="0" applyNumberFormat="1" applyFont="1" applyFill="1">
      <alignment vertical="center"/>
    </xf>
    <xf numFmtId="178" fontId="12" fillId="3" borderId="0" xfId="0" applyNumberFormat="1" applyFont="1" applyFill="1" applyBorder="1">
      <alignment vertical="center"/>
    </xf>
    <xf numFmtId="178" fontId="14" fillId="3" borderId="0" xfId="0" applyNumberFormat="1" applyFont="1" applyFill="1" applyBorder="1">
      <alignment vertical="center"/>
    </xf>
    <xf numFmtId="178" fontId="14" fillId="3" borderId="12" xfId="0" applyNumberFormat="1" applyFont="1" applyFill="1" applyBorder="1">
      <alignment vertical="center"/>
    </xf>
    <xf numFmtId="0" fontId="25" fillId="15" borderId="0" xfId="4" applyFont="1" applyFill="1" applyBorder="1" applyAlignment="1">
      <alignment horizontal="center" vertical="center"/>
    </xf>
    <xf numFmtId="0" fontId="12" fillId="24" borderId="0" xfId="0" applyFont="1" applyFill="1" applyBorder="1" applyAlignment="1">
      <alignment horizontal="center" vertical="center"/>
    </xf>
    <xf numFmtId="0" fontId="12" fillId="24" borderId="63" xfId="0" applyFont="1" applyFill="1" applyBorder="1" applyAlignment="1">
      <alignment horizontal="center" vertical="center"/>
    </xf>
    <xf numFmtId="0" fontId="12" fillId="24" borderId="61" xfId="0" applyFont="1" applyFill="1" applyBorder="1" applyAlignment="1">
      <alignment horizontal="center" vertical="center"/>
    </xf>
    <xf numFmtId="0" fontId="12" fillId="25" borderId="63" xfId="0" applyFont="1" applyFill="1" applyBorder="1" applyAlignment="1">
      <alignment horizontal="center" vertical="center"/>
    </xf>
    <xf numFmtId="0" fontId="12" fillId="25" borderId="64" xfId="0" applyFont="1" applyFill="1" applyBorder="1" applyAlignment="1">
      <alignment horizontal="center" vertical="center"/>
    </xf>
    <xf numFmtId="0" fontId="12" fillId="25" borderId="61" xfId="0" applyFont="1" applyFill="1" applyBorder="1" applyAlignment="1">
      <alignment horizontal="center" vertical="center"/>
    </xf>
    <xf numFmtId="178" fontId="12" fillId="23" borderId="0" xfId="0" applyNumberFormat="1" applyFont="1" applyFill="1">
      <alignment vertical="center"/>
    </xf>
  </cellXfs>
  <cellStyles count="7">
    <cellStyle name="백분율" xfId="2" builtinId="5"/>
    <cellStyle name="쉼표 [0]" xfId="1" builtinId="6"/>
    <cellStyle name="쉼표 [0] 2" xfId="5" xr:uid="{00000000-0005-0000-0000-000002000000}"/>
    <cellStyle name="표준" xfId="0" builtinId="0"/>
    <cellStyle name="표준 2" xfId="4" xr:uid="{00000000-0005-0000-0000-000004000000}"/>
    <cellStyle name="표준 2 2 2" xfId="3" xr:uid="{00000000-0005-0000-0000-000005000000}"/>
    <cellStyle name="표준 2 3 2 2" xfId="6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318888888888911E-3"/>
          <c:y val="6.0132393794962623E-2"/>
          <c:w val="0.98841311111111108"/>
          <c:h val="0.75308503740583443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86BC57"/>
            </a:solidFill>
            <a:ln w="25400">
              <a:noFill/>
            </a:ln>
          </c:spPr>
          <c:invertIfNegative val="0"/>
          <c:dPt>
            <c:idx val="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ADC6-4C80-AED3-94AD617D6887}"/>
              </c:ext>
            </c:extLst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 b="1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Bridge!$B$38:$B$66</c:f>
              <c:strCache>
                <c:ptCount val="29"/>
                <c:pt idx="0">
                  <c:v>FY13</c:v>
                </c:pt>
                <c:pt idx="1">
                  <c:v>ASP
(F/X)</c:v>
                </c:pt>
                <c:pt idx="2">
                  <c:v>Product
Mix 
(Revenue)</c:v>
                </c:pt>
                <c:pt idx="3">
                  <c:v>Product
Mix 
(COGS)</c:v>
                </c:pt>
                <c:pt idx="4">
                  <c:v>MD 
(APP)</c:v>
                </c:pt>
                <c:pt idx="5">
                  <c:v>Labor
Cost</c:v>
                </c:pt>
                <c:pt idx="6">
                  <c:v>OH
Cost</c:v>
                </c:pt>
                <c:pt idx="7">
                  <c:v>SG&amp;A</c:v>
                </c:pt>
                <c:pt idx="8">
                  <c:v>Others</c:v>
                </c:pt>
                <c:pt idx="9">
                  <c:v>FY14</c:v>
                </c:pt>
                <c:pt idx="10">
                  <c:v>ASP
(F/X)</c:v>
                </c:pt>
                <c:pt idx="11">
                  <c:v>Product
Mix 
(Revenue)</c:v>
                </c:pt>
                <c:pt idx="12">
                  <c:v>Product
Mix 
(COGS)</c:v>
                </c:pt>
                <c:pt idx="13">
                  <c:v>RM 
(APP)</c:v>
                </c:pt>
                <c:pt idx="14">
                  <c:v>MD 
(APP)</c:v>
                </c:pt>
                <c:pt idx="15">
                  <c:v>Labor
Cost</c:v>
                </c:pt>
                <c:pt idx="16">
                  <c:v>OH
Cost</c:v>
                </c:pt>
                <c:pt idx="17">
                  <c:v>SG&amp;A</c:v>
                </c:pt>
                <c:pt idx="18">
                  <c:v>Others</c:v>
                </c:pt>
                <c:pt idx="19">
                  <c:v>FY15</c:v>
                </c:pt>
                <c:pt idx="20">
                  <c:v>ASP
(F/X)</c:v>
                </c:pt>
                <c:pt idx="21">
                  <c:v>Product
Mix 
(Revenue)</c:v>
                </c:pt>
                <c:pt idx="22">
                  <c:v>Product
Mix 
(COGS)</c:v>
                </c:pt>
                <c:pt idx="23">
                  <c:v>RM 
(APP)</c:v>
                </c:pt>
                <c:pt idx="24">
                  <c:v>Labor
Cost</c:v>
                </c:pt>
                <c:pt idx="25">
                  <c:v>OH
Cost</c:v>
                </c:pt>
                <c:pt idx="26">
                  <c:v>SG&amp;A</c:v>
                </c:pt>
                <c:pt idx="27">
                  <c:v>Others</c:v>
                </c:pt>
                <c:pt idx="28">
                  <c:v>FY16 </c:v>
                </c:pt>
              </c:strCache>
            </c:strRef>
          </c:cat>
          <c:val>
            <c:numRef>
              <c:f>Bridge!$D$38:$D$66</c:f>
              <c:numCache>
                <c:formatCode>#,##0.0%;\(#,##0.0%\);\-\ \ </c:formatCode>
                <c:ptCount val="29"/>
                <c:pt idx="0">
                  <c:v>0.19179314519214338</c:v>
                </c:pt>
                <c:pt idx="9">
                  <c:v>0.12549822378719178</c:v>
                </c:pt>
                <c:pt idx="19">
                  <c:v>0.15297736528874889</c:v>
                </c:pt>
                <c:pt idx="28">
                  <c:v>0.19829336778088394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C6-4C80-AED3-94AD617D6887}"/>
            </c:ext>
          </c:extLst>
        </c:ser>
        <c:ser>
          <c:idx val="1"/>
          <c:order val="1"/>
          <c:spPr>
            <a:noFill/>
            <a:ln w="2540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Bridge!$B$38:$B$66</c:f>
              <c:strCache>
                <c:ptCount val="29"/>
                <c:pt idx="0">
                  <c:v>FY13</c:v>
                </c:pt>
                <c:pt idx="1">
                  <c:v>ASP
(F/X)</c:v>
                </c:pt>
                <c:pt idx="2">
                  <c:v>Product
Mix 
(Revenue)</c:v>
                </c:pt>
                <c:pt idx="3">
                  <c:v>Product
Mix 
(COGS)</c:v>
                </c:pt>
                <c:pt idx="4">
                  <c:v>MD 
(APP)</c:v>
                </c:pt>
                <c:pt idx="5">
                  <c:v>Labor
Cost</c:v>
                </c:pt>
                <c:pt idx="6">
                  <c:v>OH
Cost</c:v>
                </c:pt>
                <c:pt idx="7">
                  <c:v>SG&amp;A</c:v>
                </c:pt>
                <c:pt idx="8">
                  <c:v>Others</c:v>
                </c:pt>
                <c:pt idx="9">
                  <c:v>FY14</c:v>
                </c:pt>
                <c:pt idx="10">
                  <c:v>ASP
(F/X)</c:v>
                </c:pt>
                <c:pt idx="11">
                  <c:v>Product
Mix 
(Revenue)</c:v>
                </c:pt>
                <c:pt idx="12">
                  <c:v>Product
Mix 
(COGS)</c:v>
                </c:pt>
                <c:pt idx="13">
                  <c:v>RM 
(APP)</c:v>
                </c:pt>
                <c:pt idx="14">
                  <c:v>MD 
(APP)</c:v>
                </c:pt>
                <c:pt idx="15">
                  <c:v>Labor
Cost</c:v>
                </c:pt>
                <c:pt idx="16">
                  <c:v>OH
Cost</c:v>
                </c:pt>
                <c:pt idx="17">
                  <c:v>SG&amp;A</c:v>
                </c:pt>
                <c:pt idx="18">
                  <c:v>Others</c:v>
                </c:pt>
                <c:pt idx="19">
                  <c:v>FY15</c:v>
                </c:pt>
                <c:pt idx="20">
                  <c:v>ASP
(F/X)</c:v>
                </c:pt>
                <c:pt idx="21">
                  <c:v>Product
Mix 
(Revenue)</c:v>
                </c:pt>
                <c:pt idx="22">
                  <c:v>Product
Mix 
(COGS)</c:v>
                </c:pt>
                <c:pt idx="23">
                  <c:v>RM 
(APP)</c:v>
                </c:pt>
                <c:pt idx="24">
                  <c:v>Labor
Cost</c:v>
                </c:pt>
                <c:pt idx="25">
                  <c:v>OH
Cost</c:v>
                </c:pt>
                <c:pt idx="26">
                  <c:v>SG&amp;A</c:v>
                </c:pt>
                <c:pt idx="27">
                  <c:v>Others</c:v>
                </c:pt>
                <c:pt idx="28">
                  <c:v>FY16 </c:v>
                </c:pt>
              </c:strCache>
            </c:strRef>
          </c:cat>
          <c:val>
            <c:numRef>
              <c:f>Bridge!$E$38:$E$66</c:f>
              <c:numCache>
                <c:formatCode>#,##0.0%;\(#,##0.0%\);\-\ \ </c:formatCode>
                <c:ptCount val="29"/>
                <c:pt idx="1">
                  <c:v>0.19179314519214338</c:v>
                </c:pt>
                <c:pt idx="2">
                  <c:v>0.19428105819890235</c:v>
                </c:pt>
                <c:pt idx="3">
                  <c:v>0.20528415160368402</c:v>
                </c:pt>
                <c:pt idx="4">
                  <c:v>0.19254702006543958</c:v>
                </c:pt>
                <c:pt idx="5">
                  <c:v>0.19150119017718054</c:v>
                </c:pt>
                <c:pt idx="6">
                  <c:v>0.18037376101333905</c:v>
                </c:pt>
                <c:pt idx="7">
                  <c:v>0.12493436204442993</c:v>
                </c:pt>
                <c:pt idx="8">
                  <c:v>0.12493436204442993</c:v>
                </c:pt>
                <c:pt idx="10">
                  <c:v>0.12549822378719178</c:v>
                </c:pt>
                <c:pt idx="11">
                  <c:v>0.14075220551772796</c:v>
                </c:pt>
                <c:pt idx="12">
                  <c:v>0.16523674117441708</c:v>
                </c:pt>
                <c:pt idx="13">
                  <c:v>0.16523674117441708</c:v>
                </c:pt>
                <c:pt idx="14">
                  <c:v>0.14785886219376954</c:v>
                </c:pt>
                <c:pt idx="15">
                  <c:v>0.14785886219376954</c:v>
                </c:pt>
                <c:pt idx="16">
                  <c:v>0.15086628564679841</c:v>
                </c:pt>
                <c:pt idx="17">
                  <c:v>0.15745474615274566</c:v>
                </c:pt>
                <c:pt idx="18">
                  <c:v>0.15297736528874889</c:v>
                </c:pt>
                <c:pt idx="20">
                  <c:v>0.12244470919691852</c:v>
                </c:pt>
                <c:pt idx="21">
                  <c:v>0.12244470919691852</c:v>
                </c:pt>
                <c:pt idx="22">
                  <c:v>0.13001259277631635</c:v>
                </c:pt>
                <c:pt idx="23">
                  <c:v>0.13001259277631635</c:v>
                </c:pt>
                <c:pt idx="24">
                  <c:v>0.14375903548101523</c:v>
                </c:pt>
                <c:pt idx="25">
                  <c:v>0.14430338119276406</c:v>
                </c:pt>
                <c:pt idx="26">
                  <c:v>0.16305183254894753</c:v>
                </c:pt>
                <c:pt idx="27">
                  <c:v>0.19635550926220324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C6-4C80-AED3-94AD617D6887}"/>
            </c:ext>
          </c:extLst>
        </c:ser>
        <c:ser>
          <c:idx val="2"/>
          <c:order val="2"/>
          <c:spPr>
            <a:solidFill>
              <a:srgbClr val="ED8B00"/>
            </a:solidFill>
            <a:ln w="25400">
              <a:noFill/>
            </a:ln>
          </c:spPr>
          <c:invertIfNegative val="0"/>
          <c:dLbls>
            <c:dLbl>
              <c:idx val="1"/>
              <c:layout>
                <c:manualLayout>
                  <c:x val="-5.4924608358375538E-18"/>
                  <c:y val="-2.728127738556088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DC6-4C80-AED3-94AD617D6887}"/>
                </c:ext>
              </c:extLst>
            </c:dLbl>
            <c:dLbl>
              <c:idx val="2"/>
              <c:layout>
                <c:manualLayout>
                  <c:x val="-1.4257759533213706E-3"/>
                  <c:y val="-7.231606350990106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DC6-4C80-AED3-94AD617D6887}"/>
                </c:ext>
              </c:extLst>
            </c:dLbl>
            <c:dLbl>
              <c:idx val="3"/>
              <c:layout>
                <c:manualLayout>
                  <c:x val="0"/>
                  <c:y val="-6.84900373575018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DC6-4C80-AED3-94AD617D6887}"/>
                </c:ext>
              </c:extLst>
            </c:dLbl>
            <c:dLbl>
              <c:idx val="8"/>
              <c:layout>
                <c:manualLayout>
                  <c:x val="0"/>
                  <c:y val="-2.407148464768576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DC6-4C80-AED3-94AD617D6887}"/>
                </c:ext>
              </c:extLst>
            </c:dLbl>
            <c:dLbl>
              <c:idx val="10"/>
              <c:layout>
                <c:manualLayout>
                  <c:x val="0"/>
                  <c:y val="-5.195493241359443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DC6-4C80-AED3-94AD617D6887}"/>
                </c:ext>
              </c:extLst>
            </c:dLbl>
            <c:dLbl>
              <c:idx val="11"/>
              <c:layout>
                <c:manualLayout>
                  <c:x val="1.5748643720008931E-4"/>
                  <c:y val="-0.1310567323646792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DC6-4C80-AED3-94AD617D6887}"/>
                </c:ext>
              </c:extLst>
            </c:dLbl>
            <c:dLbl>
              <c:idx val="12"/>
              <c:layout>
                <c:manualLayout>
                  <c:x val="1.6525716617531937E-3"/>
                  <c:y val="-5.789469951992479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DC6-4C80-AED3-94AD617D6887}"/>
                </c:ext>
              </c:extLst>
            </c:dLbl>
            <c:dLbl>
              <c:idx val="13"/>
              <c:layout>
                <c:manualLayout>
                  <c:x val="0"/>
                  <c:y val="-6.641343898826819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DC6-4C80-AED3-94AD617D6887}"/>
                </c:ext>
              </c:extLst>
            </c:dLbl>
            <c:dLbl>
              <c:idx val="15"/>
              <c:layout>
                <c:manualLayout>
                  <c:x val="0"/>
                  <c:y val="-3.473835001750536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DC6-4C80-AED3-94AD617D6887}"/>
                </c:ext>
              </c:extLst>
            </c:dLbl>
            <c:dLbl>
              <c:idx val="16"/>
              <c:layout>
                <c:manualLayout>
                  <c:x val="0"/>
                  <c:y val="-8.817785168140658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DC6-4C80-AED3-94AD617D6887}"/>
                </c:ext>
              </c:extLst>
            </c:dLbl>
            <c:dLbl>
              <c:idx val="17"/>
              <c:layout>
                <c:manualLayout>
                  <c:x val="0"/>
                  <c:y val="-8.150156835257743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DC6-4C80-AED3-94AD617D6887}"/>
                </c:ext>
              </c:extLst>
            </c:dLbl>
            <c:dLbl>
              <c:idx val="20"/>
              <c:layout>
                <c:manualLayout>
                  <c:x val="-1.6525716617531937E-3"/>
                  <c:y val="-6.432744391102755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DC6-4C80-AED3-94AD617D6887}"/>
                </c:ext>
              </c:extLst>
            </c:dLbl>
            <c:dLbl>
              <c:idx val="21"/>
              <c:layout>
                <c:manualLayout>
                  <c:x val="-9.0170185373529067E-4"/>
                  <c:y val="-6.188557407979175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DC6-4C80-AED3-94AD617D6887}"/>
                </c:ext>
              </c:extLst>
            </c:dLbl>
            <c:dLbl>
              <c:idx val="22"/>
              <c:layout>
                <c:manualLayout>
                  <c:x val="1.495064462588484E-3"/>
                  <c:y val="-5.789470953318800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DC6-4C80-AED3-94AD617D6887}"/>
                </c:ext>
              </c:extLst>
            </c:dLbl>
            <c:dLbl>
              <c:idx val="23"/>
              <c:layout>
                <c:manualLayout>
                  <c:x val="-8.787937337340086E-17"/>
                  <c:y val="-5.433437890171832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DC6-4C80-AED3-94AD617D6887}"/>
                </c:ext>
              </c:extLst>
            </c:dLbl>
            <c:dLbl>
              <c:idx val="24"/>
              <c:layout>
                <c:manualLayout>
                  <c:x val="1.4950360161761064E-3"/>
                  <c:y val="-3.144370437819579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DC6-4C80-AED3-94AD617D6887}"/>
                </c:ext>
              </c:extLst>
            </c:dLbl>
            <c:dLbl>
              <c:idx val="25"/>
              <c:layout>
                <c:manualLayout>
                  <c:x val="0"/>
                  <c:y val="-6.917115828488763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DC6-4C80-AED3-94AD617D6887}"/>
                </c:ext>
              </c:extLst>
            </c:dLbl>
            <c:dLbl>
              <c:idx val="26"/>
              <c:layout>
                <c:manualLayout>
                  <c:x val="-5.9342852219973735E-4"/>
                  <c:y val="-9.377956927526352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DC6-4C80-AED3-94AD617D6887}"/>
                </c:ext>
              </c:extLst>
            </c:dLbl>
            <c:dLbl>
              <c:idx val="27"/>
              <c:layout>
                <c:manualLayout>
                  <c:x val="0"/>
                  <c:y val="-2.877832500372572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DC6-4C80-AED3-94AD617D6887}"/>
                </c:ext>
              </c:extLst>
            </c:dLbl>
            <c:numFmt formatCode="0.0%;\(0.0\)%;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 b="0"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Bridge!$B$38:$B$66</c:f>
              <c:strCache>
                <c:ptCount val="29"/>
                <c:pt idx="0">
                  <c:v>FY13</c:v>
                </c:pt>
                <c:pt idx="1">
                  <c:v>ASP
(F/X)</c:v>
                </c:pt>
                <c:pt idx="2">
                  <c:v>Product
Mix 
(Revenue)</c:v>
                </c:pt>
                <c:pt idx="3">
                  <c:v>Product
Mix 
(COGS)</c:v>
                </c:pt>
                <c:pt idx="4">
                  <c:v>MD 
(APP)</c:v>
                </c:pt>
                <c:pt idx="5">
                  <c:v>Labor
Cost</c:v>
                </c:pt>
                <c:pt idx="6">
                  <c:v>OH
Cost</c:v>
                </c:pt>
                <c:pt idx="7">
                  <c:v>SG&amp;A</c:v>
                </c:pt>
                <c:pt idx="8">
                  <c:v>Others</c:v>
                </c:pt>
                <c:pt idx="9">
                  <c:v>FY14</c:v>
                </c:pt>
                <c:pt idx="10">
                  <c:v>ASP
(F/X)</c:v>
                </c:pt>
                <c:pt idx="11">
                  <c:v>Product
Mix 
(Revenue)</c:v>
                </c:pt>
                <c:pt idx="12">
                  <c:v>Product
Mix 
(COGS)</c:v>
                </c:pt>
                <c:pt idx="13">
                  <c:v>RM 
(APP)</c:v>
                </c:pt>
                <c:pt idx="14">
                  <c:v>MD 
(APP)</c:v>
                </c:pt>
                <c:pt idx="15">
                  <c:v>Labor
Cost</c:v>
                </c:pt>
                <c:pt idx="16">
                  <c:v>OH
Cost</c:v>
                </c:pt>
                <c:pt idx="17">
                  <c:v>SG&amp;A</c:v>
                </c:pt>
                <c:pt idx="18">
                  <c:v>Others</c:v>
                </c:pt>
                <c:pt idx="19">
                  <c:v>FY15</c:v>
                </c:pt>
                <c:pt idx="20">
                  <c:v>ASP
(F/X)</c:v>
                </c:pt>
                <c:pt idx="21">
                  <c:v>Product
Mix 
(Revenue)</c:v>
                </c:pt>
                <c:pt idx="22">
                  <c:v>Product
Mix 
(COGS)</c:v>
                </c:pt>
                <c:pt idx="23">
                  <c:v>RM 
(APP)</c:v>
                </c:pt>
                <c:pt idx="24">
                  <c:v>Labor
Cost</c:v>
                </c:pt>
                <c:pt idx="25">
                  <c:v>OH
Cost</c:v>
                </c:pt>
                <c:pt idx="26">
                  <c:v>SG&amp;A</c:v>
                </c:pt>
                <c:pt idx="27">
                  <c:v>Others</c:v>
                </c:pt>
                <c:pt idx="28">
                  <c:v>FY16 </c:v>
                </c:pt>
              </c:strCache>
            </c:strRef>
          </c:cat>
          <c:val>
            <c:numRef>
              <c:f>Bridge!$F$38:$F$66</c:f>
              <c:numCache>
                <c:formatCode>#,##0.0%;\(#,##0.0%\);\-\ \ </c:formatCode>
                <c:ptCount val="29"/>
                <c:pt idx="1">
                  <c:v>2.4879130067589628E-3</c:v>
                </c:pt>
                <c:pt idx="2">
                  <c:v>2.0350852886225568E-2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5.6386174276183698E-4</c:v>
                </c:pt>
                <c:pt idx="10">
                  <c:v>1.5253981730536187E-2</c:v>
                </c:pt>
                <c:pt idx="11">
                  <c:v>4.9993281653251426E-2</c:v>
                </c:pt>
                <c:pt idx="12">
                  <c:v>0</c:v>
                </c:pt>
                <c:pt idx="13">
                  <c:v>1.9630520393056822E-2</c:v>
                </c:pt>
                <c:pt idx="14">
                  <c:v>0</c:v>
                </c:pt>
                <c:pt idx="15">
                  <c:v>3.0074234530288735E-3</c:v>
                </c:pt>
                <c:pt idx="16">
                  <c:v>2.6604365428122639E-2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2.0244172519492148E-2</c:v>
                </c:pt>
                <c:pt idx="22">
                  <c:v>0</c:v>
                </c:pt>
                <c:pt idx="23">
                  <c:v>1.374644270469888E-2</c:v>
                </c:pt>
                <c:pt idx="24">
                  <c:v>5.4434571174882818E-4</c:v>
                </c:pt>
                <c:pt idx="25">
                  <c:v>1.8748451356183471E-2</c:v>
                </c:pt>
                <c:pt idx="26">
                  <c:v>3.3303676713255709E-2</c:v>
                </c:pt>
                <c:pt idx="27">
                  <c:v>1.9378585186806963E-3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DC6-4C80-AED3-94AD617D6887}"/>
            </c:ext>
          </c:extLst>
        </c:ser>
        <c:ser>
          <c:idx val="3"/>
          <c:order val="3"/>
          <c:spPr>
            <a:solidFill>
              <a:srgbClr val="8099CC"/>
            </a:solidFill>
            <a:ln w="3175">
              <a:solidFill>
                <a:srgbClr val="FFFFFF"/>
              </a:solidFill>
              <a:prstDash val="solid"/>
            </a:ln>
          </c:spPr>
          <c:invertIfNegative val="0"/>
          <c:dLbls>
            <c:delete val="1"/>
          </c:dLbls>
          <c:cat>
            <c:strRef>
              <c:f>Bridge!$B$38:$B$66</c:f>
              <c:strCache>
                <c:ptCount val="29"/>
                <c:pt idx="0">
                  <c:v>FY13</c:v>
                </c:pt>
                <c:pt idx="1">
                  <c:v>ASP
(F/X)</c:v>
                </c:pt>
                <c:pt idx="2">
                  <c:v>Product
Mix 
(Revenue)</c:v>
                </c:pt>
                <c:pt idx="3">
                  <c:v>Product
Mix 
(COGS)</c:v>
                </c:pt>
                <c:pt idx="4">
                  <c:v>MD 
(APP)</c:v>
                </c:pt>
                <c:pt idx="5">
                  <c:v>Labor
Cost</c:v>
                </c:pt>
                <c:pt idx="6">
                  <c:v>OH
Cost</c:v>
                </c:pt>
                <c:pt idx="7">
                  <c:v>SG&amp;A</c:v>
                </c:pt>
                <c:pt idx="8">
                  <c:v>Others</c:v>
                </c:pt>
                <c:pt idx="9">
                  <c:v>FY14</c:v>
                </c:pt>
                <c:pt idx="10">
                  <c:v>ASP
(F/X)</c:v>
                </c:pt>
                <c:pt idx="11">
                  <c:v>Product
Mix 
(Revenue)</c:v>
                </c:pt>
                <c:pt idx="12">
                  <c:v>Product
Mix 
(COGS)</c:v>
                </c:pt>
                <c:pt idx="13">
                  <c:v>RM 
(APP)</c:v>
                </c:pt>
                <c:pt idx="14">
                  <c:v>MD 
(APP)</c:v>
                </c:pt>
                <c:pt idx="15">
                  <c:v>Labor
Cost</c:v>
                </c:pt>
                <c:pt idx="16">
                  <c:v>OH
Cost</c:v>
                </c:pt>
                <c:pt idx="17">
                  <c:v>SG&amp;A</c:v>
                </c:pt>
                <c:pt idx="18">
                  <c:v>Others</c:v>
                </c:pt>
                <c:pt idx="19">
                  <c:v>FY15</c:v>
                </c:pt>
                <c:pt idx="20">
                  <c:v>ASP
(F/X)</c:v>
                </c:pt>
                <c:pt idx="21">
                  <c:v>Product
Mix 
(Revenue)</c:v>
                </c:pt>
                <c:pt idx="22">
                  <c:v>Product
Mix 
(COGS)</c:v>
                </c:pt>
                <c:pt idx="23">
                  <c:v>RM 
(APP)</c:v>
                </c:pt>
                <c:pt idx="24">
                  <c:v>Labor
Cost</c:v>
                </c:pt>
                <c:pt idx="25">
                  <c:v>OH
Cost</c:v>
                </c:pt>
                <c:pt idx="26">
                  <c:v>SG&amp;A</c:v>
                </c:pt>
                <c:pt idx="27">
                  <c:v>Others</c:v>
                </c:pt>
                <c:pt idx="28">
                  <c:v>FY16 </c:v>
                </c:pt>
              </c:strCache>
            </c:strRef>
          </c:cat>
          <c:val>
            <c:numRef>
              <c:f>Bridge!$G$38:$G$66</c:f>
              <c:numCache>
                <c:formatCode>#,##0.0%;\(#,##0.0%\);\-\ \ 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DC6-4C80-AED3-94AD617D6887}"/>
            </c:ext>
          </c:extLst>
        </c:ser>
        <c:ser>
          <c:idx val="4"/>
          <c:order val="4"/>
          <c:spPr>
            <a:solidFill>
              <a:srgbClr val="0097A9"/>
            </a:solidFill>
            <a:ln w="25400">
              <a:noFill/>
            </a:ln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DC6-4C80-AED3-94AD617D688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DC6-4C80-AED3-94AD617D6887}"/>
                </c:ext>
              </c:extLst>
            </c:dLbl>
            <c:dLbl>
              <c:idx val="3"/>
              <c:layout>
                <c:manualLayout>
                  <c:x val="0"/>
                  <c:y val="4.617388284737815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ADC6-4C80-AED3-94AD617D6887}"/>
                </c:ext>
              </c:extLst>
            </c:dLbl>
            <c:dLbl>
              <c:idx val="4"/>
              <c:layout>
                <c:manualLayout>
                  <c:x val="0"/>
                  <c:y val="5.433437890171819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ADC6-4C80-AED3-94AD617D6887}"/>
                </c:ext>
              </c:extLst>
            </c:dLbl>
            <c:dLbl>
              <c:idx val="5"/>
              <c:layout>
                <c:manualLayout>
                  <c:x val="-1.1983689349557424E-3"/>
                  <c:y val="2.407148464768572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ADC6-4C80-AED3-94AD617D6887}"/>
                </c:ext>
              </c:extLst>
            </c:dLbl>
            <c:dLbl>
              <c:idx val="6"/>
              <c:layout>
                <c:manualLayout>
                  <c:x val="0"/>
                  <c:y val="5.612448990214820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ADC6-4C80-AED3-94AD617D6887}"/>
                </c:ext>
              </c:extLst>
            </c:dLbl>
            <c:dLbl>
              <c:idx val="7"/>
              <c:layout>
                <c:manualLayout>
                  <c:x val="-4.393968668670043E-17"/>
                  <c:y val="0.1444813170311181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ADC6-4C80-AED3-94AD617D6887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ADC6-4C80-AED3-94AD617D688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ADC6-4C80-AED3-94AD617D688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ADC6-4C80-AED3-94AD617D6887}"/>
                </c:ext>
              </c:extLst>
            </c:dLbl>
            <c:dLbl>
              <c:idx val="12"/>
              <c:layout>
                <c:manualLayout>
                  <c:x val="0"/>
                  <c:y val="8.347065480057064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ADC6-4C80-AED3-94AD617D6887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ADC6-4C80-AED3-94AD617D6887}"/>
                </c:ext>
              </c:extLst>
            </c:dLbl>
            <c:dLbl>
              <c:idx val="14"/>
              <c:layout>
                <c:manualLayout>
                  <c:x val="-8.787937337340086E-17"/>
                  <c:y val="9.961302798648342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ADC6-4C80-AED3-94AD617D6887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ADC6-4C80-AED3-94AD617D6887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ADC6-4C80-AED3-94AD617D6887}"/>
                </c:ext>
              </c:extLst>
            </c:dLbl>
            <c:dLbl>
              <c:idx val="17"/>
              <c:layout>
                <c:manualLayout>
                  <c:x val="0"/>
                  <c:y val="7.1140244732880928E-2"/>
                </c:manualLayout>
              </c:layout>
              <c:tx>
                <c:rich>
                  <a:bodyPr/>
                  <a:lstStyle/>
                  <a:p>
                    <a:r>
                      <a:rPr lang="en-US" altLang="ko-KR"/>
                      <a:t>2.0%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ADC6-4C80-AED3-94AD617D6887}"/>
                </c:ext>
              </c:extLst>
            </c:dLbl>
            <c:dLbl>
              <c:idx val="18"/>
              <c:layout>
                <c:manualLayout>
                  <c:x val="0"/>
                  <c:y val="2.824132172350634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ADC6-4C80-AED3-94AD617D6887}"/>
                </c:ext>
              </c:extLst>
            </c:dLbl>
            <c:dLbl>
              <c:idx val="20"/>
              <c:layout>
                <c:manualLayout>
                  <c:x val="0"/>
                  <c:y val="9.360059382770012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ADC6-4C80-AED3-94AD617D6887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ADC6-4C80-AED3-94AD617D6887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ADC6-4C80-AED3-94AD617D6887}"/>
                </c:ext>
              </c:extLst>
            </c:dLbl>
            <c:dLbl>
              <c:idx val="23"/>
              <c:layout>
                <c:manualLayout>
                  <c:x val="-3.595106804867227E-2"/>
                  <c:y val="8.1501568352577436E-2"/>
                </c:manualLayout>
              </c:layout>
              <c:tx>
                <c:rich>
                  <a:bodyPr/>
                  <a:lstStyle/>
                  <a:p>
                    <a:r>
                      <a:rPr lang="en-US" altLang="ko-KR"/>
                      <a:t>1.3%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ADC6-4C80-AED3-94AD617D6887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ADC6-4C80-AED3-94AD617D6887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ADC6-4C80-AED3-94AD617D6887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ADC6-4C80-AED3-94AD617D6887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ADC6-4C80-AED3-94AD617D68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Bridge!$B$38:$B$66</c:f>
              <c:strCache>
                <c:ptCount val="29"/>
                <c:pt idx="0">
                  <c:v>FY13</c:v>
                </c:pt>
                <c:pt idx="1">
                  <c:v>ASP
(F/X)</c:v>
                </c:pt>
                <c:pt idx="2">
                  <c:v>Product
Mix 
(Revenue)</c:v>
                </c:pt>
                <c:pt idx="3">
                  <c:v>Product
Mix 
(COGS)</c:v>
                </c:pt>
                <c:pt idx="4">
                  <c:v>MD 
(APP)</c:v>
                </c:pt>
                <c:pt idx="5">
                  <c:v>Labor
Cost</c:v>
                </c:pt>
                <c:pt idx="6">
                  <c:v>OH
Cost</c:v>
                </c:pt>
                <c:pt idx="7">
                  <c:v>SG&amp;A</c:v>
                </c:pt>
                <c:pt idx="8">
                  <c:v>Others</c:v>
                </c:pt>
                <c:pt idx="9">
                  <c:v>FY14</c:v>
                </c:pt>
                <c:pt idx="10">
                  <c:v>ASP
(F/X)</c:v>
                </c:pt>
                <c:pt idx="11">
                  <c:v>Product
Mix 
(Revenue)</c:v>
                </c:pt>
                <c:pt idx="12">
                  <c:v>Product
Mix 
(COGS)</c:v>
                </c:pt>
                <c:pt idx="13">
                  <c:v>RM 
(APP)</c:v>
                </c:pt>
                <c:pt idx="14">
                  <c:v>MD 
(APP)</c:v>
                </c:pt>
                <c:pt idx="15">
                  <c:v>Labor
Cost</c:v>
                </c:pt>
                <c:pt idx="16">
                  <c:v>OH
Cost</c:v>
                </c:pt>
                <c:pt idx="17">
                  <c:v>SG&amp;A</c:v>
                </c:pt>
                <c:pt idx="18">
                  <c:v>Others</c:v>
                </c:pt>
                <c:pt idx="19">
                  <c:v>FY15</c:v>
                </c:pt>
                <c:pt idx="20">
                  <c:v>ASP
(F/X)</c:v>
                </c:pt>
                <c:pt idx="21">
                  <c:v>Product
Mix 
(Revenue)</c:v>
                </c:pt>
                <c:pt idx="22">
                  <c:v>Product
Mix 
(COGS)</c:v>
                </c:pt>
                <c:pt idx="23">
                  <c:v>RM 
(APP)</c:v>
                </c:pt>
                <c:pt idx="24">
                  <c:v>Labor
Cost</c:v>
                </c:pt>
                <c:pt idx="25">
                  <c:v>OH
Cost</c:v>
                </c:pt>
                <c:pt idx="26">
                  <c:v>SG&amp;A</c:v>
                </c:pt>
                <c:pt idx="27">
                  <c:v>Others</c:v>
                </c:pt>
                <c:pt idx="28">
                  <c:v>FY16 </c:v>
                </c:pt>
              </c:strCache>
            </c:strRef>
          </c:cat>
          <c:val>
            <c:numRef>
              <c:f>Bridge!$H$38:$H$66</c:f>
              <c:numCache>
                <c:formatCode>#,##0.0%;\(#,##0.0%\);\-\ \ 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9.3477594814438819E-3</c:v>
                </c:pt>
                <c:pt idx="4">
                  <c:v>1.2737131538244434E-2</c:v>
                </c:pt>
                <c:pt idx="5">
                  <c:v>1.0458298882590478E-3</c:v>
                </c:pt>
                <c:pt idx="6">
                  <c:v>1.112742916384149E-2</c:v>
                </c:pt>
                <c:pt idx="7">
                  <c:v>5.543939896890912E-2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2.5508745996562304E-2</c:v>
                </c:pt>
                <c:pt idx="13">
                  <c:v>0</c:v>
                </c:pt>
                <c:pt idx="14">
                  <c:v>3.700839937370437E-2</c:v>
                </c:pt>
                <c:pt idx="15">
                  <c:v>0</c:v>
                </c:pt>
                <c:pt idx="16">
                  <c:v>0</c:v>
                </c:pt>
                <c:pt idx="17">
                  <c:v>2.00159049221754E-2</c:v>
                </c:pt>
                <c:pt idx="18">
                  <c:v>4.4773808639967591E-3</c:v>
                </c:pt>
                <c:pt idx="20">
                  <c:v>3.0532656091830368E-2</c:v>
                </c:pt>
                <c:pt idx="21">
                  <c:v>0</c:v>
                </c:pt>
                <c:pt idx="22">
                  <c:v>1.2676288940094316E-2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ADC6-4C80-AED3-94AD617D6887}"/>
            </c:ext>
          </c:extLst>
        </c:ser>
        <c:ser>
          <c:idx val="5"/>
          <c:order val="5"/>
          <c:spPr>
            <a:solidFill>
              <a:srgbClr val="D96640"/>
            </a:solidFill>
            <a:ln w="3175">
              <a:solidFill>
                <a:srgbClr val="FFFFFF"/>
              </a:solidFill>
              <a:prstDash val="solid"/>
            </a:ln>
          </c:spPr>
          <c:invertIfNegative val="0"/>
          <c:dLbls>
            <c:delete val="1"/>
          </c:dLbls>
          <c:cat>
            <c:strRef>
              <c:f>Bridge!$B$38:$B$66</c:f>
              <c:strCache>
                <c:ptCount val="29"/>
                <c:pt idx="0">
                  <c:v>FY13</c:v>
                </c:pt>
                <c:pt idx="1">
                  <c:v>ASP
(F/X)</c:v>
                </c:pt>
                <c:pt idx="2">
                  <c:v>Product
Mix 
(Revenue)</c:v>
                </c:pt>
                <c:pt idx="3">
                  <c:v>Product
Mix 
(COGS)</c:v>
                </c:pt>
                <c:pt idx="4">
                  <c:v>MD 
(APP)</c:v>
                </c:pt>
                <c:pt idx="5">
                  <c:v>Labor
Cost</c:v>
                </c:pt>
                <c:pt idx="6">
                  <c:v>OH
Cost</c:v>
                </c:pt>
                <c:pt idx="7">
                  <c:v>SG&amp;A</c:v>
                </c:pt>
                <c:pt idx="8">
                  <c:v>Others</c:v>
                </c:pt>
                <c:pt idx="9">
                  <c:v>FY14</c:v>
                </c:pt>
                <c:pt idx="10">
                  <c:v>ASP
(F/X)</c:v>
                </c:pt>
                <c:pt idx="11">
                  <c:v>Product
Mix 
(Revenue)</c:v>
                </c:pt>
                <c:pt idx="12">
                  <c:v>Product
Mix 
(COGS)</c:v>
                </c:pt>
                <c:pt idx="13">
                  <c:v>RM 
(APP)</c:v>
                </c:pt>
                <c:pt idx="14">
                  <c:v>MD 
(APP)</c:v>
                </c:pt>
                <c:pt idx="15">
                  <c:v>Labor
Cost</c:v>
                </c:pt>
                <c:pt idx="16">
                  <c:v>OH
Cost</c:v>
                </c:pt>
                <c:pt idx="17">
                  <c:v>SG&amp;A</c:v>
                </c:pt>
                <c:pt idx="18">
                  <c:v>Others</c:v>
                </c:pt>
                <c:pt idx="19">
                  <c:v>FY15</c:v>
                </c:pt>
                <c:pt idx="20">
                  <c:v>ASP
(F/X)</c:v>
                </c:pt>
                <c:pt idx="21">
                  <c:v>Product
Mix 
(Revenue)</c:v>
                </c:pt>
                <c:pt idx="22">
                  <c:v>Product
Mix 
(COGS)</c:v>
                </c:pt>
                <c:pt idx="23">
                  <c:v>RM 
(APP)</c:v>
                </c:pt>
                <c:pt idx="24">
                  <c:v>Labor
Cost</c:v>
                </c:pt>
                <c:pt idx="25">
                  <c:v>OH
Cost</c:v>
                </c:pt>
                <c:pt idx="26">
                  <c:v>SG&amp;A</c:v>
                </c:pt>
                <c:pt idx="27">
                  <c:v>Others</c:v>
                </c:pt>
                <c:pt idx="28">
                  <c:v>FY16 </c:v>
                </c:pt>
              </c:strCache>
            </c:strRef>
          </c:cat>
          <c:val>
            <c:numRef>
              <c:f>Bridge!$I$38:$I$66</c:f>
              <c:numCache>
                <c:formatCode>#,##0.0%;\(#,##0.0%\);\-\ \ 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ADC6-4C80-AED3-94AD617D6887}"/>
            </c:ext>
          </c:extLst>
        </c:ser>
        <c:ser>
          <c:idx val="6"/>
          <c:order val="6"/>
          <c:spPr>
            <a:noFill/>
            <a:ln w="25400">
              <a:noFill/>
            </a:ln>
          </c:spPr>
          <c:invertIfNegative val="0"/>
          <c:dLbls>
            <c:delete val="1"/>
          </c:dLbls>
          <c:cat>
            <c:strRef>
              <c:f>Bridge!$B$38:$B$66</c:f>
              <c:strCache>
                <c:ptCount val="29"/>
                <c:pt idx="0">
                  <c:v>FY13</c:v>
                </c:pt>
                <c:pt idx="1">
                  <c:v>ASP
(F/X)</c:v>
                </c:pt>
                <c:pt idx="2">
                  <c:v>Product
Mix 
(Revenue)</c:v>
                </c:pt>
                <c:pt idx="3">
                  <c:v>Product
Mix 
(COGS)</c:v>
                </c:pt>
                <c:pt idx="4">
                  <c:v>MD 
(APP)</c:v>
                </c:pt>
                <c:pt idx="5">
                  <c:v>Labor
Cost</c:v>
                </c:pt>
                <c:pt idx="6">
                  <c:v>OH
Cost</c:v>
                </c:pt>
                <c:pt idx="7">
                  <c:v>SG&amp;A</c:v>
                </c:pt>
                <c:pt idx="8">
                  <c:v>Others</c:v>
                </c:pt>
                <c:pt idx="9">
                  <c:v>FY14</c:v>
                </c:pt>
                <c:pt idx="10">
                  <c:v>ASP
(F/X)</c:v>
                </c:pt>
                <c:pt idx="11">
                  <c:v>Product
Mix 
(Revenue)</c:v>
                </c:pt>
                <c:pt idx="12">
                  <c:v>Product
Mix 
(COGS)</c:v>
                </c:pt>
                <c:pt idx="13">
                  <c:v>RM 
(APP)</c:v>
                </c:pt>
                <c:pt idx="14">
                  <c:v>MD 
(APP)</c:v>
                </c:pt>
                <c:pt idx="15">
                  <c:v>Labor
Cost</c:v>
                </c:pt>
                <c:pt idx="16">
                  <c:v>OH
Cost</c:v>
                </c:pt>
                <c:pt idx="17">
                  <c:v>SG&amp;A</c:v>
                </c:pt>
                <c:pt idx="18">
                  <c:v>Others</c:v>
                </c:pt>
                <c:pt idx="19">
                  <c:v>FY15</c:v>
                </c:pt>
                <c:pt idx="20">
                  <c:v>ASP
(F/X)</c:v>
                </c:pt>
                <c:pt idx="21">
                  <c:v>Product
Mix 
(Revenue)</c:v>
                </c:pt>
                <c:pt idx="22">
                  <c:v>Product
Mix 
(COGS)</c:v>
                </c:pt>
                <c:pt idx="23">
                  <c:v>RM 
(APP)</c:v>
                </c:pt>
                <c:pt idx="24">
                  <c:v>Labor
Cost</c:v>
                </c:pt>
                <c:pt idx="25">
                  <c:v>OH
Cost</c:v>
                </c:pt>
                <c:pt idx="26">
                  <c:v>SG&amp;A</c:v>
                </c:pt>
                <c:pt idx="27">
                  <c:v>Others</c:v>
                </c:pt>
                <c:pt idx="28">
                  <c:v>FY16 </c:v>
                </c:pt>
              </c:strCache>
            </c:strRef>
          </c:cat>
          <c:val>
            <c:numRef>
              <c:f>Bridge!$J$38:$J$66</c:f>
              <c:numCache>
                <c:formatCode>#,##0.0%;\(#,##0.0%\);\-\ \ 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ADC6-4C80-AED3-94AD617D6887}"/>
            </c:ext>
          </c:extLst>
        </c:ser>
        <c:ser>
          <c:idx val="7"/>
          <c:order val="7"/>
          <c:spPr>
            <a:noFill/>
            <a:ln w="25400">
              <a:noFill/>
            </a:ln>
          </c:spPr>
          <c:invertIfNegative val="0"/>
          <c:dLbls>
            <c:delete val="1"/>
          </c:dLbls>
          <c:cat>
            <c:strRef>
              <c:f>Bridge!$B$38:$B$66</c:f>
              <c:strCache>
                <c:ptCount val="29"/>
                <c:pt idx="0">
                  <c:v>FY13</c:v>
                </c:pt>
                <c:pt idx="1">
                  <c:v>ASP
(F/X)</c:v>
                </c:pt>
                <c:pt idx="2">
                  <c:v>Product
Mix 
(Revenue)</c:v>
                </c:pt>
                <c:pt idx="3">
                  <c:v>Product
Mix 
(COGS)</c:v>
                </c:pt>
                <c:pt idx="4">
                  <c:v>MD 
(APP)</c:v>
                </c:pt>
                <c:pt idx="5">
                  <c:v>Labor
Cost</c:v>
                </c:pt>
                <c:pt idx="6">
                  <c:v>OH
Cost</c:v>
                </c:pt>
                <c:pt idx="7">
                  <c:v>SG&amp;A</c:v>
                </c:pt>
                <c:pt idx="8">
                  <c:v>Others</c:v>
                </c:pt>
                <c:pt idx="9">
                  <c:v>FY14</c:v>
                </c:pt>
                <c:pt idx="10">
                  <c:v>ASP
(F/X)</c:v>
                </c:pt>
                <c:pt idx="11">
                  <c:v>Product
Mix 
(Revenue)</c:v>
                </c:pt>
                <c:pt idx="12">
                  <c:v>Product
Mix 
(COGS)</c:v>
                </c:pt>
                <c:pt idx="13">
                  <c:v>RM 
(APP)</c:v>
                </c:pt>
                <c:pt idx="14">
                  <c:v>MD 
(APP)</c:v>
                </c:pt>
                <c:pt idx="15">
                  <c:v>Labor
Cost</c:v>
                </c:pt>
                <c:pt idx="16">
                  <c:v>OH
Cost</c:v>
                </c:pt>
                <c:pt idx="17">
                  <c:v>SG&amp;A</c:v>
                </c:pt>
                <c:pt idx="18">
                  <c:v>Others</c:v>
                </c:pt>
                <c:pt idx="19">
                  <c:v>FY15</c:v>
                </c:pt>
                <c:pt idx="20">
                  <c:v>ASP
(F/X)</c:v>
                </c:pt>
                <c:pt idx="21">
                  <c:v>Product
Mix 
(Revenue)</c:v>
                </c:pt>
                <c:pt idx="22">
                  <c:v>Product
Mix 
(COGS)</c:v>
                </c:pt>
                <c:pt idx="23">
                  <c:v>RM 
(APP)</c:v>
                </c:pt>
                <c:pt idx="24">
                  <c:v>Labor
Cost</c:v>
                </c:pt>
                <c:pt idx="25">
                  <c:v>OH
Cost</c:v>
                </c:pt>
                <c:pt idx="26">
                  <c:v>SG&amp;A</c:v>
                </c:pt>
                <c:pt idx="27">
                  <c:v>Others</c:v>
                </c:pt>
                <c:pt idx="28">
                  <c:v>FY16 </c:v>
                </c:pt>
              </c:strCache>
            </c:strRef>
          </c:cat>
          <c:val>
            <c:numRef>
              <c:f>Bridge!$K$38:$K$66</c:f>
              <c:numCache>
                <c:formatCode>#,##0.0%;\(#,##0.0%\);\-\ \ 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ADC6-4C80-AED3-94AD617D688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537233408"/>
        <c:axId val="537233800"/>
      </c:barChart>
      <c:catAx>
        <c:axId val="53723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12700">
            <a:solidFill>
              <a:schemeClr val="bg2">
                <a:lumMod val="8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600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endParaRPr lang="ko-KR"/>
          </a:p>
        </c:txPr>
        <c:crossAx val="537233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7233800"/>
        <c:scaling>
          <c:orientation val="minMax"/>
          <c:max val="0.25"/>
          <c:min val="8.0000000000000016E-2"/>
        </c:scaling>
        <c:delete val="0"/>
        <c:axPos val="l"/>
        <c:numFmt formatCode="0.0%" sourceLinked="0"/>
        <c:majorTickMark val="none"/>
        <c:minorTickMark val="none"/>
        <c:tickLblPos val="none"/>
        <c:spPr>
          <a:ln>
            <a:noFill/>
          </a:ln>
        </c:spPr>
        <c:crossAx val="537233408"/>
        <c:crosses val="autoZero"/>
        <c:crossBetween val="between"/>
      </c:valAx>
      <c:spPr>
        <a:noFill/>
        <a:ln w="3175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 pitchFamily="34" charset="0"/>
          <a:ea typeface="Arial"/>
          <a:cs typeface="Arial" pitchFamily="34" charset="0"/>
        </a:defRPr>
      </a:pPr>
      <a:endParaRPr lang="ko-KR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318888888888911E-3"/>
          <c:y val="6.0132393794962623E-2"/>
          <c:w val="0.98841311111111108"/>
          <c:h val="0.75308503740583443"/>
        </c:manualLayout>
      </c:layout>
      <c:barChart>
        <c:barDir val="col"/>
        <c:grouping val="stacked"/>
        <c:varyColors val="0"/>
        <c:ser>
          <c:idx val="1"/>
          <c:order val="0"/>
          <c:spPr>
            <a:noFill/>
            <a:ln w="25400">
              <a:noFill/>
            </a:ln>
          </c:spPr>
          <c:invertIfNegative val="0"/>
          <c:dLbls>
            <c:delete val="1"/>
          </c:dLbls>
          <c:cat>
            <c:strRef>
              <c:f>'Bridge(Sub)'!$B$38:$B$73</c:f>
              <c:strCache>
                <c:ptCount val="36"/>
                <c:pt idx="1">
                  <c:v>A</c:v>
                </c:pt>
                <c:pt idx="2">
                  <c:v>B</c:v>
                </c:pt>
                <c:pt idx="4">
                  <c:v>C</c:v>
                </c:pt>
                <c:pt idx="5">
                  <c:v>D</c:v>
                </c:pt>
                <c:pt idx="7">
                  <c:v>E</c:v>
                </c:pt>
                <c:pt idx="8">
                  <c:v>F</c:v>
                </c:pt>
                <c:pt idx="9">
                  <c:v>G</c:v>
                </c:pt>
                <c:pt idx="11">
                  <c:v>I</c:v>
                </c:pt>
                <c:pt idx="12">
                  <c:v>J</c:v>
                </c:pt>
                <c:pt idx="14">
                  <c:v>A</c:v>
                </c:pt>
                <c:pt idx="15">
                  <c:v>B</c:v>
                </c:pt>
                <c:pt idx="17">
                  <c:v>C</c:v>
                </c:pt>
                <c:pt idx="18">
                  <c:v>D</c:v>
                </c:pt>
                <c:pt idx="20">
                  <c:v>H</c:v>
                </c:pt>
                <c:pt idx="21">
                  <c:v>E</c:v>
                </c:pt>
                <c:pt idx="22">
                  <c:v>F</c:v>
                </c:pt>
                <c:pt idx="23">
                  <c:v>G</c:v>
                </c:pt>
                <c:pt idx="25">
                  <c:v>I</c:v>
                </c:pt>
                <c:pt idx="26">
                  <c:v>J</c:v>
                </c:pt>
                <c:pt idx="28">
                  <c:v>A</c:v>
                </c:pt>
                <c:pt idx="29">
                  <c:v>B</c:v>
                </c:pt>
                <c:pt idx="31">
                  <c:v>C</c:v>
                </c:pt>
                <c:pt idx="32">
                  <c:v>D</c:v>
                </c:pt>
                <c:pt idx="34">
                  <c:v>E</c:v>
                </c:pt>
                <c:pt idx="35">
                  <c:v>G</c:v>
                </c:pt>
              </c:strCache>
            </c:strRef>
          </c:cat>
          <c:val>
            <c:numRef>
              <c:f>'Bridge(Sub)'!$E$38:$E$73</c:f>
              <c:numCache>
                <c:formatCode>#,##0.0%;\(#,##0.0%\);\-\ \ </c:formatCode>
                <c:ptCount val="36"/>
                <c:pt idx="1">
                  <c:v>0.14530724734306227</c:v>
                </c:pt>
                <c:pt idx="2">
                  <c:v>0.14530724734306227</c:v>
                </c:pt>
                <c:pt idx="4">
                  <c:v>0.14885593770182476</c:v>
                </c:pt>
                <c:pt idx="5">
                  <c:v>0.1388725708361585</c:v>
                </c:pt>
                <c:pt idx="7">
                  <c:v>0.13474383945366775</c:v>
                </c:pt>
                <c:pt idx="8">
                  <c:v>0.13474383945366775</c:v>
                </c:pt>
                <c:pt idx="9">
                  <c:v>9.4427010068163481E-2</c:v>
                </c:pt>
                <c:pt idx="11">
                  <c:v>0.13474383945366775</c:v>
                </c:pt>
                <c:pt idx="12">
                  <c:v>0.13584713661103412</c:v>
                </c:pt>
                <c:pt idx="14">
                  <c:v>0.12628753124830194</c:v>
                </c:pt>
                <c:pt idx="15">
                  <c:v>0.12628753124830194</c:v>
                </c:pt>
                <c:pt idx="17">
                  <c:v>0.13</c:v>
                </c:pt>
                <c:pt idx="18">
                  <c:v>0.13720451999294966</c:v>
                </c:pt>
                <c:pt idx="20">
                  <c:v>0.13307480378271955</c:v>
                </c:pt>
                <c:pt idx="21">
                  <c:v>0.13307480378271955</c:v>
                </c:pt>
                <c:pt idx="22">
                  <c:v>0.1432044741767815</c:v>
                </c:pt>
                <c:pt idx="23">
                  <c:v>0.11718861507077426</c:v>
                </c:pt>
                <c:pt idx="25">
                  <c:v>0.12819101970441654</c:v>
                </c:pt>
                <c:pt idx="26">
                  <c:v>9.946734390816965E-2</c:v>
                </c:pt>
                <c:pt idx="28">
                  <c:v>0.12691502234974109</c:v>
                </c:pt>
                <c:pt idx="29">
                  <c:v>0.12691502234974109</c:v>
                </c:pt>
                <c:pt idx="31">
                  <c:v>0.13</c:v>
                </c:pt>
                <c:pt idx="32">
                  <c:v>0.13366777713995612</c:v>
                </c:pt>
                <c:pt idx="34">
                  <c:v>0.13</c:v>
                </c:pt>
                <c:pt idx="35">
                  <c:v>0.13286631288672823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7-47C8-A572-0250D53B5BD4}"/>
            </c:ext>
          </c:extLst>
        </c:ser>
        <c:ser>
          <c:idx val="2"/>
          <c:order val="1"/>
          <c:spPr>
            <a:solidFill>
              <a:srgbClr val="ED8B00"/>
            </a:solidFill>
            <a:ln w="25400">
              <a:noFill/>
            </a:ln>
          </c:spPr>
          <c:invertIfNegative val="0"/>
          <c:dLbls>
            <c:dLbl>
              <c:idx val="1"/>
              <c:layout>
                <c:manualLayout>
                  <c:x val="-5.4924608358375538E-18"/>
                  <c:y val="-2.728127738556088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17-47C8-A572-0250D53B5BD4}"/>
                </c:ext>
              </c:extLst>
            </c:dLbl>
            <c:dLbl>
              <c:idx val="2"/>
              <c:layout>
                <c:manualLayout>
                  <c:x val="-2.2740701836561727E-4"/>
                  <c:y val="-3.609314424208889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17-47C8-A572-0250D53B5BD4}"/>
                </c:ext>
              </c:extLst>
            </c:dLbl>
            <c:dLbl>
              <c:idx val="3"/>
              <c:layout>
                <c:manualLayout>
                  <c:x val="0"/>
                  <c:y val="-6.84900373575018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17-47C8-A572-0250D53B5BD4}"/>
                </c:ext>
              </c:extLst>
            </c:dLbl>
            <c:dLbl>
              <c:idx val="8"/>
              <c:layout>
                <c:manualLayout>
                  <c:x val="0"/>
                  <c:y val="-2.716718945085920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417-47C8-A572-0250D53B5BD4}"/>
                </c:ext>
              </c:extLst>
            </c:dLbl>
            <c:dLbl>
              <c:idx val="11"/>
              <c:layout>
                <c:manualLayout>
                  <c:x val="-4.3931789712893092E-17"/>
                  <c:y val="-3.662087375386311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417-47C8-A572-0250D53B5BD4}"/>
                </c:ext>
              </c:extLst>
            </c:dLbl>
            <c:dLbl>
              <c:idx val="12"/>
              <c:layout>
                <c:manualLayout>
                  <c:x val="-4.3931789712893092E-17"/>
                  <c:y val="-5.493131063079463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417-47C8-A572-0250D53B5BD4}"/>
                </c:ext>
              </c:extLst>
            </c:dLbl>
            <c:dLbl>
              <c:idx val="14"/>
              <c:layout>
                <c:manualLayout>
                  <c:x val="0"/>
                  <c:y val="-5.195493241359443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417-47C8-A572-0250D53B5BD4}"/>
                </c:ext>
              </c:extLst>
            </c:dLbl>
            <c:dLbl>
              <c:idx val="15"/>
              <c:layout>
                <c:manualLayout>
                  <c:x val="1.5748643720000141E-4"/>
                  <c:y val="-4.049943419514891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417-47C8-A572-0250D53B5BD4}"/>
                </c:ext>
              </c:extLst>
            </c:dLbl>
            <c:dLbl>
              <c:idx val="16"/>
              <c:layout>
                <c:manualLayout>
                  <c:x val="1.6525716617531937E-3"/>
                  <c:y val="-5.789469951992479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417-47C8-A572-0250D53B5BD4}"/>
                </c:ext>
              </c:extLst>
            </c:dLbl>
            <c:dLbl>
              <c:idx val="17"/>
              <c:layout>
                <c:manualLayout>
                  <c:x val="-8.787937337340086E-17"/>
                  <c:y val="-4.377411444588559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417-47C8-A572-0250D53B5BD4}"/>
                </c:ext>
              </c:extLst>
            </c:dLbl>
            <c:dLbl>
              <c:idx val="18"/>
              <c:layout>
                <c:manualLayout>
                  <c:x val="0"/>
                  <c:y val="-5.886224381019475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417-47C8-A572-0250D53B5BD4}"/>
                </c:ext>
              </c:extLst>
            </c:dLbl>
            <c:dLbl>
              <c:idx val="21"/>
              <c:layout>
                <c:manualLayout>
                  <c:x val="0"/>
                  <c:y val="-4.379407983445840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417-47C8-A572-0250D53B5BD4}"/>
                </c:ext>
              </c:extLst>
            </c:dLbl>
            <c:dLbl>
              <c:idx val="22"/>
              <c:layout>
                <c:manualLayout>
                  <c:x val="0"/>
                  <c:y val="-4.742706750511791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417-47C8-A572-0250D53B5BD4}"/>
                </c:ext>
              </c:extLst>
            </c:dLbl>
            <c:dLbl>
              <c:idx val="23"/>
              <c:layout>
                <c:manualLayout>
                  <c:x val="0"/>
                  <c:y val="-8.150156835257743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417-47C8-A572-0250D53B5BD4}"/>
                </c:ext>
              </c:extLst>
            </c:dLbl>
            <c:dLbl>
              <c:idx val="28"/>
              <c:layout>
                <c:manualLayout>
                  <c:x val="-1.6525716617531937E-3"/>
                  <c:y val="-6.432744391102755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417-47C8-A572-0250D53B5BD4}"/>
                </c:ext>
              </c:extLst>
            </c:dLbl>
            <c:dLbl>
              <c:idx val="29"/>
              <c:layout>
                <c:manualLayout>
                  <c:x val="-9.0170185373520274E-4"/>
                  <c:y val="-3.471838462893255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417-47C8-A572-0250D53B5BD4}"/>
                </c:ext>
              </c:extLst>
            </c:dLbl>
            <c:dLbl>
              <c:idx val="30"/>
              <c:layout>
                <c:manualLayout>
                  <c:x val="1.495064462588484E-3"/>
                  <c:y val="-5.789470953318800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417-47C8-A572-0250D53B5BD4}"/>
                </c:ext>
              </c:extLst>
            </c:dLbl>
            <c:dLbl>
              <c:idx val="31"/>
              <c:layout>
                <c:manualLayout>
                  <c:x val="-1.7575874674680172E-16"/>
                  <c:y val="-3.622291926781215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417-47C8-A572-0250D53B5BD4}"/>
                </c:ext>
              </c:extLst>
            </c:dLbl>
            <c:dLbl>
              <c:idx val="32"/>
              <c:layout>
                <c:manualLayout>
                  <c:x val="0"/>
                  <c:y val="-8.617871995628563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417-47C8-A572-0250D53B5BD4}"/>
                </c:ext>
              </c:extLst>
            </c:dLbl>
            <c:dLbl>
              <c:idx val="33"/>
              <c:layout>
                <c:manualLayout>
                  <c:x val="1.4950360161761064E-3"/>
                  <c:y val="-3.144370437819579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417-47C8-A572-0250D53B5BD4}"/>
                </c:ext>
              </c:extLst>
            </c:dLbl>
            <c:dLbl>
              <c:idx val="34"/>
              <c:layout>
                <c:manualLayout>
                  <c:x val="-5.9342852219973735E-4"/>
                  <c:y val="-3.038946055659225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417-47C8-A572-0250D53B5BD4}"/>
                </c:ext>
              </c:extLst>
            </c:dLbl>
            <c:dLbl>
              <c:idx val="35"/>
              <c:layout>
                <c:manualLayout>
                  <c:x val="0"/>
                  <c:y val="-9.070658822494739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417-47C8-A572-0250D53B5BD4}"/>
                </c:ext>
              </c:extLst>
            </c:dLbl>
            <c:numFmt formatCode="0.0%;\(0.0\)%;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 b="0"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'Bridge(Sub)'!$B$38:$B$73</c:f>
              <c:strCache>
                <c:ptCount val="36"/>
                <c:pt idx="1">
                  <c:v>A</c:v>
                </c:pt>
                <c:pt idx="2">
                  <c:v>B</c:v>
                </c:pt>
                <c:pt idx="4">
                  <c:v>C</c:v>
                </c:pt>
                <c:pt idx="5">
                  <c:v>D</c:v>
                </c:pt>
                <c:pt idx="7">
                  <c:v>E</c:v>
                </c:pt>
                <c:pt idx="8">
                  <c:v>F</c:v>
                </c:pt>
                <c:pt idx="9">
                  <c:v>G</c:v>
                </c:pt>
                <c:pt idx="11">
                  <c:v>I</c:v>
                </c:pt>
                <c:pt idx="12">
                  <c:v>J</c:v>
                </c:pt>
                <c:pt idx="14">
                  <c:v>A</c:v>
                </c:pt>
                <c:pt idx="15">
                  <c:v>B</c:v>
                </c:pt>
                <c:pt idx="17">
                  <c:v>C</c:v>
                </c:pt>
                <c:pt idx="18">
                  <c:v>D</c:v>
                </c:pt>
                <c:pt idx="20">
                  <c:v>H</c:v>
                </c:pt>
                <c:pt idx="21">
                  <c:v>E</c:v>
                </c:pt>
                <c:pt idx="22">
                  <c:v>F</c:v>
                </c:pt>
                <c:pt idx="23">
                  <c:v>G</c:v>
                </c:pt>
                <c:pt idx="25">
                  <c:v>I</c:v>
                </c:pt>
                <c:pt idx="26">
                  <c:v>J</c:v>
                </c:pt>
                <c:pt idx="28">
                  <c:v>A</c:v>
                </c:pt>
                <c:pt idx="29">
                  <c:v>B</c:v>
                </c:pt>
                <c:pt idx="31">
                  <c:v>C</c:v>
                </c:pt>
                <c:pt idx="32">
                  <c:v>D</c:v>
                </c:pt>
                <c:pt idx="34">
                  <c:v>E</c:v>
                </c:pt>
                <c:pt idx="35">
                  <c:v>G</c:v>
                </c:pt>
              </c:strCache>
            </c:strRef>
          </c:cat>
          <c:val>
            <c:numRef>
              <c:f>'Bridge(Sub)'!$F$38:$F$73</c:f>
              <c:numCache>
                <c:formatCode>#,##0.0%;\(#,##0.0%\);\-\ \ </c:formatCode>
                <c:ptCount val="36"/>
                <c:pt idx="1">
                  <c:v>0</c:v>
                </c:pt>
                <c:pt idx="2">
                  <c:v>3.646922768678687E-3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1.1032971573663756E-3</c:v>
                </c:pt>
                <c:pt idx="9">
                  <c:v>0</c:v>
                </c:pt>
                <c:pt idx="11">
                  <c:v>2.8369017703774452E-3</c:v>
                </c:pt>
                <c:pt idx="12">
                  <c:v>1.241707996015874E-2</c:v>
                </c:pt>
                <c:pt idx="14">
                  <c:v>0</c:v>
                </c:pt>
                <c:pt idx="15">
                  <c:v>6.7198922047269349E-3</c:v>
                </c:pt>
                <c:pt idx="17">
                  <c:v>7.2045199929496595E-3</c:v>
                </c:pt>
                <c:pt idx="18">
                  <c:v>1.939984543517298E-2</c:v>
                </c:pt>
                <c:pt idx="20">
                  <c:v>0</c:v>
                </c:pt>
                <c:pt idx="21">
                  <c:v>1.0129670394061969E-2</c:v>
                </c:pt>
                <c:pt idx="22">
                  <c:v>9.0952194533831278E-3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3.629323362007747E-3</c:v>
                </c:pt>
                <c:pt idx="31">
                  <c:v>3.6677771399561262E-3</c:v>
                </c:pt>
                <c:pt idx="32">
                  <c:v>2.9635899573299582E-2</c:v>
                </c:pt>
                <c:pt idx="34">
                  <c:v>2.8663128867282297E-3</c:v>
                </c:pt>
                <c:pt idx="35">
                  <c:v>2.9635899573299582E-2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417-47C8-A572-0250D53B5BD4}"/>
            </c:ext>
          </c:extLst>
        </c:ser>
        <c:ser>
          <c:idx val="3"/>
          <c:order val="2"/>
          <c:spPr>
            <a:solidFill>
              <a:srgbClr val="8099CC"/>
            </a:solidFill>
            <a:ln w="3175">
              <a:solidFill>
                <a:srgbClr val="FFFFFF"/>
              </a:solidFill>
              <a:prstDash val="solid"/>
            </a:ln>
          </c:spPr>
          <c:invertIfNegative val="0"/>
          <c:dLbls>
            <c:delete val="1"/>
          </c:dLbls>
          <c:cat>
            <c:strRef>
              <c:f>'Bridge(Sub)'!$B$38:$B$73</c:f>
              <c:strCache>
                <c:ptCount val="36"/>
                <c:pt idx="1">
                  <c:v>A</c:v>
                </c:pt>
                <c:pt idx="2">
                  <c:v>B</c:v>
                </c:pt>
                <c:pt idx="4">
                  <c:v>C</c:v>
                </c:pt>
                <c:pt idx="5">
                  <c:v>D</c:v>
                </c:pt>
                <c:pt idx="7">
                  <c:v>E</c:v>
                </c:pt>
                <c:pt idx="8">
                  <c:v>F</c:v>
                </c:pt>
                <c:pt idx="9">
                  <c:v>G</c:v>
                </c:pt>
                <c:pt idx="11">
                  <c:v>I</c:v>
                </c:pt>
                <c:pt idx="12">
                  <c:v>J</c:v>
                </c:pt>
                <c:pt idx="14">
                  <c:v>A</c:v>
                </c:pt>
                <c:pt idx="15">
                  <c:v>B</c:v>
                </c:pt>
                <c:pt idx="17">
                  <c:v>C</c:v>
                </c:pt>
                <c:pt idx="18">
                  <c:v>D</c:v>
                </c:pt>
                <c:pt idx="20">
                  <c:v>H</c:v>
                </c:pt>
                <c:pt idx="21">
                  <c:v>E</c:v>
                </c:pt>
                <c:pt idx="22">
                  <c:v>F</c:v>
                </c:pt>
                <c:pt idx="23">
                  <c:v>G</c:v>
                </c:pt>
                <c:pt idx="25">
                  <c:v>I</c:v>
                </c:pt>
                <c:pt idx="26">
                  <c:v>J</c:v>
                </c:pt>
                <c:pt idx="28">
                  <c:v>A</c:v>
                </c:pt>
                <c:pt idx="29">
                  <c:v>B</c:v>
                </c:pt>
                <c:pt idx="31">
                  <c:v>C</c:v>
                </c:pt>
                <c:pt idx="32">
                  <c:v>D</c:v>
                </c:pt>
                <c:pt idx="34">
                  <c:v>E</c:v>
                </c:pt>
                <c:pt idx="35">
                  <c:v>G</c:v>
                </c:pt>
              </c:strCache>
            </c:strRef>
          </c:cat>
          <c:val>
            <c:numRef>
              <c:f>'Bridge(Sub)'!$G$38:$G$73</c:f>
              <c:numCache>
                <c:formatCode>#,##0.0%;\(#,##0.0%\);\-\ \ </c:formatCode>
                <c:ptCount val="36"/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2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417-47C8-A572-0250D53B5BD4}"/>
            </c:ext>
          </c:extLst>
        </c:ser>
        <c:ser>
          <c:idx val="4"/>
          <c:order val="3"/>
          <c:spPr>
            <a:solidFill>
              <a:srgbClr val="0097A9"/>
            </a:solidFill>
            <a:ln w="25400">
              <a:noFill/>
            </a:ln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417-47C8-A572-0250D53B5BD4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C417-47C8-A572-0250D53B5BD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C417-47C8-A572-0250D53B5BD4}"/>
                </c:ext>
              </c:extLst>
            </c:dLbl>
            <c:dLbl>
              <c:idx val="4"/>
              <c:layout>
                <c:manualLayout>
                  <c:x val="0"/>
                  <c:y val="3.169505435933555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C417-47C8-A572-0250D53B5BD4}"/>
                </c:ext>
              </c:extLst>
            </c:dLbl>
            <c:dLbl>
              <c:idx val="5"/>
              <c:layout>
                <c:manualLayout>
                  <c:x val="0"/>
                  <c:y val="4.980651399324171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C417-47C8-A572-0250D53B5BD4}"/>
                </c:ext>
              </c:extLst>
            </c:dLbl>
            <c:dLbl>
              <c:idx val="7"/>
              <c:layout>
                <c:manualLayout>
                  <c:x val="0"/>
                  <c:y val="5.433437890171819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C417-47C8-A572-0250D53B5BD4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C417-47C8-A572-0250D53B5BD4}"/>
                </c:ext>
              </c:extLst>
            </c:dLbl>
            <c:dLbl>
              <c:idx val="9"/>
              <c:layout>
                <c:manualLayout>
                  <c:x val="0"/>
                  <c:y val="0.1149867337123429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C417-47C8-A572-0250D53B5BD4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C417-47C8-A572-0250D53B5BD4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C417-47C8-A572-0250D53B5BD4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C417-47C8-A572-0250D53B5BD4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C417-47C8-A572-0250D53B5BD4}"/>
                </c:ext>
              </c:extLst>
            </c:dLbl>
            <c:dLbl>
              <c:idx val="16"/>
              <c:layout>
                <c:manualLayout>
                  <c:x val="-6.5910291422565881E-2"/>
                  <c:y val="5.6303465349711604E-2"/>
                </c:manualLayout>
              </c:layout>
              <c:tx>
                <c:rich>
                  <a:bodyPr/>
                  <a:lstStyle/>
                  <a:p>
                    <a:r>
                      <a:rPr lang="en-US" altLang="ko-KR"/>
                      <a:t>0.4%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C417-47C8-A572-0250D53B5BD4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C417-47C8-A572-0250D53B5BD4}"/>
                </c:ext>
              </c:extLst>
            </c:dLbl>
            <c:dLbl>
              <c:idx val="18"/>
              <c:layout>
                <c:manualLayout>
                  <c:x val="-0.10905565404419752"/>
                  <c:y val="0.16300325767182067"/>
                </c:manualLayout>
              </c:layout>
              <c:tx>
                <c:rich>
                  <a:bodyPr/>
                  <a:lstStyle/>
                  <a:p>
                    <a:r>
                      <a:rPr lang="en-US" altLang="ko-KR"/>
                      <a:t>0.4%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C417-47C8-A572-0250D53B5BD4}"/>
                </c:ext>
              </c:extLst>
            </c:dLbl>
            <c:dLbl>
              <c:idx val="20"/>
              <c:layout>
                <c:manualLayout>
                  <c:x val="-8.787937337340086E-17"/>
                  <c:y val="3.169505435933563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C417-47C8-A572-0250D53B5BD4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C417-47C8-A572-0250D53B5BD4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C417-47C8-A572-0250D53B5BD4}"/>
                </c:ext>
              </c:extLst>
            </c:dLbl>
            <c:dLbl>
              <c:idx val="23"/>
              <c:layout>
                <c:manualLayout>
                  <c:x val="-8.787937337340086E-17"/>
                  <c:y val="0.10283529909221648"/>
                </c:manualLayout>
              </c:layout>
              <c:tx>
                <c:rich>
                  <a:bodyPr/>
                  <a:lstStyle/>
                  <a:p>
                    <a:r>
                      <a:rPr lang="en-US" altLang="ko-KR"/>
                      <a:t>3.5%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C417-47C8-A572-0250D53B5BD4}"/>
                </c:ext>
              </c:extLst>
            </c:dLbl>
            <c:dLbl>
              <c:idx val="25"/>
              <c:layout>
                <c:manualLayout>
                  <c:x val="-2.3963071209097261E-3"/>
                  <c:y val="2.5176850705780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noAutofit/>
                </a:bodyPr>
                <a:lstStyle/>
                <a:p>
                  <a:pPr>
                    <a:defRPr sz="600">
                      <a:latin typeface="Verdana" panose="020B0604030504040204" pitchFamily="34" charset="0"/>
                      <a:ea typeface="Verdana" panose="020B0604030504040204" pitchFamily="34" charset="0"/>
                      <a:cs typeface="Verdana" panose="020B0604030504040204" pitchFamily="34" charset="0"/>
                    </a:defRPr>
                  </a:pPr>
                  <a:endParaRPr lang="ko-K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9929875940161381E-2"/>
                      <c:h val="4.811067289413756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C-C417-47C8-A572-0250D53B5BD4}"/>
                </c:ext>
              </c:extLst>
            </c:dLbl>
            <c:dLbl>
              <c:idx val="26"/>
              <c:layout>
                <c:manualLayout>
                  <c:x val="-8.7863579425786183E-17"/>
                  <c:y val="8.697457516542461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C417-47C8-A572-0250D53B5BD4}"/>
                </c:ext>
              </c:extLst>
            </c:dLbl>
            <c:dLbl>
              <c:idx val="28"/>
              <c:layout>
                <c:manualLayout>
                  <c:x val="-8.787937337340086E-17"/>
                  <c:y val="3.926621492598172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C417-47C8-A572-0250D53B5BD4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C417-47C8-A572-0250D53B5BD4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C417-47C8-A572-0250D53B5BD4}"/>
                </c:ext>
              </c:extLst>
            </c:dLbl>
            <c:dLbl>
              <c:idx val="31"/>
              <c:layout>
                <c:manualLayout>
                  <c:x val="-0.82447182419256948"/>
                  <c:y val="-2.2639341343308521E-2"/>
                </c:manualLayout>
              </c:layout>
              <c:tx>
                <c:rich>
                  <a:bodyPr/>
                  <a:lstStyle/>
                  <a:p>
                    <a:r>
                      <a:rPr lang="en-US" altLang="ko-KR"/>
                      <a:t>0.5%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C417-47C8-A572-0250D53B5BD4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C417-47C8-A572-0250D53B5BD4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C417-47C8-A572-0250D53B5BD4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C417-47C8-A572-0250D53B5BD4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C417-47C8-A572-0250D53B5B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600"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'Bridge(Sub)'!$B$38:$B$73</c:f>
              <c:strCache>
                <c:ptCount val="36"/>
                <c:pt idx="1">
                  <c:v>A</c:v>
                </c:pt>
                <c:pt idx="2">
                  <c:v>B</c:v>
                </c:pt>
                <c:pt idx="4">
                  <c:v>C</c:v>
                </c:pt>
                <c:pt idx="5">
                  <c:v>D</c:v>
                </c:pt>
                <c:pt idx="7">
                  <c:v>E</c:v>
                </c:pt>
                <c:pt idx="8">
                  <c:v>F</c:v>
                </c:pt>
                <c:pt idx="9">
                  <c:v>G</c:v>
                </c:pt>
                <c:pt idx="11">
                  <c:v>I</c:v>
                </c:pt>
                <c:pt idx="12">
                  <c:v>J</c:v>
                </c:pt>
                <c:pt idx="14">
                  <c:v>A</c:v>
                </c:pt>
                <c:pt idx="15">
                  <c:v>B</c:v>
                </c:pt>
                <c:pt idx="17">
                  <c:v>C</c:v>
                </c:pt>
                <c:pt idx="18">
                  <c:v>D</c:v>
                </c:pt>
                <c:pt idx="20">
                  <c:v>H</c:v>
                </c:pt>
                <c:pt idx="21">
                  <c:v>E</c:v>
                </c:pt>
                <c:pt idx="22">
                  <c:v>F</c:v>
                </c:pt>
                <c:pt idx="23">
                  <c:v>G</c:v>
                </c:pt>
                <c:pt idx="25">
                  <c:v>I</c:v>
                </c:pt>
                <c:pt idx="26">
                  <c:v>J</c:v>
                </c:pt>
                <c:pt idx="28">
                  <c:v>A</c:v>
                </c:pt>
                <c:pt idx="29">
                  <c:v>B</c:v>
                </c:pt>
                <c:pt idx="31">
                  <c:v>C</c:v>
                </c:pt>
                <c:pt idx="32">
                  <c:v>D</c:v>
                </c:pt>
                <c:pt idx="34">
                  <c:v>E</c:v>
                </c:pt>
                <c:pt idx="35">
                  <c:v>G</c:v>
                </c:pt>
              </c:strCache>
            </c:strRef>
          </c:cat>
          <c:val>
            <c:numRef>
              <c:f>'Bridge(Sub)'!$H$38:$H$73</c:f>
              <c:numCache>
                <c:formatCode>#,##0.0%;\(#,##0.0%\);\-\ \ </c:formatCode>
                <c:ptCount val="36"/>
                <c:pt idx="1">
                  <c:v>4.6927526569377348E-3</c:v>
                </c:pt>
                <c:pt idx="2">
                  <c:v>0</c:v>
                </c:pt>
                <c:pt idx="4">
                  <c:v>1.1440622981752357E-3</c:v>
                </c:pt>
                <c:pt idx="5">
                  <c:v>9.9833668656662544E-3</c:v>
                </c:pt>
                <c:pt idx="7">
                  <c:v>1.5256160546332246E-2</c:v>
                </c:pt>
                <c:pt idx="8">
                  <c:v>0</c:v>
                </c:pt>
                <c:pt idx="9">
                  <c:v>4.1420126542870639E-2</c:v>
                </c:pt>
                <c:pt idx="11">
                  <c:v>0</c:v>
                </c:pt>
                <c:pt idx="12">
                  <c:v>0</c:v>
                </c:pt>
                <c:pt idx="14">
                  <c:v>3.7124687516980615E-3</c:v>
                </c:pt>
                <c:pt idx="15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4.1297162102301235E-3</c:v>
                </c:pt>
                <c:pt idx="21">
                  <c:v>0</c:v>
                </c:pt>
                <c:pt idx="22">
                  <c:v>0</c:v>
                </c:pt>
                <c:pt idx="23">
                  <c:v>3.5111078559390371E-2</c:v>
                </c:pt>
                <c:pt idx="25">
                  <c:v>1.8089802955834743E-3</c:v>
                </c:pt>
                <c:pt idx="26">
                  <c:v>2.8723675796246892E-2</c:v>
                </c:pt>
                <c:pt idx="28">
                  <c:v>3.0849776502589188E-3</c:v>
                </c:pt>
                <c:pt idx="29">
                  <c:v>0</c:v>
                </c:pt>
                <c:pt idx="31">
                  <c:v>0</c:v>
                </c:pt>
                <c:pt idx="32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C417-47C8-A572-0250D53B5BD4}"/>
            </c:ext>
          </c:extLst>
        </c:ser>
        <c:ser>
          <c:idx val="5"/>
          <c:order val="4"/>
          <c:spPr>
            <a:solidFill>
              <a:srgbClr val="D96640"/>
            </a:solidFill>
            <a:ln w="3175">
              <a:solidFill>
                <a:srgbClr val="FFFFFF"/>
              </a:solidFill>
              <a:prstDash val="solid"/>
            </a:ln>
          </c:spPr>
          <c:invertIfNegative val="0"/>
          <c:dLbls>
            <c:delete val="1"/>
          </c:dLbls>
          <c:cat>
            <c:strRef>
              <c:f>'Bridge(Sub)'!$B$38:$B$73</c:f>
              <c:strCache>
                <c:ptCount val="36"/>
                <c:pt idx="1">
                  <c:v>A</c:v>
                </c:pt>
                <c:pt idx="2">
                  <c:v>B</c:v>
                </c:pt>
                <c:pt idx="4">
                  <c:v>C</c:v>
                </c:pt>
                <c:pt idx="5">
                  <c:v>D</c:v>
                </c:pt>
                <c:pt idx="7">
                  <c:v>E</c:v>
                </c:pt>
                <c:pt idx="8">
                  <c:v>F</c:v>
                </c:pt>
                <c:pt idx="9">
                  <c:v>G</c:v>
                </c:pt>
                <c:pt idx="11">
                  <c:v>I</c:v>
                </c:pt>
                <c:pt idx="12">
                  <c:v>J</c:v>
                </c:pt>
                <c:pt idx="14">
                  <c:v>A</c:v>
                </c:pt>
                <c:pt idx="15">
                  <c:v>B</c:v>
                </c:pt>
                <c:pt idx="17">
                  <c:v>C</c:v>
                </c:pt>
                <c:pt idx="18">
                  <c:v>D</c:v>
                </c:pt>
                <c:pt idx="20">
                  <c:v>H</c:v>
                </c:pt>
                <c:pt idx="21">
                  <c:v>E</c:v>
                </c:pt>
                <c:pt idx="22">
                  <c:v>F</c:v>
                </c:pt>
                <c:pt idx="23">
                  <c:v>G</c:v>
                </c:pt>
                <c:pt idx="25">
                  <c:v>I</c:v>
                </c:pt>
                <c:pt idx="26">
                  <c:v>J</c:v>
                </c:pt>
                <c:pt idx="28">
                  <c:v>A</c:v>
                </c:pt>
                <c:pt idx="29">
                  <c:v>B</c:v>
                </c:pt>
                <c:pt idx="31">
                  <c:v>C</c:v>
                </c:pt>
                <c:pt idx="32">
                  <c:v>D</c:v>
                </c:pt>
                <c:pt idx="34">
                  <c:v>E</c:v>
                </c:pt>
                <c:pt idx="35">
                  <c:v>G</c:v>
                </c:pt>
              </c:strCache>
            </c:strRef>
          </c:cat>
          <c:val>
            <c:numRef>
              <c:f>'Bridge(Sub)'!$I$38:$I$73</c:f>
              <c:numCache>
                <c:formatCode>#,##0.0%;\(#,##0.0%\);\-\ \ </c:formatCode>
                <c:ptCount val="36"/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2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C417-47C8-A572-0250D53B5BD4}"/>
            </c:ext>
          </c:extLst>
        </c:ser>
        <c:ser>
          <c:idx val="6"/>
          <c:order val="5"/>
          <c:spPr>
            <a:noFill/>
            <a:ln w="25400">
              <a:noFill/>
            </a:ln>
          </c:spPr>
          <c:invertIfNegative val="0"/>
          <c:dLbls>
            <c:delete val="1"/>
          </c:dLbls>
          <c:cat>
            <c:strRef>
              <c:f>'Bridge(Sub)'!$B$38:$B$73</c:f>
              <c:strCache>
                <c:ptCount val="36"/>
                <c:pt idx="1">
                  <c:v>A</c:v>
                </c:pt>
                <c:pt idx="2">
                  <c:v>B</c:v>
                </c:pt>
                <c:pt idx="4">
                  <c:v>C</c:v>
                </c:pt>
                <c:pt idx="5">
                  <c:v>D</c:v>
                </c:pt>
                <c:pt idx="7">
                  <c:v>E</c:v>
                </c:pt>
                <c:pt idx="8">
                  <c:v>F</c:v>
                </c:pt>
                <c:pt idx="9">
                  <c:v>G</c:v>
                </c:pt>
                <c:pt idx="11">
                  <c:v>I</c:v>
                </c:pt>
                <c:pt idx="12">
                  <c:v>J</c:v>
                </c:pt>
                <c:pt idx="14">
                  <c:v>A</c:v>
                </c:pt>
                <c:pt idx="15">
                  <c:v>B</c:v>
                </c:pt>
                <c:pt idx="17">
                  <c:v>C</c:v>
                </c:pt>
                <c:pt idx="18">
                  <c:v>D</c:v>
                </c:pt>
                <c:pt idx="20">
                  <c:v>H</c:v>
                </c:pt>
                <c:pt idx="21">
                  <c:v>E</c:v>
                </c:pt>
                <c:pt idx="22">
                  <c:v>F</c:v>
                </c:pt>
                <c:pt idx="23">
                  <c:v>G</c:v>
                </c:pt>
                <c:pt idx="25">
                  <c:v>I</c:v>
                </c:pt>
                <c:pt idx="26">
                  <c:v>J</c:v>
                </c:pt>
                <c:pt idx="28">
                  <c:v>A</c:v>
                </c:pt>
                <c:pt idx="29">
                  <c:v>B</c:v>
                </c:pt>
                <c:pt idx="31">
                  <c:v>C</c:v>
                </c:pt>
                <c:pt idx="32">
                  <c:v>D</c:v>
                </c:pt>
                <c:pt idx="34">
                  <c:v>E</c:v>
                </c:pt>
                <c:pt idx="35">
                  <c:v>G</c:v>
                </c:pt>
              </c:strCache>
            </c:strRef>
          </c:cat>
          <c:val>
            <c:numRef>
              <c:f>'Bridge(Sub)'!$J$38:$J$73</c:f>
              <c:numCache>
                <c:formatCode>#,##0.0%;\(#,##0.0%\);\-\ \ </c:formatCode>
                <c:ptCount val="36"/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2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C417-47C8-A572-0250D53B5BD4}"/>
            </c:ext>
          </c:extLst>
        </c:ser>
        <c:ser>
          <c:idx val="7"/>
          <c:order val="6"/>
          <c:spPr>
            <a:noFill/>
            <a:ln w="25400">
              <a:noFill/>
            </a:ln>
          </c:spPr>
          <c:invertIfNegative val="0"/>
          <c:dLbls>
            <c:delete val="1"/>
          </c:dLbls>
          <c:cat>
            <c:strRef>
              <c:f>'Bridge(Sub)'!$B$38:$B$73</c:f>
              <c:strCache>
                <c:ptCount val="36"/>
                <c:pt idx="1">
                  <c:v>A</c:v>
                </c:pt>
                <c:pt idx="2">
                  <c:v>B</c:v>
                </c:pt>
                <c:pt idx="4">
                  <c:v>C</c:v>
                </c:pt>
                <c:pt idx="5">
                  <c:v>D</c:v>
                </c:pt>
                <c:pt idx="7">
                  <c:v>E</c:v>
                </c:pt>
                <c:pt idx="8">
                  <c:v>F</c:v>
                </c:pt>
                <c:pt idx="9">
                  <c:v>G</c:v>
                </c:pt>
                <c:pt idx="11">
                  <c:v>I</c:v>
                </c:pt>
                <c:pt idx="12">
                  <c:v>J</c:v>
                </c:pt>
                <c:pt idx="14">
                  <c:v>A</c:v>
                </c:pt>
                <c:pt idx="15">
                  <c:v>B</c:v>
                </c:pt>
                <c:pt idx="17">
                  <c:v>C</c:v>
                </c:pt>
                <c:pt idx="18">
                  <c:v>D</c:v>
                </c:pt>
                <c:pt idx="20">
                  <c:v>H</c:v>
                </c:pt>
                <c:pt idx="21">
                  <c:v>E</c:v>
                </c:pt>
                <c:pt idx="22">
                  <c:v>F</c:v>
                </c:pt>
                <c:pt idx="23">
                  <c:v>G</c:v>
                </c:pt>
                <c:pt idx="25">
                  <c:v>I</c:v>
                </c:pt>
                <c:pt idx="26">
                  <c:v>J</c:v>
                </c:pt>
                <c:pt idx="28">
                  <c:v>A</c:v>
                </c:pt>
                <c:pt idx="29">
                  <c:v>B</c:v>
                </c:pt>
                <c:pt idx="31">
                  <c:v>C</c:v>
                </c:pt>
                <c:pt idx="32">
                  <c:v>D</c:v>
                </c:pt>
                <c:pt idx="34">
                  <c:v>E</c:v>
                </c:pt>
                <c:pt idx="35">
                  <c:v>G</c:v>
                </c:pt>
              </c:strCache>
            </c:strRef>
          </c:cat>
          <c:val>
            <c:numRef>
              <c:f>'Bridge(Sub)'!$K$38:$K$73</c:f>
              <c:numCache>
                <c:formatCode>#,##0.0%;\(#,##0.0%\);\-\ \ </c:formatCode>
                <c:ptCount val="36"/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2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C417-47C8-A572-0250D53B5BD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678005008"/>
        <c:axId val="626924272"/>
      </c:barChart>
      <c:catAx>
        <c:axId val="678005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low"/>
        <c:crossAx val="626924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26924272"/>
        <c:scaling>
          <c:orientation val="minMax"/>
          <c:max val="0.25"/>
          <c:min val="8.0000000000000016E-2"/>
        </c:scaling>
        <c:delete val="0"/>
        <c:axPos val="l"/>
        <c:numFmt formatCode="0.0%" sourceLinked="0"/>
        <c:majorTickMark val="none"/>
        <c:minorTickMark val="none"/>
        <c:tickLblPos val="none"/>
        <c:spPr>
          <a:ln>
            <a:noFill/>
          </a:ln>
        </c:spPr>
        <c:crossAx val="678005008"/>
        <c:crosses val="autoZero"/>
        <c:crossBetween val="between"/>
      </c:valAx>
      <c:spPr>
        <a:noFill/>
        <a:ln w="3175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 pitchFamily="34" charset="0"/>
          <a:ea typeface="Arial"/>
          <a:cs typeface="Arial" pitchFamily="34" charset="0"/>
        </a:defRPr>
      </a:pPr>
      <a:endParaRPr lang="ko-KR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354107</xdr:colOff>
      <xdr:row>67</xdr:row>
      <xdr:rowOff>83126</xdr:rowOff>
    </xdr:from>
    <xdr:to>
      <xdr:col>16</xdr:col>
      <xdr:colOff>542925</xdr:colOff>
      <xdr:row>83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345824</xdr:colOff>
      <xdr:row>74</xdr:row>
      <xdr:rowOff>99692</xdr:rowOff>
    </xdr:from>
    <xdr:to>
      <xdr:col>16</xdr:col>
      <xdr:colOff>534642</xdr:colOff>
      <xdr:row>90</xdr:row>
      <xdr:rowOff>130866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R-CHOIJUNGWHA\aws\My%20Documents\&#46041;&#48169;&#44552;&#49549;\WF200\TMP\~TMP5043.$$$\&#44228;&#51221;&#44284;&#47785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l029\its%20mine\working%20paper\Provision\Documents%20and%20Settings\administrator.LGCDMA07\My%20Documents\Plan\2001\2001plan_Form_sub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jat02\d\&#49464;&#51652;\1999\JJang\KETDATA\XLS\&#49340;&#54868;9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R-LEEKWANGYEOL\aws\Documents%20and%20Settings\sinwoolee\Desktop\cinoo\&#44592;&#53440;\&#51648;&#47704;&#49828;&#47700;&#46356;&#52860;\2001-Audit\Audit-2001\0%6098\0&#51648;&#52840;\B4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1652;&#48393;\&#51312;&#49436;\&#44256;&#44061;&#54924;&#49324;\ASI\99&#45380;\&#44592;&#47568;\&#47588;&#52636;&#52292;&#44428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45236;&#47928;&#49436;\97&#44208;&#49328;&#48372;&#44256;&#49436;2&#44428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600129\&#51109;&#50980;&#49692;\kdcg\&#51088;&#49328;&#51116;&#54217;&#44032;\&#44277;&#44553;&#49444;&#48708;&#48156;&#49373;&#45236;&#5066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jat02\d\&#49464;&#51652;\1999\JJang\KET\&#49340;&#54868;9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계정과목"/>
      <sheetName val="시산표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"/>
      <sheetName val="1.MS"/>
      <sheetName val="2.Orders"/>
      <sheetName val="3.Sales"/>
      <sheetName val="4.backlog"/>
      <sheetName val="5.PL"/>
      <sheetName val="6.Contribution"/>
      <sheetName val="7.Raw Material"/>
      <sheetName val="8-1.Expenses_Manufac"/>
      <sheetName val="8-2.Expenses_Install"/>
      <sheetName val="8-3.Expenses_SG&amp;A"/>
      <sheetName val="9.Non-operating"/>
      <sheetName val="10.BS"/>
      <sheetName val="10-1.BS(Summary)"/>
      <sheetName val="11.CashFlow"/>
      <sheetName val="12.CAPEX"/>
      <sheetName val="13.Working capital"/>
      <sheetName val="14.Portfolio"/>
      <sheetName val="15.Productive Hour"/>
      <sheetName val="16.Headcount"/>
      <sheetName val="2001plan_Form_subs"/>
      <sheetName val="#REF"/>
      <sheetName val="#REF!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1_MS"/>
      <sheetName val="2_Orders"/>
      <sheetName val="3_Sales"/>
      <sheetName val="4_backlog"/>
      <sheetName val="5_PL"/>
      <sheetName val="6_Contribution"/>
      <sheetName val="7_Raw_Material"/>
      <sheetName val="8-1_Expenses_Manufac"/>
      <sheetName val="8-2_Expenses_Install"/>
      <sheetName val="8-3_Expenses_SG&amp;A"/>
      <sheetName val="9_Non-operating"/>
      <sheetName val="10_BS"/>
      <sheetName val="10-1_BS(Summary)"/>
      <sheetName val="11_CashFlow"/>
      <sheetName val="12_CAPEX"/>
      <sheetName val="13_Working_capital"/>
      <sheetName val="14_Portfolio"/>
      <sheetName val="15_Productive_Hour"/>
      <sheetName val="16_Headcount"/>
      <sheetName val="公司间应收RMB香港"/>
      <sheetName val="未完工合同成本安装"/>
      <sheetName val="应付帐款安装费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목차본문"/>
      <sheetName val="정산표"/>
      <sheetName val="확정BS"/>
      <sheetName val="경영비율 "/>
      <sheetName val="확정IS"/>
      <sheetName val="결손금(안)"/>
      <sheetName val="현금흐름"/>
      <sheetName val="현금흐름표"/>
      <sheetName val="주석"/>
      <sheetName val="부속명세서"/>
      <sheetName val="매출액(명) "/>
      <sheetName val="매출원가(명)"/>
      <sheetName val="경영표지"/>
      <sheetName val="영업사항"/>
      <sheetName val="대주주"/>
      <sheetName val="수정시산표"/>
      <sheetName val="MON"/>
      <sheetName val="CONFIG"/>
      <sheetName val="YTD"/>
      <sheetName val="118.세금과공과"/>
      <sheetName val="UTCA"/>
      <sheetName val="Bank charge"/>
      <sheetName val="발생집계"/>
      <sheetName val="적심사표"/>
      <sheetName val="손익"/>
      <sheetName val="손익계산서"/>
      <sheetName val="부서CODE"/>
      <sheetName val="호봉CODE"/>
      <sheetName val="회사정보"/>
      <sheetName val="인력(정규직)"/>
      <sheetName val="총괄표"/>
      <sheetName val="XREF"/>
      <sheetName val="K-1"/>
      <sheetName val="INCOME STATEMENT"/>
      <sheetName val="부서현황"/>
      <sheetName val="정보"/>
      <sheetName val="95년간접비"/>
      <sheetName val="본부별매출"/>
      <sheetName val="입력자료"/>
      <sheetName val="Sheet1"/>
      <sheetName val="인원자료"/>
      <sheetName val="시산표"/>
      <sheetName val="법인구분"/>
      <sheetName val="기초코드"/>
      <sheetName val="gyun"/>
      <sheetName val="내역"/>
      <sheetName val="본공사"/>
      <sheetName val="설계"/>
      <sheetName val="control sheet"/>
      <sheetName val="조회서통제표"/>
      <sheetName val="WPL"/>
      <sheetName val="COBS"/>
      <sheetName val="관계회사거래내역및 채권채무잔액 99"/>
      <sheetName val="입력"/>
      <sheetName val="SALE"/>
      <sheetName val="산출기준(파견전산실)"/>
      <sheetName val="합계"/>
      <sheetName val="사업자등록증"/>
      <sheetName val="제조원가"/>
      <sheetName val="계수원본(99.2.28)"/>
      <sheetName val="건설중인자산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대차대조표"/>
      <sheetName val="계정과목CODE (97)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외상대환산"/>
      <sheetName val="회사제시"/>
      <sheetName val="정상거래처"/>
      <sheetName val="부도거래처"/>
      <sheetName val="대손충당금"/>
      <sheetName val="aiging"/>
      <sheetName val="98자료"/>
      <sheetName val="#REF"/>
      <sheetName val="108.수선비"/>
      <sheetName val="DI1"/>
      <sheetName val="외화금융(97-03)"/>
      <sheetName val="RTP DDPI ADVICE"/>
      <sheetName val="매출채권"/>
      <sheetName val="Check"/>
      <sheetName val="Manue"/>
      <sheetName val="선급비용"/>
      <sheetName val="호남2"/>
      <sheetName val="부문손익"/>
      <sheetName val="shTemp"/>
      <sheetName val="제조98"/>
      <sheetName val="Template"/>
      <sheetName val="May"/>
      <sheetName val="2.대외공문"/>
      <sheetName val="2003"/>
      <sheetName val="FY Bridge to Piror"/>
      <sheetName val="시산표"/>
      <sheetName val="control sheet"/>
      <sheetName val="누TB"/>
      <sheetName val="YHCODE"/>
      <sheetName val="Macro3"/>
      <sheetName val="PC%계산"/>
      <sheetName val="Financials"/>
      <sheetName val="생산매출 (3)"/>
      <sheetName val="노무비"/>
      <sheetName val="손익계산서"/>
      <sheetName val="생산직-기초data"/>
      <sheetName val="공급설비"/>
      <sheetName val="Op Plan Sales"/>
      <sheetName val="SF"/>
      <sheetName val="0201"/>
      <sheetName val="지역개발"/>
      <sheetName val="Individual"/>
      <sheetName val="Pool1"/>
      <sheetName val="Pool2"/>
      <sheetName val="Pool3"/>
      <sheetName val="Pool4"/>
      <sheetName val="Pool5"/>
      <sheetName val="협조전"/>
      <sheetName val="Admin"/>
      <sheetName val="수금 "/>
      <sheetName val="12월정산수금현황"/>
      <sheetName val="list prices"/>
      <sheetName val="Sheet2"/>
      <sheetName val="model master"/>
      <sheetName val="Sheet3"/>
      <sheetName val="Ship Summary"/>
      <sheetName val="미지급비용명세서"/>
      <sheetName val="05년연말정산"/>
      <sheetName val="투자자산명세서"/>
      <sheetName val="Sheet1"/>
      <sheetName val="3620SE"/>
      <sheetName val="DW SEC"/>
      <sheetName val="LG SEC"/>
      <sheetName val="Trial"/>
      <sheetName val="합계잔액시산표"/>
      <sheetName val="항목"/>
      <sheetName val="미수금 (O)"/>
      <sheetName val="울산시산표"/>
      <sheetName val="Sheet19"/>
      <sheetName val="Sheet20"/>
      <sheetName val="Sheet21"/>
      <sheetName val="Sheet22"/>
      <sheetName val="Sheet23"/>
      <sheetName val="BM_NEW2"/>
      <sheetName val="to do"/>
      <sheetName val="IDONG"/>
      <sheetName val="Waterfall Report"/>
      <sheetName val="제조경비"/>
      <sheetName val="118.세금과공과"/>
      <sheetName val="수선비"/>
      <sheetName val="제외분"/>
      <sheetName val="UTCW"/>
      <sheetName val="투자효율분석"/>
      <sheetName val="TLCF"/>
      <sheetName val="사할차금"/>
      <sheetName val="LIST"/>
      <sheetName val="2월"/>
      <sheetName val="TOUR_SMT부품목록"/>
      <sheetName val="제품분류코드"/>
      <sheetName val="01Q4 RATE"/>
      <sheetName val="PB991"/>
      <sheetName val="한계이익(연습) "/>
      <sheetName val="주간계획"/>
      <sheetName val="대차"/>
      <sheetName val="Settings"/>
      <sheetName val="내수1.8GL"/>
      <sheetName val="HSA"/>
      <sheetName val="수입"/>
      <sheetName val="코드표2"/>
      <sheetName val="Sheet5(실지급)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외상매입금"/>
      <sheetName val="관계외상매입"/>
      <sheetName val="지급어음"/>
      <sheetName val="단기차입금"/>
      <sheetName val="미지급금"/>
      <sheetName val="어음미지급"/>
      <sheetName val="선수금"/>
      <sheetName val="예수금"/>
      <sheetName val="미지급비용"/>
      <sheetName val="장기차입금"/>
      <sheetName val="금융리스"/>
      <sheetName val="충당금"/>
      <sheetName val="매출액"/>
      <sheetName val="제조원가"/>
      <sheetName val="용역원가"/>
      <sheetName val="감가상각비"/>
      <sheetName val="영업외수익"/>
      <sheetName val="영업외비용"/>
      <sheetName val="고정자산처분"/>
      <sheetName val="자본금"/>
      <sheetName val="부동산"/>
      <sheetName val="이사회결의서"/>
      <sheetName val="감사의견서"/>
      <sheetName val="주주명부&lt;끝&gt;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5">
          <cell r="A5" t="str">
            <v>GENERAL ELECTRIC CO.</v>
          </cell>
        </row>
        <row r="7">
          <cell r="A7" t="str">
            <v>삼  성  전  자(주)</v>
          </cell>
        </row>
        <row r="8">
          <cell r="A8" t="str">
            <v>삼  성  전  기(주)</v>
          </cell>
        </row>
        <row r="9">
          <cell r="A9" t="str">
            <v>삼성 항공 산업(주)</v>
          </cell>
        </row>
        <row r="10">
          <cell r="A10" t="str">
            <v>이      건      희</v>
          </cell>
        </row>
        <row r="11">
          <cell r="A11" t="str">
            <v>이      동      복</v>
          </cell>
        </row>
        <row r="12">
          <cell r="A12" t="str">
            <v>정      재      은</v>
          </cell>
        </row>
        <row r="13">
          <cell r="A13" t="str">
            <v>남      정      우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발생집계"/>
      <sheetName val="Sheet3"/>
      <sheetName val="차이내역(1)"/>
      <sheetName val="발생차이"/>
      <sheetName val="경기자사건물"/>
      <sheetName val="비배관첨부내역"/>
      <sheetName val="비배관내역"/>
      <sheetName val="감가상각내용년수"/>
      <sheetName val="제출자료"/>
      <sheetName val="공급설비명세 (2)"/>
      <sheetName val="대체"/>
      <sheetName val="직접비발생"/>
      <sheetName val="94년간접비"/>
      <sheetName val="94직접비"/>
      <sheetName val="95년간접비"/>
      <sheetName val="95직접비"/>
      <sheetName val="96년간접비"/>
      <sheetName val="96년직접비"/>
      <sheetName val="97년비배관"/>
      <sheetName val="97년간접비"/>
      <sheetName val="97년직접비"/>
      <sheetName val="98상반기대체"/>
      <sheetName val="CAUDIT"/>
      <sheetName val="월간"/>
      <sheetName val="내역1"/>
      <sheetName val="경영비율 "/>
      <sheetName val="basic_info"/>
      <sheetName val="Sheet7"/>
      <sheetName val="#REF"/>
      <sheetName val="2004년하반기 경평반영_민원반영영업점"/>
      <sheetName val="총괄원장"/>
      <sheetName val="BM_NEW2"/>
      <sheetName val="손익"/>
      <sheetName val="Menu_Link"/>
      <sheetName val="대차대조표"/>
      <sheetName val="공급설비"/>
      <sheetName val="손익계산서"/>
      <sheetName val="보증금(전신전화가입권)"/>
      <sheetName val="계수원본(99.2.28)"/>
      <sheetName val="대차"/>
      <sheetName val="연체대출"/>
      <sheetName val="10.31"/>
      <sheetName val="받을어음"/>
      <sheetName val="control sheet"/>
      <sheetName val="인력(정규직)"/>
      <sheetName val="LIST"/>
      <sheetName val="Macro3"/>
      <sheetName val="주주명부&lt;끝&gt;"/>
      <sheetName val="대외공문"/>
      <sheetName val="Sheet2"/>
      <sheetName val="시산표"/>
      <sheetName val="TEMP1"/>
      <sheetName val="공통"/>
      <sheetName val="원평사_2005_"/>
      <sheetName val="수정시산표"/>
      <sheetName val="회사제시"/>
      <sheetName val="Template"/>
      <sheetName val="입력"/>
      <sheetName val="COBS"/>
      <sheetName val="P.L"/>
      <sheetName val="Data"/>
      <sheetName val="summary"/>
      <sheetName val="협조전"/>
      <sheetName val="상품입고집계"/>
      <sheetName val="유가증권현황"/>
      <sheetName val="상환익(2001년도)"/>
      <sheetName val="통합건전성별분류(0201)"/>
      <sheetName val="통합지보건전성(0201)"/>
      <sheetName val="Links"/>
      <sheetName val="A1"/>
      <sheetName val="보증금_전신전화가입권_"/>
      <sheetName val="품목코드"/>
      <sheetName val="95하U$가격"/>
      <sheetName val="공통가설"/>
      <sheetName val="제품(수출)매출"/>
      <sheetName val="상품보조수불"/>
      <sheetName val="제조원가계산서 (2)"/>
      <sheetName val="제품입고(생산)"/>
      <sheetName val="IN"/>
      <sheetName val="95WBS"/>
      <sheetName val="현금흐름표"/>
      <sheetName val="Info"/>
      <sheetName val="Option"/>
      <sheetName val="93상각비"/>
      <sheetName val="주간기성"/>
      <sheetName val="이자율"/>
      <sheetName val="K1"/>
      <sheetName val="지역개발"/>
      <sheetName val="반제품"/>
      <sheetName val="재공품"/>
      <sheetName val="타과목"/>
      <sheetName val="9703"/>
      <sheetName val="기계(2)"/>
      <sheetName val="Ctrl"/>
      <sheetName val="샤워실위생"/>
      <sheetName val="한강운반비"/>
      <sheetName val="A10"/>
      <sheetName val="기흥진행률"/>
      <sheetName val="Sheet9"/>
      <sheetName val="공급설비명세_(2)"/>
      <sheetName val="계수원본(99_2_28)"/>
      <sheetName val="2004년하반기_경평반영_민원반영영업점"/>
      <sheetName val="10_31"/>
      <sheetName val="control_sheet"/>
      <sheetName val="원가"/>
      <sheetName val="공급설비발생내역"/>
      <sheetName val="admin"/>
      <sheetName val="11.17-11.23"/>
      <sheetName val="11.24-11.30"/>
      <sheetName val="잉여금"/>
      <sheetName val="Sheet1"/>
      <sheetName val="매출채권(외출)"/>
      <sheetName val="인상안"/>
      <sheetName val="현금예금"/>
      <sheetName val="98년이전원본"/>
      <sheetName val="대차대조"/>
      <sheetName val="미비용95"/>
      <sheetName val="월말마감"/>
      <sheetName val="SMCB9617145"/>
      <sheetName val="(바)신탁대차"/>
      <sheetName val="(사)신탁손익"/>
      <sheetName val="생산직"/>
      <sheetName val="장부미수"/>
      <sheetName val="유일형"/>
      <sheetName val="당좌자산명세"/>
      <sheetName val="대환취급"/>
      <sheetName val="IDONG"/>
      <sheetName val="수량집계"/>
      <sheetName val="총괄집계표"/>
    </sheetNames>
    <sheetDataSet>
      <sheetData sheetId="0" refreshError="1">
        <row r="4">
          <cell r="A4" t="str">
            <v>R001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수정시산표"/>
      <sheetName val="발생집계"/>
      <sheetName val="적심사표"/>
      <sheetName val="손익"/>
      <sheetName val="손익계산서"/>
      <sheetName val="부서CODE"/>
      <sheetName val="호봉CODE"/>
      <sheetName val="회사정보"/>
      <sheetName val="인력(정규직)"/>
      <sheetName val="총괄표"/>
      <sheetName val="XREF"/>
      <sheetName val="K-1"/>
      <sheetName val="CONFIG"/>
      <sheetName val="MON"/>
      <sheetName val="INCOME STATEMENT"/>
      <sheetName val="YTD"/>
      <sheetName val="부서현황"/>
      <sheetName val="정보"/>
      <sheetName val="95년간접비"/>
      <sheetName val="본부별매출"/>
      <sheetName val="입력자료"/>
      <sheetName val="Sheet1"/>
      <sheetName val="인원자료"/>
      <sheetName val="시산표"/>
      <sheetName val="법인구분"/>
      <sheetName val="기초코드"/>
      <sheetName val="gyun"/>
      <sheetName val="내역"/>
      <sheetName val="본공사"/>
      <sheetName val="설계"/>
      <sheetName val="control sheet"/>
      <sheetName val="조회서통제표"/>
      <sheetName val="WPL"/>
      <sheetName val="COBS"/>
      <sheetName val="관계회사거래내역및 채권채무잔액 99"/>
      <sheetName val="입력"/>
      <sheetName val="SALE"/>
      <sheetName val="산출기준(파견전산실)"/>
      <sheetName val="합계"/>
      <sheetName val="사업자등록증"/>
      <sheetName val="제조원가"/>
      <sheetName val="계수원본(99.2.28)"/>
      <sheetName val="건설중인자산"/>
      <sheetName val="XXXXXX"/>
      <sheetName val="목차본문"/>
      <sheetName val="정산표"/>
      <sheetName val="확정BS"/>
      <sheetName val="경영비율 "/>
      <sheetName val="확정IS"/>
      <sheetName val="결손금(안)"/>
      <sheetName val="현금흐름"/>
      <sheetName val="현금흐름표"/>
      <sheetName val="주석"/>
      <sheetName val="부속명세서"/>
      <sheetName val="매출액(명) "/>
      <sheetName val="매출원가(명)"/>
      <sheetName val="경영표지"/>
      <sheetName val="영업사항"/>
      <sheetName val="대주주"/>
      <sheetName val="118.세금과공과"/>
      <sheetName val="UTCA"/>
      <sheetName val="Bank charg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2:T73"/>
  <sheetViews>
    <sheetView showGridLines="0" zoomScale="115" zoomScaleNormal="115" workbookViewId="0">
      <selection activeCell="C47" sqref="C47"/>
    </sheetView>
  </sheetViews>
  <sheetFormatPr defaultColWidth="9" defaultRowHeight="12"/>
  <cols>
    <col min="1" max="1" width="9" style="1"/>
    <col min="2" max="2" width="10.625" style="1" customWidth="1"/>
    <col min="3" max="16384" width="9" style="1"/>
  </cols>
  <sheetData>
    <row r="2" spans="2:2" s="20" customFormat="1" ht="17.45" hidden="1" customHeight="1"/>
    <row r="3" spans="2:2" s="19" customFormat="1" hidden="1"/>
    <row r="4" spans="2:2" hidden="1">
      <c r="B4" s="18"/>
    </row>
    <row r="5" spans="2:2" hidden="1"/>
    <row r="6" spans="2:2" hidden="1"/>
    <row r="7" spans="2:2" hidden="1"/>
    <row r="8" spans="2:2" hidden="1"/>
    <row r="9" spans="2:2" hidden="1"/>
    <row r="10" spans="2:2" hidden="1"/>
    <row r="11" spans="2:2" hidden="1"/>
    <row r="12" spans="2:2" ht="17.45" hidden="1" customHeight="1"/>
    <row r="13" spans="2:2" hidden="1"/>
    <row r="14" spans="2:2" hidden="1"/>
    <row r="15" spans="2:2" hidden="1"/>
    <row r="16" spans="2:2" hidden="1"/>
    <row r="17" hidden="1"/>
    <row r="18" hidden="1"/>
    <row r="19" hidden="1"/>
    <row r="20" hidden="1"/>
    <row r="21" hidden="1"/>
    <row r="22" ht="17.45" hidden="1" customHeight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6" spans="1:20">
      <c r="B36" s="17" t="s">
        <v>28</v>
      </c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spans="1:20" ht="57" thickBot="1">
      <c r="B37" s="15"/>
      <c r="C37" s="14" t="s">
        <v>27</v>
      </c>
      <c r="D37" s="14" t="s">
        <v>26</v>
      </c>
      <c r="E37" s="14" t="s">
        <v>25</v>
      </c>
      <c r="F37" s="14" t="s">
        <v>24</v>
      </c>
      <c r="G37" s="14" t="s">
        <v>23</v>
      </c>
      <c r="H37" s="14" t="s">
        <v>22</v>
      </c>
      <c r="I37" s="14" t="s">
        <v>21</v>
      </c>
      <c r="J37" s="14" t="s">
        <v>20</v>
      </c>
      <c r="K37" s="14" t="s">
        <v>19</v>
      </c>
      <c r="L37" s="14" t="s">
        <v>18</v>
      </c>
      <c r="M37" s="14" t="s">
        <v>17</v>
      </c>
      <c r="N37" s="14" t="s">
        <v>16</v>
      </c>
    </row>
    <row r="38" spans="1:20" ht="12.75" thickBot="1">
      <c r="B38" s="5" t="s">
        <v>15</v>
      </c>
      <c r="C38" s="4"/>
      <c r="D38" s="4">
        <v>0.19179314519214338</v>
      </c>
      <c r="E38" s="2"/>
      <c r="F38" s="2"/>
      <c r="G38" s="2"/>
      <c r="H38" s="2"/>
      <c r="I38" s="2"/>
      <c r="J38" s="2"/>
      <c r="K38" s="2"/>
      <c r="L38" s="2"/>
      <c r="M38" s="3"/>
      <c r="N38" s="2">
        <f>D38</f>
        <v>0.19179314519214338</v>
      </c>
    </row>
    <row r="39" spans="1:20" ht="23.25">
      <c r="A39" s="12"/>
      <c r="B39" s="13" t="s">
        <v>14</v>
      </c>
      <c r="C39" s="10">
        <f>'EBITDA% movement'!F11</f>
        <v>2.4879130067589628E-3</v>
      </c>
      <c r="D39" s="10"/>
      <c r="E39" s="8">
        <f t="shared" ref="E39:E46" si="0">IF(N38*N39&lt;0,0,IF(ABS(N39)&gt;ABS(N38),N38,N39))</f>
        <v>0.19179314519214338</v>
      </c>
      <c r="F39" s="8">
        <f t="shared" ref="F39:F46" si="1">IF(AND(N38+SUM(C38:C39)=0,SIGN(C39)&gt;0),-C39,IF(N38*N39&lt;0,IF(N38&lt;0,N38,0),IF(C39&gt;0,C39,0)*SIGN(N39)))</f>
        <v>2.4879130067589628E-3</v>
      </c>
      <c r="G39" s="8">
        <f t="shared" ref="G39:G46" si="2">IF(N38*N39&lt;0,IF(N38&lt;0,N39,0),0)</f>
        <v>0</v>
      </c>
      <c r="H39" s="9">
        <f t="shared" ref="H39:H46" si="3">IF(AND(N38+SUM(C38:C39)=0,SIGN(C39&lt;0)),-C39,IF(N38*N39&lt;0,IF(N39&gt;0,0,N39),IF(C39&gt;0,0,-C39)*SIGN(N39)))</f>
        <v>0</v>
      </c>
      <c r="I39" s="8">
        <f t="shared" ref="I39:I46" si="4">IF(N38*N39&lt;0,IF(N39&lt;0,N38,0),0)</f>
        <v>0</v>
      </c>
      <c r="J39" s="8">
        <f t="shared" ref="J39:J46" si="5">IF(N39&lt;0,IF(C39&lt;0,C39,0),0)</f>
        <v>0</v>
      </c>
      <c r="K39" s="8">
        <f t="shared" ref="K39:K46" si="6">IF(N39&lt;0,IF(C39&gt;0,-C39,0),0)</f>
        <v>0</v>
      </c>
      <c r="L39" s="8">
        <f t="shared" ref="L39:L46" si="7">IF($Y13&gt;=0,IF($N39&lt;0,-$N39,0),0)</f>
        <v>0</v>
      </c>
      <c r="M39" s="7">
        <f t="shared" ref="M39:M46" si="8">IF(N39&gt;=0,IF(C39&gt;0,C39,0),0)</f>
        <v>2.4879130067589628E-3</v>
      </c>
      <c r="N39" s="6">
        <f t="shared" ref="N39:N46" si="9">C39+N38</f>
        <v>0.19428105819890235</v>
      </c>
    </row>
    <row r="40" spans="1:20" ht="33.75">
      <c r="A40" s="12"/>
      <c r="B40" s="11" t="s">
        <v>7</v>
      </c>
      <c r="C40" s="10">
        <f>'EBITDA% movement'!F13</f>
        <v>2.0350852886225568E-2</v>
      </c>
      <c r="D40" s="10"/>
      <c r="E40" s="8">
        <f t="shared" si="0"/>
        <v>0.19428105819890235</v>
      </c>
      <c r="F40" s="8">
        <f t="shared" si="1"/>
        <v>2.0350852886225568E-2</v>
      </c>
      <c r="G40" s="8">
        <f t="shared" si="2"/>
        <v>0</v>
      </c>
      <c r="H40" s="9">
        <f t="shared" si="3"/>
        <v>0</v>
      </c>
      <c r="I40" s="8">
        <f t="shared" si="4"/>
        <v>0</v>
      </c>
      <c r="J40" s="8">
        <f t="shared" si="5"/>
        <v>0</v>
      </c>
      <c r="K40" s="8">
        <f t="shared" si="6"/>
        <v>0</v>
      </c>
      <c r="L40" s="8">
        <f t="shared" si="7"/>
        <v>0</v>
      </c>
      <c r="M40" s="7">
        <f t="shared" si="8"/>
        <v>2.0350852886225568E-2</v>
      </c>
      <c r="N40" s="6">
        <f t="shared" si="9"/>
        <v>0.21463191108512791</v>
      </c>
    </row>
    <row r="41" spans="1:20" ht="33.75">
      <c r="A41" s="12"/>
      <c r="B41" s="11" t="s">
        <v>6</v>
      </c>
      <c r="C41" s="10">
        <f>'EBITDA% movement'!F14</f>
        <v>-9.3477594814438819E-3</v>
      </c>
      <c r="D41" s="10"/>
      <c r="E41" s="8">
        <f t="shared" si="0"/>
        <v>0.20528415160368402</v>
      </c>
      <c r="F41" s="8">
        <f t="shared" si="1"/>
        <v>0</v>
      </c>
      <c r="G41" s="8">
        <f t="shared" si="2"/>
        <v>0</v>
      </c>
      <c r="H41" s="9">
        <f t="shared" si="3"/>
        <v>9.3477594814438819E-3</v>
      </c>
      <c r="I41" s="8">
        <f t="shared" si="4"/>
        <v>0</v>
      </c>
      <c r="J41" s="8">
        <f t="shared" si="5"/>
        <v>0</v>
      </c>
      <c r="K41" s="8">
        <f t="shared" si="6"/>
        <v>0</v>
      </c>
      <c r="L41" s="8">
        <f t="shared" si="7"/>
        <v>0</v>
      </c>
      <c r="M41" s="7">
        <f t="shared" si="8"/>
        <v>0</v>
      </c>
      <c r="N41" s="6">
        <f t="shared" si="9"/>
        <v>0.20528415160368402</v>
      </c>
    </row>
    <row r="42" spans="1:20" ht="22.5">
      <c r="A42" s="12"/>
      <c r="B42" s="11" t="s">
        <v>11</v>
      </c>
      <c r="C42" s="10">
        <f>'EBITDA% movement'!F27</f>
        <v>-1.2737131538244434E-2</v>
      </c>
      <c r="D42" s="10"/>
      <c r="E42" s="8">
        <f t="shared" si="0"/>
        <v>0.19254702006543958</v>
      </c>
      <c r="F42" s="8">
        <f t="shared" si="1"/>
        <v>0</v>
      </c>
      <c r="G42" s="8">
        <f t="shared" si="2"/>
        <v>0</v>
      </c>
      <c r="H42" s="9">
        <f t="shared" si="3"/>
        <v>1.2737131538244434E-2</v>
      </c>
      <c r="I42" s="8">
        <f t="shared" si="4"/>
        <v>0</v>
      </c>
      <c r="J42" s="8">
        <f t="shared" si="5"/>
        <v>0</v>
      </c>
      <c r="K42" s="8">
        <f t="shared" si="6"/>
        <v>0</v>
      </c>
      <c r="L42" s="8">
        <f t="shared" si="7"/>
        <v>0</v>
      </c>
      <c r="M42" s="7">
        <f t="shared" si="8"/>
        <v>0</v>
      </c>
      <c r="N42" s="6">
        <f t="shared" si="9"/>
        <v>0.19254702006543958</v>
      </c>
    </row>
    <row r="43" spans="1:20" ht="22.5">
      <c r="B43" s="11" t="s">
        <v>4</v>
      </c>
      <c r="C43" s="10">
        <f>'EBITDA% movement'!F28</f>
        <v>-1.0458298882590478E-3</v>
      </c>
      <c r="D43" s="10"/>
      <c r="E43" s="8">
        <f t="shared" si="0"/>
        <v>0.19150119017718054</v>
      </c>
      <c r="F43" s="8">
        <f t="shared" si="1"/>
        <v>0</v>
      </c>
      <c r="G43" s="8">
        <f t="shared" si="2"/>
        <v>0</v>
      </c>
      <c r="H43" s="9">
        <f t="shared" si="3"/>
        <v>1.0458298882590478E-3</v>
      </c>
      <c r="I43" s="8">
        <f t="shared" si="4"/>
        <v>0</v>
      </c>
      <c r="J43" s="8">
        <f t="shared" si="5"/>
        <v>0</v>
      </c>
      <c r="K43" s="8">
        <f t="shared" si="6"/>
        <v>0</v>
      </c>
      <c r="L43" s="8">
        <f t="shared" si="7"/>
        <v>0</v>
      </c>
      <c r="M43" s="7">
        <f t="shared" si="8"/>
        <v>0</v>
      </c>
      <c r="N43" s="6">
        <f t="shared" si="9"/>
        <v>0.19150119017718054</v>
      </c>
    </row>
    <row r="44" spans="1:20" ht="22.5">
      <c r="B44" s="11" t="s">
        <v>3</v>
      </c>
      <c r="C44" s="10">
        <f>'EBITDA% movement'!F37</f>
        <v>-1.112742916384149E-2</v>
      </c>
      <c r="D44" s="10"/>
      <c r="E44" s="8">
        <f t="shared" si="0"/>
        <v>0.18037376101333905</v>
      </c>
      <c r="F44" s="8">
        <f t="shared" si="1"/>
        <v>0</v>
      </c>
      <c r="G44" s="8">
        <f t="shared" si="2"/>
        <v>0</v>
      </c>
      <c r="H44" s="9">
        <f t="shared" si="3"/>
        <v>1.112742916384149E-2</v>
      </c>
      <c r="I44" s="8">
        <f t="shared" si="4"/>
        <v>0</v>
      </c>
      <c r="J44" s="8">
        <f t="shared" si="5"/>
        <v>0</v>
      </c>
      <c r="K44" s="8">
        <f t="shared" si="6"/>
        <v>0</v>
      </c>
      <c r="L44" s="8">
        <f t="shared" si="7"/>
        <v>0</v>
      </c>
      <c r="M44" s="7">
        <f t="shared" si="8"/>
        <v>0</v>
      </c>
      <c r="N44" s="6">
        <f t="shared" si="9"/>
        <v>0.18037376101333905</v>
      </c>
      <c r="T44" s="1" t="e" cm="1">
        <f t="array" ref="T44">sign</f>
        <v>#NAME?</v>
      </c>
    </row>
    <row r="45" spans="1:20">
      <c r="B45" s="11" t="s">
        <v>13</v>
      </c>
      <c r="C45" s="10">
        <f>'EBITDA% movement'!F15+'EBITDA% movement'!F19</f>
        <v>-5.543939896890912E-2</v>
      </c>
      <c r="D45" s="10"/>
      <c r="E45" s="8">
        <f t="shared" si="0"/>
        <v>0.12493436204442993</v>
      </c>
      <c r="F45" s="8">
        <f t="shared" si="1"/>
        <v>0</v>
      </c>
      <c r="G45" s="8">
        <f t="shared" si="2"/>
        <v>0</v>
      </c>
      <c r="H45" s="9">
        <f t="shared" si="3"/>
        <v>5.543939896890912E-2</v>
      </c>
      <c r="I45" s="8">
        <f t="shared" si="4"/>
        <v>0</v>
      </c>
      <c r="J45" s="8">
        <f t="shared" si="5"/>
        <v>0</v>
      </c>
      <c r="K45" s="8">
        <f t="shared" si="6"/>
        <v>0</v>
      </c>
      <c r="L45" s="8">
        <f t="shared" si="7"/>
        <v>0</v>
      </c>
      <c r="M45" s="7">
        <f t="shared" si="8"/>
        <v>0</v>
      </c>
      <c r="N45" s="6">
        <f t="shared" si="9"/>
        <v>0.12493436204442993</v>
      </c>
    </row>
    <row r="46" spans="1:20" ht="12.75" thickBot="1">
      <c r="B46" s="11" t="s">
        <v>1</v>
      </c>
      <c r="C46" s="10">
        <f>'EBITDA% movement'!F22+'EBITDA% movement'!F40+'EBITDA% movement'!F41</f>
        <v>5.6386174276183698E-4</v>
      </c>
      <c r="D46" s="10"/>
      <c r="E46" s="8">
        <f t="shared" si="0"/>
        <v>0.12493436204442993</v>
      </c>
      <c r="F46" s="8">
        <f t="shared" si="1"/>
        <v>5.6386174276183698E-4</v>
      </c>
      <c r="G46" s="8">
        <f t="shared" si="2"/>
        <v>0</v>
      </c>
      <c r="H46" s="9">
        <f t="shared" si="3"/>
        <v>0</v>
      </c>
      <c r="I46" s="8">
        <f t="shared" si="4"/>
        <v>0</v>
      </c>
      <c r="J46" s="8">
        <f t="shared" si="5"/>
        <v>0</v>
      </c>
      <c r="K46" s="8">
        <f t="shared" si="6"/>
        <v>0</v>
      </c>
      <c r="L46" s="8">
        <f t="shared" si="7"/>
        <v>0</v>
      </c>
      <c r="M46" s="7">
        <f t="shared" si="8"/>
        <v>5.6386174276183698E-4</v>
      </c>
      <c r="N46" s="6">
        <f t="shared" si="9"/>
        <v>0.12549822378719178</v>
      </c>
    </row>
    <row r="47" spans="1:20" ht="12.75" thickBot="1">
      <c r="B47" s="5" t="s">
        <v>12</v>
      </c>
      <c r="C47" s="4"/>
      <c r="D47" s="4">
        <f>SUM(C38:D46)</f>
        <v>0.12549822378719178</v>
      </c>
      <c r="E47" s="2"/>
      <c r="F47" s="2"/>
      <c r="G47" s="2"/>
      <c r="H47" s="2"/>
      <c r="I47" s="2"/>
      <c r="J47" s="2"/>
      <c r="K47" s="2"/>
      <c r="L47" s="2"/>
      <c r="M47" s="3"/>
      <c r="N47" s="2">
        <f>D47</f>
        <v>0.12549822378719178</v>
      </c>
    </row>
    <row r="48" spans="1:20" ht="23.25">
      <c r="A48" s="12"/>
      <c r="B48" s="13" t="s">
        <v>8</v>
      </c>
      <c r="C48" s="10">
        <f>'EBITDA% movement'!G11</f>
        <v>1.5253981730536187E-2</v>
      </c>
      <c r="D48" s="10"/>
      <c r="E48" s="8">
        <f t="shared" ref="E48:E56" si="10">IF(N47*N48&lt;0,0,IF(ABS(N48)&gt;ABS(N47),N47,N48))</f>
        <v>0.12549822378719178</v>
      </c>
      <c r="F48" s="8">
        <f t="shared" ref="F48:F56" si="11">IF(AND(N47+SUM(C47:C48)=0,SIGN(C48)&gt;0),-C48,IF(N47*N48&lt;0,IF(N47&lt;0,N47,0),IF(C48&gt;0,C48,0)*SIGN(N48)))</f>
        <v>1.5253981730536187E-2</v>
      </c>
      <c r="G48" s="8">
        <f t="shared" ref="G48:G56" si="12">IF(N47*N48&lt;0,IF(N47&lt;0,N48,0),0)</f>
        <v>0</v>
      </c>
      <c r="H48" s="9">
        <f t="shared" ref="H48:H56" si="13">IF(AND(N47+SUM(C47:C48)=0,SIGN(C48&lt;0)),-C48,IF(N47*N48&lt;0,IF(N48&gt;0,0,N48),IF(C48&gt;0,0,-C48)*SIGN(N48)))</f>
        <v>0</v>
      </c>
      <c r="I48" s="8">
        <f t="shared" ref="I48:I56" si="14">IF(N47*N48&lt;0,IF(N48&lt;0,N47,0),0)</f>
        <v>0</v>
      </c>
      <c r="J48" s="8">
        <f t="shared" ref="J48:J56" si="15">IF(N48&lt;0,IF(C48&lt;0,C48,0),0)</f>
        <v>0</v>
      </c>
      <c r="K48" s="8">
        <f t="shared" ref="K48:K56" si="16">IF(N48&lt;0,IF(C48&gt;0,-C48,0),0)</f>
        <v>0</v>
      </c>
      <c r="L48" s="8">
        <f t="shared" ref="L48:L56" si="17">IF($Y18&gt;=0,IF($N48&lt;0,-$N48,0),0)</f>
        <v>0</v>
      </c>
      <c r="M48" s="7">
        <f t="shared" ref="M48:M56" si="18">IF(N48&gt;=0,IF(C48&gt;0,C48,0),0)</f>
        <v>1.5253981730536187E-2</v>
      </c>
      <c r="N48" s="6">
        <f t="shared" ref="N48:N56" si="19">C48+N47</f>
        <v>0.14075220551772796</v>
      </c>
    </row>
    <row r="49" spans="1:14" ht="33.75">
      <c r="A49" s="12"/>
      <c r="B49" s="11" t="s">
        <v>7</v>
      </c>
      <c r="C49" s="10">
        <f>'EBITDA% movement'!G13</f>
        <v>4.9993281653251426E-2</v>
      </c>
      <c r="D49" s="10"/>
      <c r="E49" s="8">
        <f t="shared" si="10"/>
        <v>0.14075220551772796</v>
      </c>
      <c r="F49" s="8">
        <f t="shared" si="11"/>
        <v>4.9993281653251426E-2</v>
      </c>
      <c r="G49" s="8">
        <f t="shared" si="12"/>
        <v>0</v>
      </c>
      <c r="H49" s="9">
        <f t="shared" si="13"/>
        <v>0</v>
      </c>
      <c r="I49" s="8">
        <f t="shared" si="14"/>
        <v>0</v>
      </c>
      <c r="J49" s="8">
        <f t="shared" si="15"/>
        <v>0</v>
      </c>
      <c r="K49" s="8">
        <f t="shared" si="16"/>
        <v>0</v>
      </c>
      <c r="L49" s="8">
        <f t="shared" si="17"/>
        <v>0</v>
      </c>
      <c r="M49" s="7">
        <f t="shared" si="18"/>
        <v>4.9993281653251426E-2</v>
      </c>
      <c r="N49" s="6">
        <f t="shared" si="19"/>
        <v>0.19074548717097939</v>
      </c>
    </row>
    <row r="50" spans="1:14" ht="33.75">
      <c r="A50" s="12"/>
      <c r="B50" s="11" t="s">
        <v>6</v>
      </c>
      <c r="C50" s="10">
        <f>'EBITDA% movement'!G14</f>
        <v>-2.5508745996562304E-2</v>
      </c>
      <c r="D50" s="10"/>
      <c r="E50" s="8">
        <f t="shared" si="10"/>
        <v>0.16523674117441708</v>
      </c>
      <c r="F50" s="8">
        <f t="shared" si="11"/>
        <v>0</v>
      </c>
      <c r="G50" s="8">
        <f t="shared" si="12"/>
        <v>0</v>
      </c>
      <c r="H50" s="9">
        <f t="shared" si="13"/>
        <v>2.5508745996562304E-2</v>
      </c>
      <c r="I50" s="8">
        <f t="shared" si="14"/>
        <v>0</v>
      </c>
      <c r="J50" s="8">
        <f t="shared" si="15"/>
        <v>0</v>
      </c>
      <c r="K50" s="8">
        <f t="shared" si="16"/>
        <v>0</v>
      </c>
      <c r="L50" s="8">
        <f t="shared" si="17"/>
        <v>0</v>
      </c>
      <c r="M50" s="7">
        <f t="shared" si="18"/>
        <v>0</v>
      </c>
      <c r="N50" s="6">
        <f t="shared" si="19"/>
        <v>0.16523674117441708</v>
      </c>
    </row>
    <row r="51" spans="1:14" ht="22.5">
      <c r="A51" s="12"/>
      <c r="B51" s="11" t="s">
        <v>5</v>
      </c>
      <c r="C51" s="10">
        <f>'EBITDA% movement'!G22</f>
        <v>1.9630520393056822E-2</v>
      </c>
      <c r="D51" s="10"/>
      <c r="E51" s="8">
        <f t="shared" si="10"/>
        <v>0.16523674117441708</v>
      </c>
      <c r="F51" s="8">
        <f t="shared" si="11"/>
        <v>1.9630520393056822E-2</v>
      </c>
      <c r="G51" s="8">
        <f t="shared" si="12"/>
        <v>0</v>
      </c>
      <c r="H51" s="9">
        <f t="shared" si="13"/>
        <v>0</v>
      </c>
      <c r="I51" s="8">
        <f t="shared" si="14"/>
        <v>0</v>
      </c>
      <c r="J51" s="8">
        <f t="shared" si="15"/>
        <v>0</v>
      </c>
      <c r="K51" s="8">
        <f t="shared" si="16"/>
        <v>0</v>
      </c>
      <c r="L51" s="8">
        <f t="shared" si="17"/>
        <v>0</v>
      </c>
      <c r="M51" s="7">
        <f t="shared" si="18"/>
        <v>1.9630520393056822E-2</v>
      </c>
      <c r="N51" s="6">
        <f t="shared" si="19"/>
        <v>0.18486726156747391</v>
      </c>
    </row>
    <row r="52" spans="1:14" ht="22.5">
      <c r="A52" s="12"/>
      <c r="B52" s="11" t="s">
        <v>11</v>
      </c>
      <c r="C52" s="10">
        <f>'EBITDA% movement'!G27</f>
        <v>-3.700839937370437E-2</v>
      </c>
      <c r="D52" s="10"/>
      <c r="E52" s="8">
        <f t="shared" si="10"/>
        <v>0.14785886219376954</v>
      </c>
      <c r="F52" s="8">
        <f t="shared" si="11"/>
        <v>0</v>
      </c>
      <c r="G52" s="8">
        <f t="shared" si="12"/>
        <v>0</v>
      </c>
      <c r="H52" s="9">
        <f t="shared" si="13"/>
        <v>3.700839937370437E-2</v>
      </c>
      <c r="I52" s="8">
        <f t="shared" si="14"/>
        <v>0</v>
      </c>
      <c r="J52" s="8">
        <f t="shared" si="15"/>
        <v>0</v>
      </c>
      <c r="K52" s="8">
        <f t="shared" si="16"/>
        <v>0</v>
      </c>
      <c r="L52" s="8">
        <f t="shared" si="17"/>
        <v>0</v>
      </c>
      <c r="M52" s="7">
        <f t="shared" si="18"/>
        <v>0</v>
      </c>
      <c r="N52" s="6">
        <f t="shared" si="19"/>
        <v>0.14785886219376954</v>
      </c>
    </row>
    <row r="53" spans="1:14" ht="22.5">
      <c r="B53" s="11" t="s">
        <v>4</v>
      </c>
      <c r="C53" s="10">
        <f>'EBITDA% movement'!G28</f>
        <v>3.0074234530288735E-3</v>
      </c>
      <c r="D53" s="10"/>
      <c r="E53" s="8">
        <f t="shared" si="10"/>
        <v>0.14785886219376954</v>
      </c>
      <c r="F53" s="8">
        <f t="shared" si="11"/>
        <v>3.0074234530288735E-3</v>
      </c>
      <c r="G53" s="8">
        <f t="shared" si="12"/>
        <v>0</v>
      </c>
      <c r="H53" s="9">
        <f t="shared" si="13"/>
        <v>0</v>
      </c>
      <c r="I53" s="8">
        <f t="shared" si="14"/>
        <v>0</v>
      </c>
      <c r="J53" s="8">
        <f t="shared" si="15"/>
        <v>0</v>
      </c>
      <c r="K53" s="8">
        <f t="shared" si="16"/>
        <v>0</v>
      </c>
      <c r="L53" s="8">
        <f t="shared" si="17"/>
        <v>0</v>
      </c>
      <c r="M53" s="7">
        <f t="shared" si="18"/>
        <v>3.0074234530288735E-3</v>
      </c>
      <c r="N53" s="6">
        <f t="shared" si="19"/>
        <v>0.15086628564679841</v>
      </c>
    </row>
    <row r="54" spans="1:14" ht="22.5">
      <c r="B54" s="11" t="s">
        <v>3</v>
      </c>
      <c r="C54" s="10">
        <f>'EBITDA% movement'!G37</f>
        <v>2.6604365428122639E-2</v>
      </c>
      <c r="D54" s="10"/>
      <c r="E54" s="8">
        <f t="shared" si="10"/>
        <v>0.15086628564679841</v>
      </c>
      <c r="F54" s="8">
        <f t="shared" si="11"/>
        <v>2.6604365428122639E-2</v>
      </c>
      <c r="G54" s="8">
        <f t="shared" si="12"/>
        <v>0</v>
      </c>
      <c r="H54" s="9">
        <f t="shared" si="13"/>
        <v>0</v>
      </c>
      <c r="I54" s="8">
        <f t="shared" si="14"/>
        <v>0</v>
      </c>
      <c r="J54" s="8">
        <f t="shared" si="15"/>
        <v>0</v>
      </c>
      <c r="K54" s="8">
        <f t="shared" si="16"/>
        <v>0</v>
      </c>
      <c r="L54" s="8">
        <f t="shared" si="17"/>
        <v>0</v>
      </c>
      <c r="M54" s="7">
        <f t="shared" si="18"/>
        <v>2.6604365428122639E-2</v>
      </c>
      <c r="N54" s="6">
        <f t="shared" si="19"/>
        <v>0.17747065107492105</v>
      </c>
    </row>
    <row r="55" spans="1:14">
      <c r="B55" s="11" t="s">
        <v>10</v>
      </c>
      <c r="C55" s="10">
        <f>'EBITDA% movement'!G15+'EBITDA% movement'!G19</f>
        <v>-2.00159049221754E-2</v>
      </c>
      <c r="D55" s="10"/>
      <c r="E55" s="8">
        <f t="shared" si="10"/>
        <v>0.15745474615274566</v>
      </c>
      <c r="F55" s="8">
        <f t="shared" si="11"/>
        <v>0</v>
      </c>
      <c r="G55" s="8">
        <f t="shared" si="12"/>
        <v>0</v>
      </c>
      <c r="H55" s="9">
        <f t="shared" si="13"/>
        <v>2.00159049221754E-2</v>
      </c>
      <c r="I55" s="8">
        <f t="shared" si="14"/>
        <v>0</v>
      </c>
      <c r="J55" s="8">
        <f t="shared" si="15"/>
        <v>0</v>
      </c>
      <c r="K55" s="8">
        <f t="shared" si="16"/>
        <v>0</v>
      </c>
      <c r="L55" s="8">
        <f t="shared" si="17"/>
        <v>0</v>
      </c>
      <c r="M55" s="7">
        <f t="shared" si="18"/>
        <v>0</v>
      </c>
      <c r="N55" s="6">
        <f t="shared" si="19"/>
        <v>0.15745474615274566</v>
      </c>
    </row>
    <row r="56" spans="1:14" ht="12.75" thickBot="1">
      <c r="B56" s="11" t="s">
        <v>1</v>
      </c>
      <c r="C56" s="10">
        <f>'EBITDA% movement'!G40+'EBITDA% movement'!G41</f>
        <v>-4.4773808639967591E-3</v>
      </c>
      <c r="D56" s="10"/>
      <c r="E56" s="8">
        <f t="shared" si="10"/>
        <v>0.15297736528874889</v>
      </c>
      <c r="F56" s="8">
        <f t="shared" si="11"/>
        <v>0</v>
      </c>
      <c r="G56" s="8">
        <f t="shared" si="12"/>
        <v>0</v>
      </c>
      <c r="H56" s="9">
        <f t="shared" si="13"/>
        <v>4.4773808639967591E-3</v>
      </c>
      <c r="I56" s="8">
        <f t="shared" si="14"/>
        <v>0</v>
      </c>
      <c r="J56" s="8">
        <f t="shared" si="15"/>
        <v>0</v>
      </c>
      <c r="K56" s="8">
        <f t="shared" si="16"/>
        <v>0</v>
      </c>
      <c r="L56" s="8">
        <f t="shared" si="17"/>
        <v>0</v>
      </c>
      <c r="M56" s="7">
        <f t="shared" si="18"/>
        <v>0</v>
      </c>
      <c r="N56" s="6">
        <f t="shared" si="19"/>
        <v>0.15297736528874889</v>
      </c>
    </row>
    <row r="57" spans="1:14" ht="12.75" thickBot="1">
      <c r="B57" s="5" t="s">
        <v>9</v>
      </c>
      <c r="C57" s="4"/>
      <c r="D57" s="4">
        <f>SUM(C47:D56)</f>
        <v>0.15297736528874889</v>
      </c>
      <c r="E57" s="2"/>
      <c r="F57" s="2"/>
      <c r="G57" s="2"/>
      <c r="H57" s="2"/>
      <c r="I57" s="2"/>
      <c r="J57" s="2"/>
      <c r="K57" s="2"/>
      <c r="L57" s="2"/>
      <c r="M57" s="3"/>
      <c r="N57" s="2">
        <f>D57</f>
        <v>0.15297736528874889</v>
      </c>
    </row>
    <row r="58" spans="1:14" ht="23.25">
      <c r="A58" s="12"/>
      <c r="B58" s="13" t="s">
        <v>8</v>
      </c>
      <c r="C58" s="10">
        <f>'EBITDA% movement'!H11</f>
        <v>-3.0532656091830368E-2</v>
      </c>
      <c r="D58" s="10"/>
      <c r="E58" s="8">
        <f t="shared" ref="E58:E65" si="20">IF(N57*N58&lt;0,0,IF(ABS(N58)&gt;ABS(N57),N57,N58))</f>
        <v>0.12244470919691852</v>
      </c>
      <c r="F58" s="8">
        <f t="shared" ref="F58:F65" si="21">IF(AND(N57+SUM(C57:C58)=0,SIGN(C58)&gt;0),-C58,IF(N57*N58&lt;0,IF(N57&lt;0,N57,0),IF(C58&gt;0,C58,0)*SIGN(N58)))</f>
        <v>0</v>
      </c>
      <c r="G58" s="8">
        <f t="shared" ref="G58:G65" si="22">IF(N57*N58&lt;0,IF(N57&lt;0,N58,0),0)</f>
        <v>0</v>
      </c>
      <c r="H58" s="9">
        <f t="shared" ref="H58:H65" si="23">IF(AND(N57+SUM(C57:C58)=0,SIGN(C58&lt;0)),-C58,IF(N57*N58&lt;0,IF(N58&gt;0,0,N58),IF(C58&gt;0,0,-C58)*SIGN(N58)))</f>
        <v>3.0532656091830368E-2</v>
      </c>
      <c r="I58" s="8">
        <f t="shared" ref="I58:I65" si="24">IF(N57*N58&lt;0,IF(N58&lt;0,N57,0),0)</f>
        <v>0</v>
      </c>
      <c r="J58" s="8">
        <f t="shared" ref="J58:J65" si="25">IF(N58&lt;0,IF(C58&lt;0,C58,0),0)</f>
        <v>0</v>
      </c>
      <c r="K58" s="8">
        <f t="shared" ref="K58:K65" si="26">IF(N58&lt;0,IF(C58&gt;0,-C58,0),0)</f>
        <v>0</v>
      </c>
      <c r="L58" s="8">
        <f t="shared" ref="L58:L65" si="27">IF($Y24&gt;=0,IF($N58&lt;0,-$N58,0),0)</f>
        <v>0</v>
      </c>
      <c r="M58" s="7">
        <f t="shared" ref="M58:M65" si="28">IF(N58&gt;=0,IF(C58&gt;0,C58,0),0)</f>
        <v>0</v>
      </c>
      <c r="N58" s="6">
        <f t="shared" ref="N58:N65" si="29">C58+N57</f>
        <v>0.12244470919691852</v>
      </c>
    </row>
    <row r="59" spans="1:14" ht="33.75">
      <c r="A59" s="12"/>
      <c r="B59" s="11" t="s">
        <v>7</v>
      </c>
      <c r="C59" s="10">
        <f>'EBITDA% movement'!H13</f>
        <v>2.0244172519492148E-2</v>
      </c>
      <c r="D59" s="10"/>
      <c r="E59" s="8">
        <f t="shared" si="20"/>
        <v>0.12244470919691852</v>
      </c>
      <c r="F59" s="8">
        <f t="shared" si="21"/>
        <v>2.0244172519492148E-2</v>
      </c>
      <c r="G59" s="8">
        <f t="shared" si="22"/>
        <v>0</v>
      </c>
      <c r="H59" s="9">
        <f t="shared" si="23"/>
        <v>0</v>
      </c>
      <c r="I59" s="8">
        <f t="shared" si="24"/>
        <v>0</v>
      </c>
      <c r="J59" s="8">
        <f t="shared" si="25"/>
        <v>0</v>
      </c>
      <c r="K59" s="8">
        <f t="shared" si="26"/>
        <v>0</v>
      </c>
      <c r="L59" s="8">
        <f t="shared" si="27"/>
        <v>0</v>
      </c>
      <c r="M59" s="7">
        <f t="shared" si="28"/>
        <v>2.0244172519492148E-2</v>
      </c>
      <c r="N59" s="6">
        <f t="shared" si="29"/>
        <v>0.14268888171641067</v>
      </c>
    </row>
    <row r="60" spans="1:14" ht="33.75">
      <c r="A60" s="12"/>
      <c r="B60" s="11" t="s">
        <v>6</v>
      </c>
      <c r="C60" s="10">
        <f>'EBITDA% movement'!H14</f>
        <v>-1.2676288940094316E-2</v>
      </c>
      <c r="D60" s="10"/>
      <c r="E60" s="8">
        <f t="shared" si="20"/>
        <v>0.13001259277631635</v>
      </c>
      <c r="F60" s="8">
        <f t="shared" si="21"/>
        <v>0</v>
      </c>
      <c r="G60" s="8">
        <f t="shared" si="22"/>
        <v>0</v>
      </c>
      <c r="H60" s="9">
        <f t="shared" si="23"/>
        <v>1.2676288940094316E-2</v>
      </c>
      <c r="I60" s="8">
        <f t="shared" si="24"/>
        <v>0</v>
      </c>
      <c r="J60" s="8">
        <f t="shared" si="25"/>
        <v>0</v>
      </c>
      <c r="K60" s="8">
        <f t="shared" si="26"/>
        <v>0</v>
      </c>
      <c r="L60" s="8">
        <f t="shared" si="27"/>
        <v>0</v>
      </c>
      <c r="M60" s="7">
        <f t="shared" si="28"/>
        <v>0</v>
      </c>
      <c r="N60" s="6">
        <f t="shared" si="29"/>
        <v>0.13001259277631635</v>
      </c>
    </row>
    <row r="61" spans="1:14" ht="22.5">
      <c r="A61" s="12"/>
      <c r="B61" s="11" t="s">
        <v>5</v>
      </c>
      <c r="C61" s="10">
        <f>'EBITDA% movement'!H22</f>
        <v>1.374644270469888E-2</v>
      </c>
      <c r="D61" s="10"/>
      <c r="E61" s="8">
        <f t="shared" si="20"/>
        <v>0.13001259277631635</v>
      </c>
      <c r="F61" s="8">
        <f t="shared" si="21"/>
        <v>1.374644270469888E-2</v>
      </c>
      <c r="G61" s="8">
        <f t="shared" si="22"/>
        <v>0</v>
      </c>
      <c r="H61" s="9">
        <f t="shared" si="23"/>
        <v>0</v>
      </c>
      <c r="I61" s="8">
        <f t="shared" si="24"/>
        <v>0</v>
      </c>
      <c r="J61" s="8">
        <f t="shared" si="25"/>
        <v>0</v>
      </c>
      <c r="K61" s="8">
        <f t="shared" si="26"/>
        <v>0</v>
      </c>
      <c r="L61" s="8">
        <f t="shared" si="27"/>
        <v>0</v>
      </c>
      <c r="M61" s="7">
        <f t="shared" si="28"/>
        <v>1.374644270469888E-2</v>
      </c>
      <c r="N61" s="6">
        <f t="shared" si="29"/>
        <v>0.14375903548101523</v>
      </c>
    </row>
    <row r="62" spans="1:14" ht="22.5">
      <c r="B62" s="11" t="s">
        <v>4</v>
      </c>
      <c r="C62" s="10">
        <f>'EBITDA% movement'!H28</f>
        <v>5.4434571174882818E-4</v>
      </c>
      <c r="D62" s="10"/>
      <c r="E62" s="8">
        <f t="shared" si="20"/>
        <v>0.14375903548101523</v>
      </c>
      <c r="F62" s="8">
        <f t="shared" si="21"/>
        <v>5.4434571174882818E-4</v>
      </c>
      <c r="G62" s="8">
        <f t="shared" si="22"/>
        <v>0</v>
      </c>
      <c r="H62" s="9">
        <f t="shared" si="23"/>
        <v>0</v>
      </c>
      <c r="I62" s="8">
        <f t="shared" si="24"/>
        <v>0</v>
      </c>
      <c r="J62" s="8">
        <f t="shared" si="25"/>
        <v>0</v>
      </c>
      <c r="K62" s="8">
        <f t="shared" si="26"/>
        <v>0</v>
      </c>
      <c r="L62" s="8">
        <f t="shared" si="27"/>
        <v>0</v>
      </c>
      <c r="M62" s="7">
        <f t="shared" si="28"/>
        <v>5.4434571174882818E-4</v>
      </c>
      <c r="N62" s="6">
        <f t="shared" si="29"/>
        <v>0.14430338119276406</v>
      </c>
    </row>
    <row r="63" spans="1:14" ht="22.5">
      <c r="B63" s="11" t="s">
        <v>3</v>
      </c>
      <c r="C63" s="10">
        <f>'EBITDA% movement'!H37</f>
        <v>1.8748451356183471E-2</v>
      </c>
      <c r="D63" s="10"/>
      <c r="E63" s="8">
        <f t="shared" si="20"/>
        <v>0.14430338119276406</v>
      </c>
      <c r="F63" s="8">
        <f t="shared" si="21"/>
        <v>1.8748451356183471E-2</v>
      </c>
      <c r="G63" s="8">
        <f t="shared" si="22"/>
        <v>0</v>
      </c>
      <c r="H63" s="9">
        <f t="shared" si="23"/>
        <v>0</v>
      </c>
      <c r="I63" s="8">
        <f t="shared" si="24"/>
        <v>0</v>
      </c>
      <c r="J63" s="8">
        <f t="shared" si="25"/>
        <v>0</v>
      </c>
      <c r="K63" s="8">
        <f t="shared" si="26"/>
        <v>0</v>
      </c>
      <c r="L63" s="8">
        <f t="shared" si="27"/>
        <v>0</v>
      </c>
      <c r="M63" s="7">
        <f t="shared" si="28"/>
        <v>1.8748451356183471E-2</v>
      </c>
      <c r="N63" s="6">
        <f t="shared" si="29"/>
        <v>0.16305183254894753</v>
      </c>
    </row>
    <row r="64" spans="1:14">
      <c r="B64" s="11" t="s">
        <v>2</v>
      </c>
      <c r="C64" s="10">
        <f>'EBITDA% movement'!H15+'EBITDA% movement'!H19</f>
        <v>3.3303676713255709E-2</v>
      </c>
      <c r="D64" s="10"/>
      <c r="E64" s="8">
        <f t="shared" si="20"/>
        <v>0.16305183254894753</v>
      </c>
      <c r="F64" s="8">
        <f t="shared" si="21"/>
        <v>3.3303676713255709E-2</v>
      </c>
      <c r="G64" s="8">
        <f t="shared" si="22"/>
        <v>0</v>
      </c>
      <c r="H64" s="9">
        <f t="shared" si="23"/>
        <v>0</v>
      </c>
      <c r="I64" s="8">
        <f t="shared" si="24"/>
        <v>0</v>
      </c>
      <c r="J64" s="8">
        <f t="shared" si="25"/>
        <v>0</v>
      </c>
      <c r="K64" s="8">
        <f t="shared" si="26"/>
        <v>0</v>
      </c>
      <c r="L64" s="8">
        <f t="shared" si="27"/>
        <v>0</v>
      </c>
      <c r="M64" s="7">
        <f t="shared" si="28"/>
        <v>3.3303676713255709E-2</v>
      </c>
      <c r="N64" s="6">
        <f t="shared" si="29"/>
        <v>0.19635550926220324</v>
      </c>
    </row>
    <row r="65" spans="2:14" ht="12.75" thickBot="1">
      <c r="B65" s="11" t="s">
        <v>1</v>
      </c>
      <c r="C65" s="10">
        <f>'EBITDA% movement'!H27+'EBITDA% movement'!H40+'EBITDA% movement'!H41</f>
        <v>1.9378585186806963E-3</v>
      </c>
      <c r="D65" s="10"/>
      <c r="E65" s="8">
        <f t="shared" si="20"/>
        <v>0.19635550926220324</v>
      </c>
      <c r="F65" s="8">
        <f t="shared" si="21"/>
        <v>1.9378585186806963E-3</v>
      </c>
      <c r="G65" s="8">
        <f t="shared" si="22"/>
        <v>0</v>
      </c>
      <c r="H65" s="9">
        <f t="shared" si="23"/>
        <v>0</v>
      </c>
      <c r="I65" s="8">
        <f t="shared" si="24"/>
        <v>0</v>
      </c>
      <c r="J65" s="8">
        <f t="shared" si="25"/>
        <v>0</v>
      </c>
      <c r="K65" s="8">
        <f t="shared" si="26"/>
        <v>0</v>
      </c>
      <c r="L65" s="8">
        <f t="shared" si="27"/>
        <v>0</v>
      </c>
      <c r="M65" s="7">
        <f t="shared" si="28"/>
        <v>1.9378585186806963E-3</v>
      </c>
      <c r="N65" s="6">
        <f t="shared" si="29"/>
        <v>0.19829336778088394</v>
      </c>
    </row>
    <row r="66" spans="2:14" ht="12.75" thickBot="1">
      <c r="B66" s="5" t="s">
        <v>0</v>
      </c>
      <c r="C66" s="4"/>
      <c r="D66" s="4">
        <f>SUM(C57:D65)</f>
        <v>0.19829336778088394</v>
      </c>
      <c r="E66" s="2"/>
      <c r="F66" s="2"/>
      <c r="G66" s="2"/>
      <c r="H66" s="2"/>
      <c r="I66" s="2"/>
      <c r="J66" s="2"/>
      <c r="K66" s="2"/>
      <c r="L66" s="2"/>
      <c r="M66" s="3"/>
      <c r="N66" s="2">
        <f>D66</f>
        <v>0.19829336778088394</v>
      </c>
    </row>
    <row r="67" spans="2:14" ht="16.5">
      <c r="B67"/>
      <c r="C67"/>
      <c r="D67"/>
      <c r="E67"/>
      <c r="F67"/>
      <c r="G67"/>
      <c r="H67"/>
      <c r="I67"/>
      <c r="J67"/>
      <c r="K67"/>
      <c r="L67"/>
      <c r="M67"/>
      <c r="N67"/>
    </row>
    <row r="68" spans="2:14" ht="16.5">
      <c r="B68"/>
      <c r="C68"/>
      <c r="D68"/>
      <c r="E68"/>
      <c r="F68"/>
      <c r="G68"/>
      <c r="H68"/>
      <c r="I68"/>
      <c r="J68"/>
      <c r="K68"/>
      <c r="L68"/>
      <c r="M68"/>
      <c r="N68"/>
    </row>
    <row r="69" spans="2:14" ht="16.5">
      <c r="B69"/>
      <c r="C69"/>
      <c r="D69"/>
      <c r="E69"/>
      <c r="F69"/>
      <c r="G69"/>
      <c r="H69"/>
      <c r="I69"/>
      <c r="J69"/>
      <c r="K69"/>
      <c r="L69"/>
      <c r="M69"/>
      <c r="N69"/>
    </row>
    <row r="70" spans="2:14" ht="16.5">
      <c r="B70"/>
      <c r="C70"/>
      <c r="D70"/>
      <c r="E70"/>
      <c r="F70"/>
      <c r="G70"/>
      <c r="H70"/>
      <c r="I70"/>
      <c r="J70"/>
      <c r="K70"/>
      <c r="L70"/>
      <c r="M70"/>
      <c r="N70"/>
    </row>
    <row r="71" spans="2:14" ht="16.5">
      <c r="B71"/>
      <c r="C71"/>
      <c r="D71"/>
      <c r="E71"/>
      <c r="F71"/>
      <c r="G71"/>
      <c r="H71"/>
      <c r="I71"/>
      <c r="J71"/>
      <c r="K71"/>
      <c r="L71"/>
      <c r="M71"/>
      <c r="N71"/>
    </row>
    <row r="72" spans="2:14" ht="16.5">
      <c r="B72"/>
      <c r="C72"/>
      <c r="D72"/>
      <c r="E72"/>
      <c r="F72"/>
      <c r="G72"/>
      <c r="H72"/>
      <c r="I72"/>
      <c r="J72"/>
      <c r="K72"/>
      <c r="L72"/>
      <c r="M72"/>
      <c r="N72"/>
    </row>
    <row r="73" spans="2:14" ht="16.5">
      <c r="B73"/>
      <c r="C73"/>
      <c r="D73"/>
      <c r="E73"/>
      <c r="F73"/>
      <c r="G73"/>
      <c r="H73"/>
      <c r="I73"/>
      <c r="J73"/>
      <c r="K73"/>
      <c r="L73"/>
      <c r="M73"/>
      <c r="N73"/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A2:N80"/>
  <sheetViews>
    <sheetView showGridLines="0" zoomScale="115" zoomScaleNormal="115" workbookViewId="0">
      <selection activeCell="B53" sqref="A53:XFD53"/>
    </sheetView>
  </sheetViews>
  <sheetFormatPr defaultColWidth="9" defaultRowHeight="12"/>
  <cols>
    <col min="1" max="1" width="12.75" style="1" bestFit="1" customWidth="1"/>
    <col min="2" max="2" width="10.625" style="1" customWidth="1"/>
    <col min="3" max="16384" width="9" style="1"/>
  </cols>
  <sheetData>
    <row r="2" spans="2:2" s="20" customFormat="1" ht="17.45" hidden="1" customHeight="1"/>
    <row r="3" spans="2:2" s="19" customFormat="1" hidden="1"/>
    <row r="4" spans="2:2" hidden="1">
      <c r="B4" s="18"/>
    </row>
    <row r="5" spans="2:2" hidden="1"/>
    <row r="6" spans="2:2" hidden="1"/>
    <row r="7" spans="2:2" hidden="1"/>
    <row r="8" spans="2:2" hidden="1"/>
    <row r="9" spans="2:2" hidden="1"/>
    <row r="10" spans="2:2" hidden="1"/>
    <row r="11" spans="2:2" hidden="1"/>
    <row r="12" spans="2:2" ht="17.45" hidden="1" customHeight="1"/>
    <row r="13" spans="2:2" hidden="1"/>
    <row r="14" spans="2:2" hidden="1"/>
    <row r="15" spans="2:2" hidden="1"/>
    <row r="16" spans="2:2" hidden="1"/>
    <row r="17" hidden="1"/>
    <row r="18" hidden="1"/>
    <row r="19" hidden="1"/>
    <row r="20" hidden="1"/>
    <row r="21" hidden="1"/>
    <row r="22" ht="17.45" hidden="1" customHeight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6" spans="1:14">
      <c r="B36" s="17" t="s">
        <v>66</v>
      </c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spans="1:14" ht="57" thickBot="1">
      <c r="B37" s="15"/>
      <c r="C37" s="14" t="s">
        <v>27</v>
      </c>
      <c r="D37" s="14" t="s">
        <v>26</v>
      </c>
      <c r="E37" s="14" t="s">
        <v>25</v>
      </c>
      <c r="F37" s="14" t="s">
        <v>24</v>
      </c>
      <c r="G37" s="14" t="s">
        <v>23</v>
      </c>
      <c r="H37" s="14" t="s">
        <v>22</v>
      </c>
      <c r="I37" s="14" t="s">
        <v>21</v>
      </c>
      <c r="J37" s="14" t="s">
        <v>20</v>
      </c>
      <c r="K37" s="14" t="s">
        <v>19</v>
      </c>
      <c r="L37" s="14" t="s">
        <v>18</v>
      </c>
      <c r="M37" s="14" t="s">
        <v>17</v>
      </c>
      <c r="N37" s="14" t="s">
        <v>16</v>
      </c>
    </row>
    <row r="38" spans="1:14" ht="12.75" thickBot="1">
      <c r="B38" s="5"/>
      <c r="C38" s="4"/>
      <c r="D38" s="4">
        <v>0.15</v>
      </c>
      <c r="E38" s="2"/>
      <c r="F38" s="2"/>
      <c r="G38" s="2"/>
      <c r="H38" s="2"/>
      <c r="I38" s="2"/>
      <c r="J38" s="2"/>
      <c r="K38" s="2"/>
      <c r="L38" s="2"/>
      <c r="M38" s="3"/>
      <c r="N38" s="2">
        <f>D38</f>
        <v>0.15</v>
      </c>
    </row>
    <row r="39" spans="1:14">
      <c r="A39" s="12" t="s">
        <v>65</v>
      </c>
      <c r="B39" s="11" t="s">
        <v>64</v>
      </c>
      <c r="C39" s="10">
        <f>'EBITDA% movement'!F29</f>
        <v>-4.6927526569377348E-3</v>
      </c>
      <c r="D39" s="10"/>
      <c r="E39" s="8">
        <f>IF(N38*N39&lt;0,0,IF(ABS(N39)&gt;ABS(N38),N38,N39))</f>
        <v>0.14530724734306227</v>
      </c>
      <c r="F39" s="8">
        <f>IF(AND(N38+SUM(C38:C39)=0,SIGN(C39)&gt;0),-C39,IF(N38*N39&lt;0,IF(N38&lt;0,N38,0),IF(C39&gt;0,C39,0)*SIGN(N39)))</f>
        <v>0</v>
      </c>
      <c r="G39" s="8">
        <f>IF(N38*N39&lt;0,IF(N38&lt;0,N39,0),0)</f>
        <v>0</v>
      </c>
      <c r="H39" s="9">
        <f>IF(AND(N38+SUM(C38:C39)=0,SIGN(C39&lt;0)),-C39,IF(N38*N39&lt;0,IF(N39&gt;0,0,N39),IF(C39&gt;0,0,-C39)*SIGN(N39)))</f>
        <v>4.6927526569377348E-3</v>
      </c>
      <c r="I39" s="8">
        <f>IF(N38*N39&lt;0,IF(N39&lt;0,N38,0),0)</f>
        <v>0</v>
      </c>
      <c r="J39" s="8">
        <f>IF(N39&lt;0,IF(C39&lt;0,C39,0),0)</f>
        <v>0</v>
      </c>
      <c r="K39" s="8">
        <f>IF(N39&lt;0,IF(C39&gt;0,-C39,0),0)</f>
        <v>0</v>
      </c>
      <c r="L39" s="8">
        <f>IF($Y13&gt;=0,IF($N39&lt;0,-$N39,0),0)</f>
        <v>0</v>
      </c>
      <c r="M39" s="7">
        <f>IF(N39&gt;=0,IF(C39&gt;0,C39,0),0)</f>
        <v>0</v>
      </c>
      <c r="N39" s="6">
        <f>C39+N38</f>
        <v>0.14530724734306227</v>
      </c>
    </row>
    <row r="40" spans="1:14" ht="12.75" thickBot="1">
      <c r="A40" s="12" t="s">
        <v>63</v>
      </c>
      <c r="B40" s="11" t="s">
        <v>62</v>
      </c>
      <c r="C40" s="10">
        <f>'EBITDA% movement'!F33</f>
        <v>3.646922768678687E-3</v>
      </c>
      <c r="D40" s="10"/>
      <c r="E40" s="8">
        <f>IF(N39*N40&lt;0,0,IF(ABS(N40)&gt;ABS(N39),N39,N40))</f>
        <v>0.14530724734306227</v>
      </c>
      <c r="F40" s="8">
        <f>IF(AND(N39+SUM(C39:C40)=0,SIGN(C40)&gt;0),-C40,IF(N39*N40&lt;0,IF(N39&lt;0,N39,0),IF(C40&gt;0,C40,0)*SIGN(N40)))</f>
        <v>3.646922768678687E-3</v>
      </c>
      <c r="G40" s="8">
        <f>IF(N39*N40&lt;0,IF(N39&lt;0,N40,0),0)</f>
        <v>0</v>
      </c>
      <c r="H40" s="9">
        <f>IF(AND(N39+SUM(C39:C40)=0,SIGN(C40&lt;0)),-C40,IF(N39*N40&lt;0,IF(N40&gt;0,0,N40),IF(C40&gt;0,0,-C40)*SIGN(N40)))</f>
        <v>0</v>
      </c>
      <c r="I40" s="8">
        <f>IF(N39*N40&lt;0,IF(N40&lt;0,N39,0),0)</f>
        <v>0</v>
      </c>
      <c r="J40" s="8">
        <f>IF(N40&lt;0,IF(C40&lt;0,C40,0),0)</f>
        <v>0</v>
      </c>
      <c r="K40" s="8">
        <f>IF(N40&lt;0,IF(C40&gt;0,-C40,0),0)</f>
        <v>0</v>
      </c>
      <c r="L40" s="8">
        <f>IF($Y14&gt;=0,IF($N40&lt;0,-$N40,0),0)</f>
        <v>0</v>
      </c>
      <c r="M40" s="7">
        <f>IF(N40&gt;=0,IF(C40&gt;0,C40,0),0)</f>
        <v>3.646922768678687E-3</v>
      </c>
      <c r="N40" s="6">
        <f>C40+N39</f>
        <v>0.14895417011174095</v>
      </c>
    </row>
    <row r="41" spans="1:14" ht="12.75" thickBot="1">
      <c r="B41" s="5"/>
      <c r="C41" s="4"/>
      <c r="D41" s="4">
        <f>D38</f>
        <v>0.15</v>
      </c>
      <c r="E41" s="2"/>
      <c r="F41" s="2"/>
      <c r="G41" s="2"/>
      <c r="H41" s="2"/>
      <c r="I41" s="2"/>
      <c r="J41" s="2"/>
      <c r="K41" s="2"/>
      <c r="L41" s="2"/>
      <c r="M41" s="3"/>
      <c r="N41" s="2">
        <f>D41</f>
        <v>0.15</v>
      </c>
    </row>
    <row r="42" spans="1:14">
      <c r="A42" s="1" t="s">
        <v>61</v>
      </c>
      <c r="B42" s="11" t="s">
        <v>60</v>
      </c>
      <c r="C42" s="10">
        <f>'EBITDA% movement'!F38</f>
        <v>-1.1440622981752357E-3</v>
      </c>
      <c r="D42" s="10"/>
      <c r="E42" s="8">
        <f>IF(N41*N42&lt;0,0,IF(ABS(N42)&gt;ABS(N41),N41,N42))</f>
        <v>0.14885593770182476</v>
      </c>
      <c r="F42" s="8">
        <f>IF(AND(N41+SUM(C41:C42)=0,SIGN(C42)&gt;0),-C42,IF(N41*N42&lt;0,IF(N41&lt;0,N41,0),IF(C42&gt;0,C42,0)*SIGN(N42)))</f>
        <v>0</v>
      </c>
      <c r="G42" s="8">
        <f>IF(N41*N42&lt;0,IF(N41&lt;0,N42,0),0)</f>
        <v>0</v>
      </c>
      <c r="H42" s="9">
        <f>IF(AND(N41+SUM(C41:C42)=0,SIGN(C42&lt;0)),-C42,IF(N41*N42&lt;0,IF(N42&gt;0,0,N42),IF(C42&gt;0,0,-C42)*SIGN(N42)))</f>
        <v>1.1440622981752357E-3</v>
      </c>
      <c r="I42" s="8">
        <f>IF(N41*N42&lt;0,IF(N42&lt;0,N41,0),0)</f>
        <v>0</v>
      </c>
      <c r="J42" s="8">
        <f>IF(N42&lt;0,IF(C42&lt;0,C42,0),0)</f>
        <v>0</v>
      </c>
      <c r="K42" s="8">
        <f>IF(N42&lt;0,IF(C42&gt;0,-C42,0),0)</f>
        <v>0</v>
      </c>
      <c r="L42" s="8">
        <f>IF($Y16&gt;=0,IF($N42&lt;0,-$N42,0),0)</f>
        <v>0</v>
      </c>
      <c r="M42" s="7">
        <f>IF(N42&gt;=0,IF(C42&gt;0,C42,0),0)</f>
        <v>0</v>
      </c>
      <c r="N42" s="6">
        <f>C42+N41</f>
        <v>0.14885593770182476</v>
      </c>
    </row>
    <row r="43" spans="1:14" ht="12.75" thickBot="1">
      <c r="A43" s="1" t="s">
        <v>59</v>
      </c>
      <c r="B43" s="11" t="s">
        <v>58</v>
      </c>
      <c r="C43" s="10">
        <f>'EBITDA% movement'!F39</f>
        <v>-9.9833668656662544E-3</v>
      </c>
      <c r="D43" s="10"/>
      <c r="E43" s="8">
        <f>IF(N42*N43&lt;0,0,IF(ABS(N43)&gt;ABS(N42),N42,N43))</f>
        <v>0.1388725708361585</v>
      </c>
      <c r="F43" s="8">
        <f>IF(AND(N42+SUM(C42:C43)=0,SIGN(C43)&gt;0),-C43,IF(N42*N43&lt;0,IF(N42&lt;0,N42,0),IF(C43&gt;0,C43,0)*SIGN(N43)))</f>
        <v>0</v>
      </c>
      <c r="G43" s="8">
        <f>IF(N42*N43&lt;0,IF(N42&lt;0,N43,0),0)</f>
        <v>0</v>
      </c>
      <c r="H43" s="9">
        <f>IF(AND(N42+SUM(C42:C43)=0,SIGN(C43&lt;0)),-C43,IF(N42*N43&lt;0,IF(N43&gt;0,0,N43),IF(C43&gt;0,0,-C43)*SIGN(N43)))</f>
        <v>9.9833668656662544E-3</v>
      </c>
      <c r="I43" s="8">
        <f>IF(N42*N43&lt;0,IF(N43&lt;0,N42,0),0)</f>
        <v>0</v>
      </c>
      <c r="J43" s="8">
        <f>IF(N43&lt;0,IF(C43&lt;0,C43,0),0)</f>
        <v>0</v>
      </c>
      <c r="K43" s="8">
        <f>IF(N43&lt;0,IF(C43&gt;0,-C43,0),0)</f>
        <v>0</v>
      </c>
      <c r="L43" s="8">
        <f>IF($Y17&gt;=0,IF($N43&lt;0,-$N43,0),0)</f>
        <v>0</v>
      </c>
      <c r="M43" s="7">
        <f>IF(N43&gt;=0,IF(C43&gt;0,C43,0),0)</f>
        <v>0</v>
      </c>
      <c r="N43" s="6">
        <f>C43+N42</f>
        <v>0.1388725708361585</v>
      </c>
    </row>
    <row r="44" spans="1:14" ht="12.75" thickBot="1">
      <c r="B44" s="5"/>
      <c r="C44" s="4"/>
      <c r="D44" s="4">
        <f>D41</f>
        <v>0.15</v>
      </c>
      <c r="E44" s="2"/>
      <c r="F44" s="2"/>
      <c r="G44" s="2"/>
      <c r="H44" s="2"/>
      <c r="I44" s="2"/>
      <c r="J44" s="2"/>
      <c r="K44" s="2"/>
      <c r="L44" s="2"/>
      <c r="M44" s="3"/>
      <c r="N44" s="2">
        <f>D44</f>
        <v>0.15</v>
      </c>
    </row>
    <row r="45" spans="1:14">
      <c r="A45" s="1" t="s">
        <v>57</v>
      </c>
      <c r="B45" s="11" t="s">
        <v>56</v>
      </c>
      <c r="C45" s="10">
        <f>'EBITDA% movement'!F17</f>
        <v>-1.5256160546332246E-2</v>
      </c>
      <c r="D45" s="10"/>
      <c r="E45" s="8">
        <f>IF(N41*N45&lt;0,0,IF(ABS(N45)&gt;ABS(N41),N41,N45))</f>
        <v>0.13474383945366775</v>
      </c>
      <c r="F45" s="8">
        <f>IF(AND(N41+SUM(C41:C45)=0,SIGN(C45)&gt;0),-C45,IF(N41*N45&lt;0,IF(N41&lt;0,N41,0),IF(C45&gt;0,C45,0)*SIGN(N45)))</f>
        <v>0</v>
      </c>
      <c r="G45" s="8">
        <f>IF(N41*N45&lt;0,IF(N41&lt;0,N45,0),0)</f>
        <v>0</v>
      </c>
      <c r="H45" s="9">
        <f>IF(AND(N41+SUM(C41:C45)=0,SIGN(C45&lt;0)),-C45,IF(N41*N45&lt;0,IF(N45&gt;0,0,N45),IF(C45&gt;0,0,-C45)*SIGN(N45)))</f>
        <v>1.5256160546332246E-2</v>
      </c>
      <c r="I45" s="8">
        <f>IF(N41*N45&lt;0,IF(N45&lt;0,N41,0),0)</f>
        <v>0</v>
      </c>
      <c r="J45" s="8">
        <f>IF(N45&lt;0,IF(C45&lt;0,C45,0),0)</f>
        <v>0</v>
      </c>
      <c r="K45" s="8">
        <f>IF(N45&lt;0,IF(C45&gt;0,-C45,0),0)</f>
        <v>0</v>
      </c>
      <c r="L45" s="8">
        <f>IF($Y16&gt;=0,IF($N45&lt;0,-$N45,0),0)</f>
        <v>0</v>
      </c>
      <c r="M45" s="7">
        <f>IF(N45&gt;=0,IF(C45&gt;0,C45,0),0)</f>
        <v>0</v>
      </c>
      <c r="N45" s="6">
        <f>C45+N41</f>
        <v>0.13474383945366775</v>
      </c>
    </row>
    <row r="46" spans="1:14">
      <c r="A46" s="1" t="s">
        <v>55</v>
      </c>
      <c r="B46" s="11" t="s">
        <v>45</v>
      </c>
      <c r="C46" s="10">
        <f>'EBITDA% movement'!F18</f>
        <v>1.1032971573663756E-3</v>
      </c>
      <c r="D46" s="10"/>
      <c r="E46" s="8">
        <f>IF(N45*N46&lt;0,0,IF(ABS(N46)&gt;ABS(N45),N45,N46))</f>
        <v>0.13474383945366775</v>
      </c>
      <c r="F46" s="8">
        <f>IF(AND(N45+SUM(C45:C46)=0,SIGN(C46)&gt;0),-C46,IF(N45*N46&lt;0,IF(N45&lt;0,N45,0),IF(C46&gt;0,C46,0)*SIGN(N46)))</f>
        <v>1.1032971573663756E-3</v>
      </c>
      <c r="G46" s="8">
        <f>IF(N45*N46&lt;0,IF(N45&lt;0,N46,0),0)</f>
        <v>0</v>
      </c>
      <c r="H46" s="9">
        <f>IF(AND(N45+SUM(C45:C46)=0,SIGN(C46&lt;0)),-C46,IF(N45*N46&lt;0,IF(N46&gt;0,0,N46),IF(C46&gt;0,0,-C46)*SIGN(N46)))</f>
        <v>0</v>
      </c>
      <c r="I46" s="8">
        <f>IF(N45*N46&lt;0,IF(N46&lt;0,N45,0),0)</f>
        <v>0</v>
      </c>
      <c r="J46" s="8">
        <f>IF(N46&lt;0,IF(C46&lt;0,C46,0),0)</f>
        <v>0</v>
      </c>
      <c r="K46" s="8">
        <f>IF(N46&lt;0,IF(C46&gt;0,-C46,0),0)</f>
        <v>0</v>
      </c>
      <c r="L46" s="8">
        <f>IF($Y17&gt;=0,IF($N46&lt;0,-$N46,0),0)</f>
        <v>0</v>
      </c>
      <c r="M46" s="7">
        <f>IF(N46&gt;=0,IF(C46&gt;0,C46,0),0)</f>
        <v>1.1032971573663756E-3</v>
      </c>
      <c r="N46" s="6">
        <f>C46+N45</f>
        <v>0.13584713661103412</v>
      </c>
    </row>
    <row r="47" spans="1:14" ht="12.75" thickBot="1">
      <c r="A47" s="12" t="s">
        <v>54</v>
      </c>
      <c r="B47" s="11" t="s">
        <v>53</v>
      </c>
      <c r="C47" s="10">
        <f>'EBITDA% movement'!F19</f>
        <v>-4.1420126542870639E-2</v>
      </c>
      <c r="D47" s="10"/>
      <c r="E47" s="8">
        <f>IF(N46*N47&lt;0,0,IF(ABS(N47)&gt;ABS(N46),N46,N47))</f>
        <v>9.4427010068163481E-2</v>
      </c>
      <c r="F47" s="8">
        <f>IF(AND(N46+SUM(C46:C47)=0,SIGN(C47)&gt;0),-C47,IF(N46*N47&lt;0,IF(N46&lt;0,N46,0),IF(C47&gt;0,C47,0)*SIGN(N47)))</f>
        <v>0</v>
      </c>
      <c r="G47" s="8">
        <f>IF(N46*N47&lt;0,IF(N46&lt;0,N47,0),0)</f>
        <v>0</v>
      </c>
      <c r="H47" s="9">
        <f>IF(AND(N46+SUM(C46:C47)=0,SIGN(C47&lt;0)),-C47,IF(N46*N47&lt;0,IF(N47&gt;0,0,N47),IF(C47&gt;0,0,-C47)*SIGN(N47)))</f>
        <v>4.1420126542870639E-2</v>
      </c>
      <c r="I47" s="8">
        <f>IF(N46*N47&lt;0,IF(N47&lt;0,N46,0),0)</f>
        <v>0</v>
      </c>
      <c r="J47" s="8">
        <f>IF(N47&lt;0,IF(C47&lt;0,C47,0),0)</f>
        <v>0</v>
      </c>
      <c r="K47" s="8">
        <f>IF(N47&lt;0,IF(C47&gt;0,-C47,0),0)</f>
        <v>0</v>
      </c>
      <c r="L47" s="8">
        <f>IF($Y18&gt;=0,IF($N47&lt;0,-$N47,0),0)</f>
        <v>0</v>
      </c>
      <c r="M47" s="7">
        <f>IF(N47&gt;=0,IF(C47&gt;0,C47,0),0)</f>
        <v>0</v>
      </c>
      <c r="N47" s="6">
        <f>C47+N46</f>
        <v>9.4427010068163481E-2</v>
      </c>
    </row>
    <row r="48" spans="1:14" ht="12.75" thickBot="1">
      <c r="B48" s="23"/>
      <c r="C48" s="4"/>
      <c r="D48" s="4">
        <v>0.13</v>
      </c>
      <c r="E48" s="2"/>
      <c r="F48" s="2"/>
      <c r="G48" s="2"/>
      <c r="H48" s="2"/>
      <c r="I48" s="2"/>
      <c r="J48" s="2"/>
      <c r="K48" s="2"/>
      <c r="L48" s="2"/>
      <c r="M48" s="3"/>
      <c r="N48" s="2">
        <f>D48</f>
        <v>0.13</v>
      </c>
    </row>
    <row r="49" spans="1:14">
      <c r="A49" s="1" t="s">
        <v>52</v>
      </c>
      <c r="B49" s="21" t="s">
        <v>51</v>
      </c>
      <c r="C49" s="10">
        <f>ASP!G4</f>
        <v>2.8369017703774452E-3</v>
      </c>
      <c r="D49" s="10"/>
      <c r="E49" s="8">
        <f>IF(N45*N49&lt;0,0,IF(ABS(N49)&gt;ABS(N45),N45,N49))</f>
        <v>0.13474383945366775</v>
      </c>
      <c r="F49" s="8">
        <f>IF(AND(N45+SUM(C45:C49)=0,SIGN(C49)&gt;0),-C49,IF(N45*N49&lt;0,IF(N45&lt;0,N45,0),IF(C49&gt;0,C49,0)*SIGN(N49)))</f>
        <v>2.8369017703774452E-3</v>
      </c>
      <c r="G49" s="8">
        <f>IF(N45*N49&lt;0,IF(N45&lt;0,N49,0),0)</f>
        <v>0</v>
      </c>
      <c r="H49" s="9">
        <f>IF(AND(N45+SUM(C45:C49)=0,SIGN(C49&lt;0)),-C49,IF(N45*N49&lt;0,IF(N49&gt;0,0,N49),IF(C49&gt;0,0,-C49)*SIGN(N49)))</f>
        <v>0</v>
      </c>
      <c r="I49" s="8">
        <f>IF(N45*N49&lt;0,IF(N49&lt;0,N45,0),0)</f>
        <v>0</v>
      </c>
      <c r="J49" s="8">
        <f>IF(N49&lt;0,IF(C49&lt;0,C49,0),0)</f>
        <v>0</v>
      </c>
      <c r="K49" s="8">
        <f>IF(N49&lt;0,IF(C49&gt;0,-C49,0),0)</f>
        <v>0</v>
      </c>
      <c r="L49" s="8">
        <f>IF($Y20&gt;=0,IF($N49&lt;0,-$N49,0),0)</f>
        <v>0</v>
      </c>
      <c r="M49" s="7">
        <f>IF(N49&gt;=0,IF(C49&gt;0,C49,0),0)</f>
        <v>2.8369017703774452E-3</v>
      </c>
      <c r="N49" s="6">
        <f>C49+N45</f>
        <v>0.13758074122404518</v>
      </c>
    </row>
    <row r="50" spans="1:14" ht="12.75" thickBot="1">
      <c r="A50" s="1" t="s">
        <v>50</v>
      </c>
      <c r="B50" s="21" t="s">
        <v>49</v>
      </c>
      <c r="C50" s="10">
        <f>ASP!G5</f>
        <v>1.241707996015874E-2</v>
      </c>
      <c r="D50" s="10"/>
      <c r="E50" s="8">
        <f>IF(N46*N50&lt;0,0,IF(ABS(N50)&gt;ABS(N46),N46,N50))</f>
        <v>0.13584713661103412</v>
      </c>
      <c r="F50" s="8">
        <f>IF(AND(N46+SUM(C46:C50)=0,SIGN(C50)&gt;0),-C50,IF(N46*N50&lt;0,IF(N46&lt;0,N46,0),IF(C50&gt;0,C50,0)*SIGN(N50)))</f>
        <v>1.241707996015874E-2</v>
      </c>
      <c r="G50" s="8">
        <f>IF(N46*N50&lt;0,IF(N46&lt;0,N50,0),0)</f>
        <v>0</v>
      </c>
      <c r="H50" s="9">
        <f>IF(AND(N46+SUM(C46:C50)=0,SIGN(C50&lt;0)),-C50,IF(N46*N50&lt;0,IF(N50&gt;0,0,N50),IF(C50&gt;0,0,-C50)*SIGN(N50)))</f>
        <v>0</v>
      </c>
      <c r="I50" s="8">
        <f>IF(N46*N50&lt;0,IF(N50&lt;0,N46,0),0)</f>
        <v>0</v>
      </c>
      <c r="J50" s="8">
        <f>IF(N50&lt;0,IF(C50&lt;0,C50,0),0)</f>
        <v>0</v>
      </c>
      <c r="K50" s="8">
        <f>IF(N50&lt;0,IF(C50&gt;0,-C50,0),0)</f>
        <v>0</v>
      </c>
      <c r="L50" s="8">
        <f>IF($Y21&gt;=0,IF($N50&lt;0,-$N50,0),0)</f>
        <v>0</v>
      </c>
      <c r="M50" s="7">
        <f>IF(N50&gt;=0,IF(C50&gt;0,C50,0),0)</f>
        <v>1.241707996015874E-2</v>
      </c>
      <c r="N50" s="6">
        <f>C50+N46</f>
        <v>0.14826421657119285</v>
      </c>
    </row>
    <row r="51" spans="1:14" ht="12.75" thickBot="1">
      <c r="B51" s="22"/>
      <c r="C51" s="4"/>
      <c r="D51" s="4">
        <v>0.13</v>
      </c>
      <c r="E51" s="2"/>
      <c r="F51" s="2"/>
      <c r="G51" s="2"/>
      <c r="H51" s="2"/>
      <c r="I51" s="2"/>
      <c r="J51" s="2"/>
      <c r="K51" s="2"/>
      <c r="L51" s="2"/>
      <c r="M51" s="3"/>
      <c r="N51" s="2">
        <f>D51</f>
        <v>0.13</v>
      </c>
    </row>
    <row r="52" spans="1:14">
      <c r="A52" s="12" t="s">
        <v>40</v>
      </c>
      <c r="B52" s="11" t="s">
        <v>39</v>
      </c>
      <c r="C52" s="10">
        <f>'EBITDA% movement'!G29</f>
        <v>-3.7124687516980615E-3</v>
      </c>
      <c r="D52" s="10"/>
      <c r="E52" s="8">
        <f>IF(N48*N52&lt;0,0,IF(ABS(N52)&gt;ABS(N48),N48,N52))</f>
        <v>0.12628753124830194</v>
      </c>
      <c r="F52" s="8">
        <f>IF(AND(N48+SUM(C48:C52)=0,SIGN(C52)&gt;0),-C52,IF(N48*N52&lt;0,IF(N48&lt;0,N48,0),IF(C52&gt;0,C52,0)*SIGN(N52)))</f>
        <v>0</v>
      </c>
      <c r="G52" s="8">
        <f>IF(N48*N52&lt;0,IF(N48&lt;0,N52,0),0)</f>
        <v>0</v>
      </c>
      <c r="H52" s="9">
        <f>IF(AND(N48+SUM(C48:C52)=0,SIGN(C52&lt;0)),-C52,IF(N48*N52&lt;0,IF(N52&gt;0,0,N52),IF(C52&gt;0,0,-C52)*SIGN(N52)))</f>
        <v>3.7124687516980615E-3</v>
      </c>
      <c r="I52" s="8">
        <f>IF(N48*N52&lt;0,IF(N52&lt;0,N48,0),0)</f>
        <v>0</v>
      </c>
      <c r="J52" s="8">
        <f>IF(N52&lt;0,IF(C52&lt;0,C52,0),0)</f>
        <v>0</v>
      </c>
      <c r="K52" s="8">
        <f>IF(N52&lt;0,IF(C52&gt;0,-C52,0),0)</f>
        <v>0</v>
      </c>
      <c r="L52" s="8">
        <f>IF($Y18&gt;=0,IF($N52&lt;0,-$N52,0),0)</f>
        <v>0</v>
      </c>
      <c r="M52" s="7">
        <f>IF(N52&gt;=0,IF(C52&gt;0,C52,0),0)</f>
        <v>0</v>
      </c>
      <c r="N52" s="6">
        <f>C52+N48</f>
        <v>0.12628753124830194</v>
      </c>
    </row>
    <row r="53" spans="1:14" ht="12.75" thickBot="1">
      <c r="A53" s="12" t="s">
        <v>38</v>
      </c>
      <c r="B53" s="11" t="s">
        <v>37</v>
      </c>
      <c r="C53" s="10">
        <f>'EBITDA% movement'!G33</f>
        <v>6.7198922047269349E-3</v>
      </c>
      <c r="D53" s="10"/>
      <c r="E53" s="8">
        <f>IF(N52*N53&lt;0,0,IF(ABS(N53)&gt;ABS(N52),N52,N53))</f>
        <v>0.12628753124830194</v>
      </c>
      <c r="F53" s="8">
        <f>IF(AND(N52+SUM(C52:C53)=0,SIGN(C53)&gt;0),-C53,IF(N52*N53&lt;0,IF(N52&lt;0,N52,0),IF(C53&gt;0,C53,0)*SIGN(N53)))</f>
        <v>6.7198922047269349E-3</v>
      </c>
      <c r="G53" s="8">
        <f>IF(N52*N53&lt;0,IF(N52&lt;0,N53,0),0)</f>
        <v>0</v>
      </c>
      <c r="H53" s="9">
        <f>IF(AND(N52+SUM(C52:C53)=0,SIGN(C53&lt;0)),-C53,IF(N52*N53&lt;0,IF(N53&gt;0,0,N53),IF(C53&gt;0,0,-C53)*SIGN(N53)))</f>
        <v>0</v>
      </c>
      <c r="I53" s="8">
        <f>IF(N52*N53&lt;0,IF(N53&lt;0,N52,0),0)</f>
        <v>0</v>
      </c>
      <c r="J53" s="8">
        <f>IF(N53&lt;0,IF(C53&lt;0,C53,0),0)</f>
        <v>0</v>
      </c>
      <c r="K53" s="8">
        <f>IF(N53&lt;0,IF(C53&gt;0,-C53,0),0)</f>
        <v>0</v>
      </c>
      <c r="L53" s="8">
        <f>IF($Y19&gt;=0,IF($N53&lt;0,-$N53,0),0)</f>
        <v>0</v>
      </c>
      <c r="M53" s="7">
        <f>IF(N53&gt;=0,IF(C53&gt;0,C53,0),0)</f>
        <v>6.7198922047269349E-3</v>
      </c>
      <c r="N53" s="6">
        <f>C53+N52</f>
        <v>0.13300742345302888</v>
      </c>
    </row>
    <row r="54" spans="1:14" ht="12.75" thickBot="1">
      <c r="B54" s="5"/>
      <c r="C54" s="4"/>
      <c r="D54" s="4">
        <f>D48</f>
        <v>0.13</v>
      </c>
      <c r="E54" s="2"/>
      <c r="F54" s="2"/>
      <c r="G54" s="2"/>
      <c r="H54" s="2"/>
      <c r="I54" s="2"/>
      <c r="J54" s="2"/>
      <c r="K54" s="2"/>
      <c r="L54" s="2"/>
      <c r="M54" s="3"/>
      <c r="N54" s="2">
        <f>D54</f>
        <v>0.13</v>
      </c>
    </row>
    <row r="55" spans="1:14">
      <c r="A55" s="1" t="s">
        <v>36</v>
      </c>
      <c r="B55" s="11" t="s">
        <v>35</v>
      </c>
      <c r="C55" s="10">
        <f>'EBITDA% movement'!G38</f>
        <v>7.2045199929496595E-3</v>
      </c>
      <c r="D55" s="10"/>
      <c r="E55" s="8">
        <f>IF(N54*N55&lt;0,0,IF(ABS(N55)&gt;ABS(N54),N54,N55))</f>
        <v>0.13</v>
      </c>
      <c r="F55" s="8">
        <f>IF(AND(N54+SUM(C54:C55)=0,SIGN(C55)&gt;0),-C55,IF(N54*N55&lt;0,IF(N54&lt;0,N54,0),IF(C55&gt;0,C55,0)*SIGN(N55)))</f>
        <v>7.2045199929496595E-3</v>
      </c>
      <c r="G55" s="8">
        <f>IF(N54*N55&lt;0,IF(N54&lt;0,N55,0),0)</f>
        <v>0</v>
      </c>
      <c r="H55" s="9">
        <f>IF(AND(N54+SUM(C54:C55)=0,SIGN(C55&lt;0)),-C55,IF(N54*N55&lt;0,IF(N55&gt;0,0,N55),IF(C55&gt;0,0,-C55)*SIGN(N55)))</f>
        <v>0</v>
      </c>
      <c r="I55" s="8">
        <f>IF(N54*N55&lt;0,IF(N55&lt;0,N54,0),0)</f>
        <v>0</v>
      </c>
      <c r="J55" s="8">
        <f>IF(N55&lt;0,IF(C55&lt;0,C55,0),0)</f>
        <v>0</v>
      </c>
      <c r="K55" s="8">
        <f>IF(N55&lt;0,IF(C55&gt;0,-C55,0),0)</f>
        <v>0</v>
      </c>
      <c r="L55" s="8">
        <f>IF($Y21&gt;=0,IF($N55&lt;0,-$N55,0),0)</f>
        <v>0</v>
      </c>
      <c r="M55" s="7">
        <f>IF(N55&gt;=0,IF(C55&gt;0,C55,0),0)</f>
        <v>7.2045199929496595E-3</v>
      </c>
      <c r="N55" s="6">
        <f>C55+N54</f>
        <v>0.13720451999294966</v>
      </c>
    </row>
    <row r="56" spans="1:14" ht="12.75" thickBot="1">
      <c r="A56" s="12" t="s">
        <v>34</v>
      </c>
      <c r="B56" s="11" t="s">
        <v>33</v>
      </c>
      <c r="C56" s="10">
        <f>'EBITDA% movement'!G39</f>
        <v>1.939984543517298E-2</v>
      </c>
      <c r="D56" s="10"/>
      <c r="E56" s="8">
        <f>IF(N55*N56&lt;0,0,IF(ABS(N56)&gt;ABS(N55),N55,N56))</f>
        <v>0.13720451999294966</v>
      </c>
      <c r="F56" s="8">
        <f>IF(AND(N55+SUM(C55:C56)=0,SIGN(C56)&gt;0),-C56,IF(N55*N56&lt;0,IF(N55&lt;0,N55,0),IF(C56&gt;0,C56,0)*SIGN(N56)))</f>
        <v>1.939984543517298E-2</v>
      </c>
      <c r="G56" s="8">
        <f>IF(N55*N56&lt;0,IF(N55&lt;0,N56,0),0)</f>
        <v>0</v>
      </c>
      <c r="H56" s="9">
        <f>IF(AND(N55+SUM(C55:C56)=0,SIGN(C56&lt;0)),-C56,IF(N55*N56&lt;0,IF(N56&gt;0,0,N56),IF(C56&gt;0,0,-C56)*SIGN(N56)))</f>
        <v>0</v>
      </c>
      <c r="I56" s="8">
        <f>IF(N55*N56&lt;0,IF(N56&lt;0,N55,0),0)</f>
        <v>0</v>
      </c>
      <c r="J56" s="8">
        <f>IF(N56&lt;0,IF(C56&lt;0,C56,0),0)</f>
        <v>0</v>
      </c>
      <c r="K56" s="8">
        <f>IF(N56&lt;0,IF(C56&gt;0,-C56,0),0)</f>
        <v>0</v>
      </c>
      <c r="L56" s="8">
        <f>IF($Y22&gt;=0,IF($N56&lt;0,-$N56,0),0)</f>
        <v>0</v>
      </c>
      <c r="M56" s="7">
        <f>IF(N56&gt;=0,IF(C56&gt;0,C56,0),0)</f>
        <v>1.939984543517298E-2</v>
      </c>
      <c r="N56" s="6">
        <f>C56+N55</f>
        <v>0.15660436542812264</v>
      </c>
    </row>
    <row r="57" spans="1:14" ht="12.75" thickBot="1">
      <c r="B57" s="5"/>
      <c r="C57" s="4"/>
      <c r="D57" s="4">
        <f>D54</f>
        <v>0.13</v>
      </c>
      <c r="E57" s="2"/>
      <c r="F57" s="2"/>
      <c r="G57" s="2"/>
      <c r="H57" s="2"/>
      <c r="I57" s="2"/>
      <c r="J57" s="2"/>
      <c r="K57" s="2"/>
      <c r="L57" s="2"/>
      <c r="M57" s="3"/>
      <c r="N57" s="2">
        <f>D57</f>
        <v>0.13</v>
      </c>
    </row>
    <row r="58" spans="1:14">
      <c r="A58" s="1" t="s">
        <v>48</v>
      </c>
      <c r="B58" s="11" t="s">
        <v>47</v>
      </c>
      <c r="C58" s="10">
        <f>'EBITDA% movement'!G16</f>
        <v>-4.1297162102301235E-3</v>
      </c>
      <c r="D58" s="10"/>
      <c r="E58" s="8">
        <f>IF(N55*N58&lt;0,0,IF(ABS(N58)&gt;ABS(N55),N55,N58))</f>
        <v>0.13307480378271955</v>
      </c>
      <c r="F58" s="8">
        <f>IF(AND(N55+SUM(C55:C58)=0,SIGN(C58)&gt;0),-C58,IF(N55*N58&lt;0,IF(N55&lt;0,N55,0),IF(C58&gt;0,C58,0)*SIGN(N58)))</f>
        <v>0</v>
      </c>
      <c r="G58" s="8">
        <f>IF(N55*N58&lt;0,IF(N55&lt;0,N58,0),0)</f>
        <v>0</v>
      </c>
      <c r="H58" s="9">
        <f>IF(AND(N55+SUM(C55:C58)=0,SIGN(C58&lt;0)),-C58,IF(N55*N58&lt;0,IF(N58&gt;0,0,N58),IF(C58&gt;0,0,-C58)*SIGN(N58)))</f>
        <v>4.1297162102301235E-3</v>
      </c>
      <c r="I58" s="8">
        <f>IF(N55*N58&lt;0,IF(N58&lt;0,N55,0),0)</f>
        <v>0</v>
      </c>
      <c r="J58" s="8">
        <f>IF(N58&lt;0,IF(C58&lt;0,C58,0),0)</f>
        <v>0</v>
      </c>
      <c r="K58" s="8">
        <f>IF(N58&lt;0,IF(C58&gt;0,-C58,0),0)</f>
        <v>0</v>
      </c>
      <c r="L58" s="8">
        <f>IF($Y22&gt;=0,IF($N58&lt;0,-$N58,0),0)</f>
        <v>0</v>
      </c>
      <c r="M58" s="7">
        <f>IF(N58&gt;=0,IF(C58&gt;0,C58,0),0)</f>
        <v>0</v>
      </c>
      <c r="N58" s="6">
        <f>C58+N55</f>
        <v>0.13307480378271955</v>
      </c>
    </row>
    <row r="59" spans="1:14">
      <c r="A59" s="1" t="s">
        <v>32</v>
      </c>
      <c r="B59" s="11" t="s">
        <v>31</v>
      </c>
      <c r="C59" s="10">
        <f>'EBITDA% movement'!G17</f>
        <v>1.0129670394061969E-2</v>
      </c>
      <c r="D59" s="10"/>
      <c r="E59" s="8">
        <f>IF(N58*N59&lt;0,0,IF(ABS(N59)&gt;ABS(N58),N58,N59))</f>
        <v>0.13307480378271955</v>
      </c>
      <c r="F59" s="8">
        <f>IF(AND(N58+SUM(C58:C59)=0,SIGN(C59)&gt;0),-C59,IF(N58*N59&lt;0,IF(N58&lt;0,N58,0),IF(C59&gt;0,C59,0)*SIGN(N59)))</f>
        <v>1.0129670394061969E-2</v>
      </c>
      <c r="G59" s="8">
        <f>IF(N58*N59&lt;0,IF(N58&lt;0,N59,0),0)</f>
        <v>0</v>
      </c>
      <c r="H59" s="9">
        <f>IF(AND(N58+SUM(C58:C59)=0,SIGN(C59&lt;0)),-C59,IF(N58*N59&lt;0,IF(N59&gt;0,0,N59),IF(C59&gt;0,0,-C59)*SIGN(N59)))</f>
        <v>0</v>
      </c>
      <c r="I59" s="8">
        <f>IF(N58*N59&lt;0,IF(N59&lt;0,N58,0),0)</f>
        <v>0</v>
      </c>
      <c r="J59" s="8">
        <f>IF(N59&lt;0,IF(C59&lt;0,C59,0),0)</f>
        <v>0</v>
      </c>
      <c r="K59" s="8">
        <f>IF(N59&lt;0,IF(C59&gt;0,-C59,0),0)</f>
        <v>0</v>
      </c>
      <c r="L59" s="8">
        <f>IF($Y23&gt;=0,IF($N59&lt;0,-$N59,0),0)</f>
        <v>0</v>
      </c>
      <c r="M59" s="7">
        <f>IF(N59&gt;=0,IF(C59&gt;0,C59,0),0)</f>
        <v>1.0129670394061969E-2</v>
      </c>
      <c r="N59" s="6">
        <f>C59+N58</f>
        <v>0.1432044741767815</v>
      </c>
    </row>
    <row r="60" spans="1:14">
      <c r="A60" s="1" t="s">
        <v>46</v>
      </c>
      <c r="B60" s="11" t="s">
        <v>45</v>
      </c>
      <c r="C60" s="10">
        <f>'EBITDA% movement'!G18</f>
        <v>9.0952194533831278E-3</v>
      </c>
      <c r="D60" s="10"/>
      <c r="E60" s="8">
        <f>IF(N59*N60&lt;0,0,IF(ABS(N60)&gt;ABS(N59),N59,N60))</f>
        <v>0.1432044741767815</v>
      </c>
      <c r="F60" s="8">
        <f>IF(AND(N59+SUM(C59:C60)=0,SIGN(C60)&gt;0),-C60,IF(N59*N60&lt;0,IF(N59&lt;0,N59,0),IF(C60&gt;0,C60,0)*SIGN(N60)))</f>
        <v>9.0952194533831278E-3</v>
      </c>
      <c r="G60" s="8">
        <f>IF(N59*N60&lt;0,IF(N59&lt;0,N60,0),0)</f>
        <v>0</v>
      </c>
      <c r="H60" s="9">
        <f>IF(AND(N59+SUM(C59:C60)=0,SIGN(C60&lt;0)),-C60,IF(N59*N60&lt;0,IF(N60&gt;0,0,N60),IF(C60&gt;0,0,-C60)*SIGN(N60)))</f>
        <v>0</v>
      </c>
      <c r="I60" s="8">
        <f>IF(N59*N60&lt;0,IF(N60&lt;0,N59,0),0)</f>
        <v>0</v>
      </c>
      <c r="J60" s="8">
        <f>IF(N60&lt;0,IF(C60&lt;0,C60,0),0)</f>
        <v>0</v>
      </c>
      <c r="K60" s="8">
        <f>IF(N60&lt;0,IF(C60&gt;0,-C60,0),0)</f>
        <v>0</v>
      </c>
      <c r="L60" s="8">
        <f>IF($Y24&gt;=0,IF($N60&lt;0,-$N60,0),0)</f>
        <v>0</v>
      </c>
      <c r="M60" s="7">
        <f>IF(N60&gt;=0,IF(C60&gt;0,C60,0),0)</f>
        <v>9.0952194533831278E-3</v>
      </c>
      <c r="N60" s="6">
        <f>C60+N59</f>
        <v>0.15229969363016463</v>
      </c>
    </row>
    <row r="61" spans="1:14" ht="12.75" thickBot="1">
      <c r="A61" s="12" t="s">
        <v>30</v>
      </c>
      <c r="B61" s="11" t="s">
        <v>29</v>
      </c>
      <c r="C61" s="10">
        <f>'EBITDA% movement'!G19</f>
        <v>-3.5111078559390371E-2</v>
      </c>
      <c r="D61" s="10"/>
      <c r="E61" s="8">
        <f>IF(N60*N61&lt;0,0,IF(ABS(N61)&gt;ABS(N60),N60,N61))</f>
        <v>0.11718861507077426</v>
      </c>
      <c r="F61" s="8">
        <f>IF(AND(N60+SUM(C60:C61)=0,SIGN(C61)&gt;0),-C61,IF(N60*N61&lt;0,IF(N60&lt;0,N60,0),IF(C61&gt;0,C61,0)*SIGN(N61)))</f>
        <v>0</v>
      </c>
      <c r="G61" s="8">
        <f>IF(N60*N61&lt;0,IF(N60&lt;0,N61,0),0)</f>
        <v>0</v>
      </c>
      <c r="H61" s="9">
        <f>IF(AND(N60+SUM(C60:C61)=0,SIGN(C61&lt;0)),-C61,IF(N60*N61&lt;0,IF(N61&gt;0,0,N61),IF(C61&gt;0,0,-C61)*SIGN(N61)))</f>
        <v>3.5111078559390371E-2</v>
      </c>
      <c r="I61" s="8">
        <f>IF(N60*N61&lt;0,IF(N61&lt;0,N60,0),0)</f>
        <v>0</v>
      </c>
      <c r="J61" s="8">
        <f>IF(N61&lt;0,IF(C61&lt;0,C61,0),0)</f>
        <v>0</v>
      </c>
      <c r="K61" s="8">
        <f>IF(N61&lt;0,IF(C61&gt;0,-C61,0),0)</f>
        <v>0</v>
      </c>
      <c r="L61" s="8">
        <f>IF($Y25&gt;=0,IF($N61&lt;0,-$N61,0),0)</f>
        <v>0</v>
      </c>
      <c r="M61" s="7">
        <f>IF(N61&gt;=0,IF(C61&gt;0,C61,0),0)</f>
        <v>0</v>
      </c>
      <c r="N61" s="6">
        <f>C61+N60</f>
        <v>0.11718861507077426</v>
      </c>
    </row>
    <row r="62" spans="1:14" ht="12.75" thickBot="1">
      <c r="B62" s="5"/>
      <c r="C62" s="4"/>
      <c r="D62" s="4">
        <f>D57</f>
        <v>0.13</v>
      </c>
      <c r="E62" s="2"/>
      <c r="F62" s="2"/>
      <c r="G62" s="2"/>
      <c r="H62" s="2"/>
      <c r="I62" s="2"/>
      <c r="J62" s="2"/>
      <c r="K62" s="2"/>
      <c r="L62" s="2"/>
      <c r="M62" s="3"/>
      <c r="N62" s="2">
        <f>D62</f>
        <v>0.13</v>
      </c>
    </row>
    <row r="63" spans="1:14">
      <c r="A63" s="1" t="s">
        <v>44</v>
      </c>
      <c r="B63" s="21" t="s">
        <v>43</v>
      </c>
      <c r="C63" s="10">
        <f>ASP!H4</f>
        <v>-1.8089802955834743E-3</v>
      </c>
      <c r="D63" s="10"/>
      <c r="E63" s="8">
        <f>IF(N62*N63&lt;0,0,IF(ABS(N63)&gt;ABS(N62),N62,N63))</f>
        <v>0.12819101970441654</v>
      </c>
      <c r="F63" s="8">
        <f>IF(AND(N62+SUM(C62:C63)=0,SIGN(C63)&gt;0),-C63,IF(N62*N63&lt;0,IF(N62&lt;0,N62,0),IF(C63&gt;0,C63,0)*SIGN(N63)))</f>
        <v>0</v>
      </c>
      <c r="G63" s="8">
        <f>IF(N62*N63&lt;0,IF(N62&lt;0,N63,0),0)</f>
        <v>0</v>
      </c>
      <c r="H63" s="9">
        <f>IF(AND(N62+SUM(C62:C63)=0,SIGN(C63&lt;0)),-C63,IF(N62*N63&lt;0,IF(N63&gt;0,0,N63),IF(C63&gt;0,0,-C63)*SIGN(N63)))</f>
        <v>1.8089802955834743E-3</v>
      </c>
      <c r="I63" s="8">
        <f>IF(N62*N63&lt;0,IF(N63&lt;0,N62,0),0)</f>
        <v>0</v>
      </c>
      <c r="J63" s="8">
        <f>IF(N63&lt;0,IF(C63&lt;0,C63,0),0)</f>
        <v>0</v>
      </c>
      <c r="K63" s="8">
        <f>IF(N63&lt;0,IF(C63&gt;0,-C63,0),0)</f>
        <v>0</v>
      </c>
      <c r="L63" s="8">
        <f>IF($Y29&gt;=0,IF($N63&lt;0,-$N63,0),0)</f>
        <v>0</v>
      </c>
      <c r="M63" s="7">
        <f>IF(N63&gt;=0,IF(C63&gt;0,C63,0),0)</f>
        <v>0</v>
      </c>
      <c r="N63" s="6">
        <f>C63+N62</f>
        <v>0.12819101970441654</v>
      </c>
    </row>
    <row r="64" spans="1:14" ht="12.75" thickBot="1">
      <c r="A64" s="1" t="s">
        <v>42</v>
      </c>
      <c r="B64" s="21" t="s">
        <v>41</v>
      </c>
      <c r="C64" s="10">
        <f>ASP!H5</f>
        <v>-2.8723675796246892E-2</v>
      </c>
      <c r="D64" s="10"/>
      <c r="E64" s="8">
        <f>IF(N63*N64&lt;0,0,IF(ABS(N64)&gt;ABS(N63),N63,N64))</f>
        <v>9.946734390816965E-2</v>
      </c>
      <c r="F64" s="8">
        <f>IF(AND(N63+SUM(C63:C64)=0,SIGN(C64)&gt;0),-C64,IF(N63*N64&lt;0,IF(N63&lt;0,N63,0),IF(C64&gt;0,C64,0)*SIGN(N64)))</f>
        <v>0</v>
      </c>
      <c r="G64" s="8">
        <f>IF(N63*N64&lt;0,IF(N63&lt;0,N64,0),0)</f>
        <v>0</v>
      </c>
      <c r="H64" s="9">
        <f>IF(AND(N63+SUM(C63:C64)=0,SIGN(C64&lt;0)),-C64,IF(N63*N64&lt;0,IF(N64&gt;0,0,N64),IF(C64&gt;0,0,-C64)*SIGN(N64)))</f>
        <v>2.8723675796246892E-2</v>
      </c>
      <c r="I64" s="8">
        <f>IF(N63*N64&lt;0,IF(N64&lt;0,N63,0),0)</f>
        <v>0</v>
      </c>
      <c r="J64" s="8">
        <f>IF(N64&lt;0,IF(C64&lt;0,C64,0),0)</f>
        <v>0</v>
      </c>
      <c r="K64" s="8">
        <f>IF(N64&lt;0,IF(C64&gt;0,-C64,0),0)</f>
        <v>0</v>
      </c>
      <c r="L64" s="8">
        <f>IF($Y30&gt;=0,IF($N64&lt;0,-$N64,0),0)</f>
        <v>0</v>
      </c>
      <c r="M64" s="7">
        <f>IF(N64&gt;=0,IF(C64&gt;0,C64,0),0)</f>
        <v>0</v>
      </c>
      <c r="N64" s="6">
        <f>C64+N63</f>
        <v>9.946734390816965E-2</v>
      </c>
    </row>
    <row r="65" spans="1:14" ht="12.75" thickBot="1">
      <c r="B65" s="5"/>
      <c r="C65" s="4"/>
      <c r="D65" s="4">
        <f>D62</f>
        <v>0.13</v>
      </c>
      <c r="E65" s="2"/>
      <c r="F65" s="2"/>
      <c r="G65" s="2"/>
      <c r="H65" s="2"/>
      <c r="I65" s="2"/>
      <c r="J65" s="2"/>
      <c r="K65" s="2"/>
      <c r="L65" s="2"/>
      <c r="M65" s="3"/>
      <c r="N65" s="2">
        <f>D65</f>
        <v>0.13</v>
      </c>
    </row>
    <row r="66" spans="1:14">
      <c r="A66" s="12" t="s">
        <v>40</v>
      </c>
      <c r="B66" s="11" t="s">
        <v>39</v>
      </c>
      <c r="C66" s="10">
        <f>'EBITDA% movement'!H29</f>
        <v>-3.0849776502589188E-3</v>
      </c>
      <c r="D66" s="10"/>
      <c r="E66" s="8">
        <f>IF(N62*N66&lt;0,0,IF(ABS(N66)&gt;ABS(N62),N62,N66))</f>
        <v>0.12691502234974109</v>
      </c>
      <c r="F66" s="8">
        <f>IF(AND(N62+SUM(C62:C66)=0,SIGN(C66)&gt;0),-C66,IF(N62*N66&lt;0,IF(N62&lt;0,N62,0),IF(C66&gt;0,C66,0)*SIGN(N66)))</f>
        <v>0</v>
      </c>
      <c r="G66" s="8">
        <f>IF(N62*N66&lt;0,IF(N62&lt;0,N66,0),0)</f>
        <v>0</v>
      </c>
      <c r="H66" s="9">
        <f>IF(AND(N62+SUM(C62:C66)=0,SIGN(C66&lt;0)),-C66,IF(N62*N66&lt;0,IF(N66&gt;0,0,N66),IF(C66&gt;0,0,-C66)*SIGN(N66)))</f>
        <v>3.0849776502589188E-3</v>
      </c>
      <c r="I66" s="8">
        <f>IF(N62*N66&lt;0,IF(N66&lt;0,N62,0),0)</f>
        <v>0</v>
      </c>
      <c r="J66" s="8">
        <f>IF(N66&lt;0,IF(C66&lt;0,C66,0),0)</f>
        <v>0</v>
      </c>
      <c r="K66" s="8">
        <f>IF(N66&lt;0,IF(C66&gt;0,-C66,0),0)</f>
        <v>0</v>
      </c>
      <c r="L66" s="8">
        <f>IF($Y29&gt;=0,IF($N66&lt;0,-$N66,0),0)</f>
        <v>0</v>
      </c>
      <c r="M66" s="7">
        <f>IF(N66&gt;=0,IF(C66&gt;0,C66,0),0)</f>
        <v>0</v>
      </c>
      <c r="N66" s="6">
        <f>C66+N62</f>
        <v>0.12691502234974109</v>
      </c>
    </row>
    <row r="67" spans="1:14" ht="12.75" thickBot="1">
      <c r="A67" s="12" t="s">
        <v>38</v>
      </c>
      <c r="B67" s="11" t="s">
        <v>37</v>
      </c>
      <c r="C67" s="10">
        <f>'EBITDA% movement'!H33</f>
        <v>3.629323362007747E-3</v>
      </c>
      <c r="D67" s="10"/>
      <c r="E67" s="8">
        <f>IF(N66*N67&lt;0,0,IF(ABS(N67)&gt;ABS(N66),N66,N67))</f>
        <v>0.12691502234974109</v>
      </c>
      <c r="F67" s="8">
        <f>IF(AND(N66+SUM(C66:C67)=0,SIGN(C67)&gt;0),-C67,IF(N66*N67&lt;0,IF(N66&lt;0,N66,0),IF(C67&gt;0,C67,0)*SIGN(N67)))</f>
        <v>3.629323362007747E-3</v>
      </c>
      <c r="G67" s="8">
        <f>IF(N66*N67&lt;0,IF(N66&lt;0,N67,0),0)</f>
        <v>0</v>
      </c>
      <c r="H67" s="9">
        <f>IF(AND(N66+SUM(C66:C67)=0,SIGN(C67&lt;0)),-C67,IF(N66*N67&lt;0,IF(N67&gt;0,0,N67),IF(C67&gt;0,0,-C67)*SIGN(N67)))</f>
        <v>0</v>
      </c>
      <c r="I67" s="8">
        <f>IF(N66*N67&lt;0,IF(N67&lt;0,N66,0),0)</f>
        <v>0</v>
      </c>
      <c r="J67" s="8">
        <f>IF(N67&lt;0,IF(C67&lt;0,C67,0),0)</f>
        <v>0</v>
      </c>
      <c r="K67" s="8">
        <f>IF(N67&lt;0,IF(C67&gt;0,-C67,0),0)</f>
        <v>0</v>
      </c>
      <c r="L67" s="8">
        <f>IF($Y30&gt;=0,IF($N67&lt;0,-$N67,0),0)</f>
        <v>0</v>
      </c>
      <c r="M67" s="7">
        <f>IF(N67&gt;=0,IF(C67&gt;0,C67,0),0)</f>
        <v>3.629323362007747E-3</v>
      </c>
      <c r="N67" s="6">
        <f>C67+N66</f>
        <v>0.13054434571174883</v>
      </c>
    </row>
    <row r="68" spans="1:14" ht="12.75" thickBot="1">
      <c r="B68" s="5"/>
      <c r="C68" s="4"/>
      <c r="D68" s="4">
        <f>D62</f>
        <v>0.13</v>
      </c>
      <c r="E68" s="2"/>
      <c r="F68" s="2"/>
      <c r="G68" s="2"/>
      <c r="H68" s="2"/>
      <c r="I68" s="2"/>
      <c r="J68" s="2"/>
      <c r="K68" s="2"/>
      <c r="L68" s="2"/>
      <c r="M68" s="3"/>
      <c r="N68" s="2">
        <f>D68</f>
        <v>0.13</v>
      </c>
    </row>
    <row r="69" spans="1:14">
      <c r="A69" s="1" t="s">
        <v>36</v>
      </c>
      <c r="B69" s="11" t="s">
        <v>35</v>
      </c>
      <c r="C69" s="10">
        <f>'EBITDA% movement'!H15</f>
        <v>3.6677771399561262E-3</v>
      </c>
      <c r="D69" s="10"/>
      <c r="E69" s="8">
        <f>IF(N68*N69&lt;0,0,IF(ABS(N69)&gt;ABS(N68),N68,N69))</f>
        <v>0.13</v>
      </c>
      <c r="F69" s="8">
        <f>IF(AND(N68+SUM(C68:C69)=0,SIGN(C69)&gt;0),-C69,IF(N68*N69&lt;0,IF(N68&lt;0,N68,0),IF(C69&gt;0,C69,0)*SIGN(N69)))</f>
        <v>3.6677771399561262E-3</v>
      </c>
      <c r="G69" s="8">
        <f>IF(N68*N69&lt;0,IF(N68&lt;0,N69,0),0)</f>
        <v>0</v>
      </c>
      <c r="H69" s="9">
        <f>IF(AND(N68+SUM(C68:C69)=0,SIGN(C69&lt;0)),-C69,IF(N68*N69&lt;0,IF(N69&gt;0,0,N69),IF(C69&gt;0,0,-C69)*SIGN(N69)))</f>
        <v>0</v>
      </c>
      <c r="I69" s="8">
        <f>IF(N68*N69&lt;0,IF(N69&lt;0,N68,0),0)</f>
        <v>0</v>
      </c>
      <c r="J69" s="8">
        <f>IF(N69&lt;0,IF(C69&lt;0,C69,0),0)</f>
        <v>0</v>
      </c>
      <c r="K69" s="8">
        <f>IF(N69&lt;0,IF(C69&gt;0,-C69,0),0)</f>
        <v>0</v>
      </c>
      <c r="L69" s="8">
        <f>IF($Y32&gt;=0,IF($N69&lt;0,-$N69,0),0)</f>
        <v>0</v>
      </c>
      <c r="M69" s="7">
        <f>IF(N69&gt;=0,IF(C69&gt;0,C69,0),0)</f>
        <v>3.6677771399561262E-3</v>
      </c>
      <c r="N69" s="6">
        <f>C69+N68</f>
        <v>0.13366777713995612</v>
      </c>
    </row>
    <row r="70" spans="1:14" ht="12.75" thickBot="1">
      <c r="A70" s="12" t="s">
        <v>34</v>
      </c>
      <c r="B70" s="11" t="s">
        <v>33</v>
      </c>
      <c r="C70" s="10">
        <f>'EBITDA% movement'!H19</f>
        <v>2.9635899573299582E-2</v>
      </c>
      <c r="D70" s="10"/>
      <c r="E70" s="8">
        <f>IF(N69*N70&lt;0,0,IF(ABS(N70)&gt;ABS(N69),N69,N70))</f>
        <v>0.13366777713995612</v>
      </c>
      <c r="F70" s="8">
        <f>IF(AND(N69+SUM(C69:C70)=0,SIGN(C70)&gt;0),-C70,IF(N69*N70&lt;0,IF(N69&lt;0,N69,0),IF(C70&gt;0,C70,0)*SIGN(N70)))</f>
        <v>2.9635899573299582E-2</v>
      </c>
      <c r="G70" s="8">
        <f>IF(N69*N70&lt;0,IF(N69&lt;0,N70,0),0)</f>
        <v>0</v>
      </c>
      <c r="H70" s="9">
        <f>IF(AND(N69+SUM(C69:C70)=0,SIGN(C70&lt;0)),-C70,IF(N69*N70&lt;0,IF(N70&gt;0,0,N70),IF(C70&gt;0,0,-C70)*SIGN(N70)))</f>
        <v>0</v>
      </c>
      <c r="I70" s="8">
        <f>IF(N69*N70&lt;0,IF(N70&lt;0,N69,0),0)</f>
        <v>0</v>
      </c>
      <c r="J70" s="8">
        <f>IF(N70&lt;0,IF(C70&lt;0,C70,0),0)</f>
        <v>0</v>
      </c>
      <c r="K70" s="8">
        <f>IF(N70&lt;0,IF(C70&gt;0,-C70,0),0)</f>
        <v>0</v>
      </c>
      <c r="L70" s="8">
        <f>IF($Y33&gt;=0,IF($N70&lt;0,-$N70,0),0)</f>
        <v>0</v>
      </c>
      <c r="M70" s="7">
        <f>IF(N70&gt;=0,IF(C70&gt;0,C70,0),0)</f>
        <v>2.9635899573299582E-2</v>
      </c>
      <c r="N70" s="6">
        <f>C70+N69</f>
        <v>0.16330367671325569</v>
      </c>
    </row>
    <row r="71" spans="1:14" ht="12.75" thickBot="1">
      <c r="B71" s="5"/>
      <c r="C71" s="4"/>
      <c r="D71" s="4">
        <f>D68</f>
        <v>0.13</v>
      </c>
      <c r="E71" s="2"/>
      <c r="F71" s="2"/>
      <c r="G71" s="2"/>
      <c r="H71" s="2"/>
      <c r="I71" s="2"/>
      <c r="J71" s="2"/>
      <c r="K71" s="2"/>
      <c r="L71" s="2"/>
      <c r="M71" s="3"/>
      <c r="N71" s="2">
        <f>D71</f>
        <v>0.13</v>
      </c>
    </row>
    <row r="72" spans="1:14">
      <c r="A72" s="1" t="s">
        <v>32</v>
      </c>
      <c r="B72" s="11" t="s">
        <v>31</v>
      </c>
      <c r="C72" s="10">
        <f>'EBITDA% movement'!H17</f>
        <v>2.8663128867282297E-3</v>
      </c>
      <c r="D72" s="10"/>
      <c r="E72" s="8">
        <f>IF(N71*N72&lt;0,0,IF(ABS(N72)&gt;ABS(N71),N71,N72))</f>
        <v>0.13</v>
      </c>
      <c r="F72" s="8">
        <f>IF(AND(N71+SUM(C71:C72)=0,SIGN(C72)&gt;0),-C72,IF(N71*N72&lt;0,IF(N71&lt;0,N71,0),IF(C72&gt;0,C72,0)*SIGN(N72)))</f>
        <v>2.8663128867282297E-3</v>
      </c>
      <c r="G72" s="8">
        <f>IF(N71*N72&lt;0,IF(N71&lt;0,N72,0),0)</f>
        <v>0</v>
      </c>
      <c r="H72" s="9">
        <f>IF(AND(N71+SUM(C71:C72)=0,SIGN(C72&lt;0)),-C72,IF(N71*N72&lt;0,IF(N72&gt;0,0,N72),IF(C72&gt;0,0,-C72)*SIGN(N72)))</f>
        <v>0</v>
      </c>
      <c r="I72" s="8">
        <f>IF(N71*N72&lt;0,IF(N72&lt;0,N71,0),0)</f>
        <v>0</v>
      </c>
      <c r="J72" s="8">
        <f>IF(N72&lt;0,IF(C72&lt;0,C72,0),0)</f>
        <v>0</v>
      </c>
      <c r="K72" s="8">
        <f>IF(N72&lt;0,IF(C72&gt;0,-C72,0),0)</f>
        <v>0</v>
      </c>
      <c r="L72" s="8">
        <f>IF($Y35&gt;=0,IF($N72&lt;0,-$N72,0),0)</f>
        <v>0</v>
      </c>
      <c r="M72" s="7">
        <f>IF(N72&gt;=0,IF(C72&gt;0,C72,0),0)</f>
        <v>2.8663128867282297E-3</v>
      </c>
      <c r="N72" s="6">
        <f>C72+N71</f>
        <v>0.13286631288672823</v>
      </c>
    </row>
    <row r="73" spans="1:14">
      <c r="A73" s="12" t="s">
        <v>30</v>
      </c>
      <c r="B73" s="11" t="s">
        <v>29</v>
      </c>
      <c r="C73" s="10">
        <f>'EBITDA% movement'!H19</f>
        <v>2.9635899573299582E-2</v>
      </c>
      <c r="D73" s="10"/>
      <c r="E73" s="8">
        <f>IF(N72*N73&lt;0,0,IF(ABS(N73)&gt;ABS(N72),N72,N73))</f>
        <v>0.13286631288672823</v>
      </c>
      <c r="F73" s="8">
        <f>IF(AND(N72+SUM(C72:C73)=0,SIGN(C73)&gt;0),-C73,IF(N72*N73&lt;0,IF(N72&lt;0,N72,0),IF(C73&gt;0,C73,0)*SIGN(N73)))</f>
        <v>2.9635899573299582E-2</v>
      </c>
      <c r="G73" s="8">
        <f>IF(N72*N73&lt;0,IF(N72&lt;0,N73,0),0)</f>
        <v>0</v>
      </c>
      <c r="H73" s="9">
        <f>IF(AND(N72+SUM(C72:C73)=0,SIGN(C73&lt;0)),-C73,IF(N72*N73&lt;0,IF(N73&gt;0,0,N73),IF(C73&gt;0,0,-C73)*SIGN(N73)))</f>
        <v>0</v>
      </c>
      <c r="I73" s="8">
        <f>IF(N72*N73&lt;0,IF(N73&lt;0,N72,0),0)</f>
        <v>0</v>
      </c>
      <c r="J73" s="8">
        <f>IF(N73&lt;0,IF(C73&lt;0,C73,0),0)</f>
        <v>0</v>
      </c>
      <c r="K73" s="8">
        <f>IF(N73&lt;0,IF(C73&gt;0,-C73,0),0)</f>
        <v>0</v>
      </c>
      <c r="L73" s="8">
        <f>IF($Y36&gt;=0,IF($N73&lt;0,-$N73,0),0)</f>
        <v>0</v>
      </c>
      <c r="M73" s="7">
        <f>IF(N73&gt;=0,IF(C73&gt;0,C73,0),0)</f>
        <v>2.9635899573299582E-2</v>
      </c>
      <c r="N73" s="6">
        <f>C73+N72</f>
        <v>0.16250221246002783</v>
      </c>
    </row>
    <row r="74" spans="1:14" ht="16.5">
      <c r="B74"/>
      <c r="C74"/>
      <c r="D74"/>
      <c r="E74"/>
      <c r="F74"/>
      <c r="G74"/>
      <c r="H74"/>
      <c r="I74"/>
      <c r="J74"/>
      <c r="K74"/>
      <c r="L74"/>
      <c r="M74"/>
      <c r="N74"/>
    </row>
    <row r="75" spans="1:14" ht="16.5">
      <c r="B75"/>
      <c r="C75"/>
      <c r="D75"/>
      <c r="E75"/>
      <c r="F75"/>
      <c r="G75"/>
      <c r="H75"/>
      <c r="I75"/>
      <c r="J75"/>
      <c r="K75"/>
      <c r="L75"/>
      <c r="M75"/>
      <c r="N75"/>
    </row>
    <row r="76" spans="1:14" ht="16.5">
      <c r="B76"/>
      <c r="C76"/>
      <c r="D76"/>
      <c r="E76"/>
      <c r="F76"/>
      <c r="G76"/>
      <c r="H76"/>
      <c r="I76"/>
      <c r="J76"/>
      <c r="K76"/>
      <c r="L76"/>
      <c r="M76"/>
      <c r="N76"/>
    </row>
    <row r="77" spans="1:14" ht="16.5">
      <c r="B77"/>
      <c r="C77"/>
      <c r="D77"/>
      <c r="E77"/>
      <c r="F77"/>
      <c r="G77"/>
      <c r="H77"/>
      <c r="I77"/>
      <c r="J77"/>
      <c r="K77"/>
      <c r="L77"/>
      <c r="M77"/>
      <c r="N77"/>
    </row>
    <row r="78" spans="1:14" ht="16.5">
      <c r="B78"/>
      <c r="C78"/>
      <c r="D78"/>
      <c r="E78"/>
      <c r="F78"/>
      <c r="G78"/>
      <c r="H78"/>
      <c r="I78"/>
      <c r="J78"/>
      <c r="K78"/>
      <c r="L78"/>
      <c r="M78"/>
      <c r="N78"/>
    </row>
    <row r="79" spans="1:14" ht="16.5">
      <c r="B79"/>
      <c r="C79"/>
      <c r="D79"/>
      <c r="E79"/>
      <c r="F79"/>
      <c r="G79"/>
      <c r="H79"/>
      <c r="I79"/>
      <c r="J79"/>
      <c r="K79"/>
      <c r="L79"/>
      <c r="M79"/>
      <c r="N79"/>
    </row>
    <row r="80" spans="1:14" ht="16.5">
      <c r="B80"/>
      <c r="C80"/>
      <c r="D80"/>
      <c r="E80"/>
      <c r="F80"/>
      <c r="G80"/>
      <c r="H80"/>
      <c r="I80"/>
      <c r="J80"/>
      <c r="K80"/>
      <c r="L80"/>
      <c r="M80"/>
      <c r="N80"/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XFD668"/>
  <sheetViews>
    <sheetView showGridLines="0" zoomScaleNormal="100" workbookViewId="0">
      <selection activeCell="L23" sqref="L23"/>
    </sheetView>
  </sheetViews>
  <sheetFormatPr defaultColWidth="8.875" defaultRowHeight="10.5"/>
  <cols>
    <col min="1" max="1" width="1.375" style="24" customWidth="1"/>
    <col min="2" max="2" width="4.375" style="24" customWidth="1"/>
    <col min="3" max="3" width="25.75" style="24" customWidth="1"/>
    <col min="4" max="4" width="8.875" style="24"/>
    <col min="5" max="8" width="11.875" style="24" customWidth="1"/>
    <col min="9" max="9" width="1.375" style="24" customWidth="1"/>
    <col min="10" max="10" width="1.375" style="25" customWidth="1"/>
    <col min="11" max="11" width="1.375" style="24" customWidth="1"/>
    <col min="12" max="12" width="4.375" style="24" customWidth="1"/>
    <col min="13" max="13" width="25.75" style="24" customWidth="1"/>
    <col min="14" max="14" width="8.875" style="24"/>
    <col min="15" max="15" width="13.375" style="24" bestFit="1" customWidth="1"/>
    <col min="16" max="18" width="11.875" style="24" customWidth="1"/>
    <col min="19" max="19" width="1.375" style="24" customWidth="1"/>
    <col min="20" max="20" width="4.375" style="24" customWidth="1"/>
    <col min="21" max="21" width="25.75" style="24" customWidth="1"/>
    <col min="22" max="22" width="8.875" style="24"/>
    <col min="23" max="26" width="11.875" style="24" customWidth="1"/>
    <col min="27" max="27" width="1.375" style="24" customWidth="1"/>
    <col min="28" max="28" width="1.375" style="25" customWidth="1"/>
    <col min="29" max="29" width="1.375" style="24" customWidth="1"/>
    <col min="30" max="30" width="4.375" style="24" customWidth="1"/>
    <col min="31" max="31" width="25.75" style="24" customWidth="1"/>
    <col min="32" max="32" width="8.875" style="24"/>
    <col min="33" max="36" width="11.875" style="24" customWidth="1"/>
    <col min="37" max="37" width="1.375" style="24" customWidth="1"/>
    <col min="38" max="38" width="1.375" style="25" customWidth="1"/>
    <col min="39" max="39" width="1.375" style="24" customWidth="1"/>
    <col min="40" max="40" width="4.375" style="24" customWidth="1"/>
    <col min="41" max="41" width="25.75" style="24" customWidth="1"/>
    <col min="42" max="42" width="11.375" style="24" bestFit="1" customWidth="1"/>
    <col min="43" max="46" width="11.875" style="24" customWidth="1"/>
    <col min="47" max="47" width="1.375" style="24" customWidth="1"/>
    <col min="48" max="48" width="1.375" style="25" customWidth="1"/>
    <col min="49" max="49" width="1.375" style="24" customWidth="1"/>
    <col min="50" max="50" width="4.375" style="24" customWidth="1"/>
    <col min="51" max="51" width="25.75" style="24" customWidth="1"/>
    <col min="52" max="52" width="11.375" style="24" bestFit="1" customWidth="1"/>
    <col min="53" max="56" width="11.875" style="24" customWidth="1"/>
    <col min="57" max="57" width="1.375" style="24" customWidth="1"/>
    <col min="58" max="58" width="1.375" style="25" customWidth="1"/>
    <col min="59" max="59" width="1.375" style="24" customWidth="1"/>
    <col min="60" max="60" width="4.375" style="24" customWidth="1"/>
    <col min="61" max="61" width="25.75" style="24" customWidth="1"/>
    <col min="62" max="62" width="11.375" style="24" bestFit="1" customWidth="1"/>
    <col min="63" max="66" width="11.875" style="24" customWidth="1"/>
    <col min="67" max="67" width="1.375" style="24" customWidth="1"/>
    <col min="68" max="68" width="1.375" style="25" customWidth="1"/>
    <col min="69" max="69" width="1.375" style="24" customWidth="1"/>
    <col min="70" max="70" width="2.5" style="24" customWidth="1"/>
    <col min="71" max="71" width="25.75" style="24" customWidth="1"/>
    <col min="72" max="72" width="11.375" style="24" bestFit="1" customWidth="1"/>
    <col min="73" max="76" width="11.875" style="24" customWidth="1"/>
    <col min="77" max="77" width="1.375" style="24" customWidth="1"/>
    <col min="78" max="78" width="1.375" style="25" customWidth="1"/>
    <col min="79" max="16384" width="8.875" style="24"/>
  </cols>
  <sheetData>
    <row r="1" spans="1:16384" ht="11.25" thickBot="1">
      <c r="J1" s="24"/>
      <c r="AB1" s="24"/>
      <c r="AL1" s="24"/>
      <c r="AV1" s="24"/>
      <c r="BF1" s="24"/>
      <c r="BP1" s="24"/>
      <c r="BZ1" s="24"/>
    </row>
    <row r="2" spans="1:16384" s="133" customFormat="1" ht="26.45" customHeight="1">
      <c r="A2" s="24"/>
      <c r="B2" s="136" t="s">
        <v>381</v>
      </c>
      <c r="C2" s="135"/>
      <c r="D2" s="135"/>
      <c r="E2" s="135"/>
      <c r="F2" s="135"/>
      <c r="G2" s="135"/>
      <c r="H2" s="134"/>
      <c r="I2" s="24"/>
      <c r="K2" s="24"/>
      <c r="L2" s="133" t="s">
        <v>380</v>
      </c>
      <c r="S2" s="25"/>
      <c r="AA2" s="24"/>
      <c r="AC2" s="24"/>
      <c r="AD2" s="133" t="s">
        <v>379</v>
      </c>
      <c r="AK2" s="24"/>
      <c r="AM2" s="24"/>
      <c r="AN2" s="74" t="s">
        <v>378</v>
      </c>
      <c r="AO2" s="74"/>
      <c r="AP2" s="74"/>
      <c r="AQ2" s="74"/>
      <c r="AR2" s="74"/>
      <c r="AS2" s="74"/>
      <c r="AT2" s="74"/>
      <c r="AU2" s="24"/>
      <c r="AW2" s="24"/>
      <c r="AX2" s="133" t="s">
        <v>377</v>
      </c>
      <c r="BE2" s="24"/>
      <c r="BG2" s="24"/>
      <c r="BH2" s="74" t="s">
        <v>376</v>
      </c>
      <c r="BI2" s="74"/>
      <c r="BJ2" s="74"/>
      <c r="BK2" s="74"/>
      <c r="BL2" s="74"/>
      <c r="BM2" s="74"/>
      <c r="BN2" s="74"/>
      <c r="BO2" s="24"/>
      <c r="BQ2" s="24"/>
      <c r="BR2" s="133" t="s">
        <v>375</v>
      </c>
      <c r="BY2" s="24"/>
      <c r="CA2" s="24"/>
      <c r="CB2" s="24"/>
      <c r="CC2" s="24"/>
      <c r="CD2" s="24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4"/>
      <c r="CP2" s="24"/>
      <c r="CQ2" s="24"/>
      <c r="CR2" s="24"/>
      <c r="CS2" s="24"/>
      <c r="CT2" s="24"/>
      <c r="CU2" s="24"/>
      <c r="CV2" s="24"/>
      <c r="CW2" s="24"/>
      <c r="CX2" s="24"/>
      <c r="CY2" s="24"/>
      <c r="CZ2" s="24"/>
      <c r="DA2" s="24"/>
      <c r="DB2" s="24"/>
      <c r="DC2" s="24"/>
      <c r="DD2" s="24"/>
      <c r="DE2" s="24"/>
      <c r="DF2" s="24"/>
      <c r="DG2" s="24"/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  <c r="EB2" s="24"/>
      <c r="EC2" s="24"/>
      <c r="ED2" s="24"/>
      <c r="EE2" s="24"/>
      <c r="EF2" s="24"/>
      <c r="EG2" s="24"/>
      <c r="EH2" s="24"/>
      <c r="EI2" s="24"/>
      <c r="EJ2" s="24"/>
      <c r="EK2" s="24"/>
      <c r="EL2" s="24"/>
      <c r="EM2" s="24"/>
      <c r="EN2" s="24"/>
      <c r="EO2" s="24"/>
      <c r="EP2" s="24"/>
      <c r="EQ2" s="24"/>
      <c r="ER2" s="24"/>
      <c r="ES2" s="24"/>
      <c r="ET2" s="24"/>
      <c r="EU2" s="24"/>
      <c r="EV2" s="24"/>
      <c r="EW2" s="24"/>
      <c r="EX2" s="24"/>
      <c r="EY2" s="24"/>
      <c r="EZ2" s="24"/>
      <c r="FA2" s="24"/>
      <c r="FB2" s="24"/>
      <c r="FC2" s="24"/>
      <c r="FD2" s="24"/>
      <c r="FE2" s="24"/>
      <c r="FF2" s="24"/>
      <c r="FG2" s="24"/>
      <c r="FH2" s="24"/>
      <c r="FI2" s="24"/>
      <c r="FJ2" s="24"/>
      <c r="FK2" s="24"/>
      <c r="FL2" s="24"/>
      <c r="FM2" s="24"/>
      <c r="FN2" s="24"/>
      <c r="FO2" s="24"/>
      <c r="FP2" s="24"/>
      <c r="FQ2" s="24"/>
      <c r="FR2" s="24"/>
      <c r="FS2" s="24"/>
      <c r="FT2" s="24"/>
      <c r="FU2" s="24"/>
      <c r="FV2" s="24"/>
      <c r="FW2" s="24"/>
      <c r="FX2" s="24"/>
      <c r="FY2" s="24"/>
      <c r="FZ2" s="24"/>
      <c r="GA2" s="24"/>
      <c r="GB2" s="24"/>
      <c r="GC2" s="24"/>
      <c r="GD2" s="24"/>
      <c r="GE2" s="24"/>
      <c r="GF2" s="24"/>
      <c r="GG2" s="24"/>
      <c r="GH2" s="24"/>
      <c r="GI2" s="24"/>
      <c r="GJ2" s="24"/>
      <c r="GK2" s="24"/>
      <c r="GL2" s="24"/>
      <c r="GM2" s="24"/>
      <c r="GN2" s="24"/>
      <c r="GO2" s="24"/>
      <c r="GP2" s="24"/>
      <c r="GQ2" s="24"/>
      <c r="GR2" s="24"/>
      <c r="GS2" s="24"/>
      <c r="GT2" s="24"/>
      <c r="GU2" s="24"/>
      <c r="GV2" s="24"/>
      <c r="GW2" s="24"/>
      <c r="GX2" s="24"/>
      <c r="GY2" s="24"/>
      <c r="GZ2" s="24"/>
      <c r="HA2" s="24"/>
      <c r="HB2" s="24"/>
      <c r="HC2" s="24"/>
      <c r="HD2" s="24"/>
      <c r="HE2" s="24"/>
      <c r="HF2" s="24"/>
      <c r="HG2" s="24"/>
      <c r="HH2" s="24"/>
      <c r="HI2" s="24"/>
      <c r="HJ2" s="24"/>
      <c r="HK2" s="24"/>
      <c r="HL2" s="24"/>
      <c r="HM2" s="24"/>
      <c r="HN2" s="24"/>
      <c r="HO2" s="24"/>
      <c r="HP2" s="24"/>
      <c r="HQ2" s="24"/>
      <c r="HR2" s="24"/>
      <c r="HS2" s="24"/>
      <c r="HT2" s="24"/>
      <c r="HU2" s="24"/>
      <c r="HV2" s="24"/>
      <c r="HW2" s="24"/>
      <c r="HX2" s="24"/>
      <c r="HY2" s="24"/>
      <c r="HZ2" s="24"/>
      <c r="IA2" s="24"/>
      <c r="IB2" s="24"/>
      <c r="IC2" s="24"/>
      <c r="ID2" s="24"/>
      <c r="IE2" s="24"/>
      <c r="IF2" s="24"/>
      <c r="IG2" s="24"/>
      <c r="IH2" s="24"/>
      <c r="II2" s="24"/>
      <c r="IJ2" s="24"/>
      <c r="IK2" s="24"/>
      <c r="IL2" s="24"/>
      <c r="IM2" s="24"/>
      <c r="IN2" s="24"/>
      <c r="IO2" s="24"/>
      <c r="IP2" s="24"/>
      <c r="IQ2" s="24"/>
      <c r="IR2" s="24"/>
      <c r="IS2" s="24"/>
      <c r="IT2" s="24"/>
      <c r="IU2" s="24"/>
      <c r="IV2" s="24"/>
      <c r="IW2" s="24"/>
      <c r="IX2" s="24"/>
      <c r="IY2" s="24"/>
      <c r="IZ2" s="24"/>
      <c r="JA2" s="24"/>
      <c r="JB2" s="24"/>
      <c r="JC2" s="24"/>
      <c r="JD2" s="24"/>
      <c r="JE2" s="24"/>
      <c r="JF2" s="24"/>
      <c r="JG2" s="24"/>
      <c r="JH2" s="24"/>
      <c r="JI2" s="24"/>
      <c r="JJ2" s="24"/>
      <c r="JK2" s="24"/>
      <c r="JL2" s="24"/>
      <c r="JM2" s="24"/>
      <c r="JN2" s="24"/>
      <c r="JO2" s="24"/>
      <c r="JP2" s="24"/>
      <c r="JQ2" s="24"/>
      <c r="JR2" s="24"/>
      <c r="JS2" s="24"/>
      <c r="JT2" s="24"/>
      <c r="JU2" s="24"/>
      <c r="JV2" s="24"/>
      <c r="JW2" s="24"/>
      <c r="JX2" s="24"/>
      <c r="JY2" s="24"/>
      <c r="JZ2" s="24"/>
      <c r="KA2" s="24"/>
      <c r="KB2" s="24"/>
      <c r="KC2" s="24"/>
      <c r="KD2" s="24"/>
      <c r="KE2" s="24"/>
      <c r="KF2" s="24"/>
      <c r="KG2" s="24"/>
      <c r="KH2" s="24"/>
      <c r="KI2" s="24"/>
      <c r="KJ2" s="24"/>
      <c r="KK2" s="24"/>
      <c r="KL2" s="24"/>
      <c r="KM2" s="24"/>
      <c r="KN2" s="24"/>
      <c r="KO2" s="24"/>
      <c r="KP2" s="24"/>
      <c r="KQ2" s="24"/>
      <c r="KR2" s="24"/>
      <c r="KS2" s="24"/>
      <c r="KT2" s="24"/>
      <c r="KU2" s="24"/>
      <c r="KV2" s="24"/>
      <c r="KW2" s="24"/>
      <c r="KX2" s="24"/>
      <c r="KY2" s="24"/>
      <c r="KZ2" s="24"/>
      <c r="LA2" s="24"/>
      <c r="LB2" s="24"/>
      <c r="LC2" s="24"/>
      <c r="LD2" s="24"/>
      <c r="LE2" s="24"/>
      <c r="LF2" s="24"/>
      <c r="LG2" s="24"/>
      <c r="LH2" s="24"/>
      <c r="LI2" s="24"/>
      <c r="LJ2" s="24"/>
      <c r="LK2" s="24"/>
      <c r="LL2" s="24"/>
      <c r="LM2" s="24"/>
      <c r="LN2" s="24"/>
      <c r="LO2" s="24"/>
      <c r="LP2" s="24"/>
      <c r="LQ2" s="24"/>
      <c r="LR2" s="24"/>
      <c r="LS2" s="24"/>
      <c r="LT2" s="24"/>
      <c r="LU2" s="24"/>
      <c r="LV2" s="24"/>
      <c r="LW2" s="24"/>
      <c r="LX2" s="24"/>
      <c r="LY2" s="24"/>
      <c r="LZ2" s="24"/>
      <c r="MA2" s="24"/>
      <c r="MB2" s="24"/>
      <c r="MC2" s="24"/>
      <c r="MD2" s="24"/>
      <c r="ME2" s="24"/>
      <c r="MF2" s="24"/>
      <c r="MG2" s="24"/>
      <c r="MH2" s="24"/>
      <c r="MI2" s="24"/>
      <c r="MJ2" s="24"/>
      <c r="MK2" s="24"/>
      <c r="ML2" s="24"/>
      <c r="MM2" s="24"/>
      <c r="MN2" s="24"/>
      <c r="MO2" s="24"/>
      <c r="MP2" s="24"/>
      <c r="MQ2" s="24"/>
      <c r="MR2" s="24"/>
      <c r="MS2" s="24"/>
      <c r="MT2" s="24"/>
      <c r="MU2" s="24"/>
      <c r="MV2" s="24"/>
      <c r="MW2" s="24"/>
      <c r="MX2" s="24"/>
      <c r="MY2" s="24"/>
      <c r="MZ2" s="24"/>
      <c r="NA2" s="24"/>
      <c r="NB2" s="24"/>
      <c r="NC2" s="24"/>
      <c r="ND2" s="24"/>
      <c r="NE2" s="24"/>
      <c r="NF2" s="24"/>
      <c r="NG2" s="24"/>
      <c r="NH2" s="24"/>
      <c r="NI2" s="24"/>
      <c r="NJ2" s="24"/>
      <c r="NK2" s="24"/>
      <c r="NL2" s="24"/>
      <c r="NM2" s="24"/>
      <c r="NN2" s="24"/>
      <c r="NO2" s="24"/>
      <c r="NP2" s="24"/>
      <c r="NQ2" s="24"/>
      <c r="NR2" s="24"/>
      <c r="NS2" s="24"/>
      <c r="NT2" s="24"/>
      <c r="NU2" s="24"/>
      <c r="NV2" s="24"/>
      <c r="NW2" s="24"/>
      <c r="NX2" s="24"/>
      <c r="NY2" s="24"/>
      <c r="NZ2" s="24"/>
      <c r="OA2" s="24"/>
      <c r="OB2" s="24"/>
      <c r="OC2" s="24"/>
      <c r="OD2" s="24"/>
      <c r="OE2" s="24"/>
      <c r="OF2" s="24"/>
      <c r="OG2" s="24"/>
      <c r="OH2" s="24"/>
      <c r="OI2" s="24"/>
      <c r="OJ2" s="24"/>
      <c r="OK2" s="24"/>
      <c r="OL2" s="24"/>
      <c r="OM2" s="24"/>
      <c r="ON2" s="24"/>
      <c r="OO2" s="24"/>
      <c r="OP2" s="24"/>
      <c r="OQ2" s="24"/>
      <c r="OR2" s="24"/>
      <c r="OS2" s="24"/>
      <c r="OT2" s="24"/>
      <c r="OU2" s="24"/>
      <c r="OV2" s="24"/>
      <c r="OW2" s="24"/>
      <c r="OX2" s="24"/>
      <c r="OY2" s="24"/>
      <c r="OZ2" s="24"/>
      <c r="PA2" s="24"/>
      <c r="PB2" s="24"/>
      <c r="PC2" s="24"/>
      <c r="PD2" s="24"/>
      <c r="PE2" s="24"/>
      <c r="PF2" s="24"/>
      <c r="PG2" s="24"/>
      <c r="PH2" s="24"/>
      <c r="PI2" s="24"/>
      <c r="PJ2" s="24"/>
      <c r="PK2" s="24"/>
      <c r="PL2" s="24"/>
      <c r="PM2" s="24"/>
      <c r="PN2" s="24"/>
      <c r="PO2" s="24"/>
      <c r="PP2" s="24"/>
      <c r="PQ2" s="24"/>
      <c r="PR2" s="24"/>
      <c r="PS2" s="24"/>
      <c r="PT2" s="24"/>
      <c r="PU2" s="24"/>
      <c r="PV2" s="24"/>
      <c r="PW2" s="24"/>
      <c r="PX2" s="24"/>
      <c r="PY2" s="24"/>
      <c r="PZ2" s="24"/>
      <c r="QA2" s="24"/>
      <c r="QB2" s="24"/>
      <c r="QC2" s="24"/>
      <c r="QD2" s="24"/>
      <c r="QE2" s="24"/>
      <c r="QF2" s="24"/>
      <c r="QG2" s="24"/>
      <c r="QH2" s="24"/>
      <c r="QI2" s="24"/>
      <c r="QJ2" s="24"/>
      <c r="QK2" s="24"/>
      <c r="QL2" s="24"/>
      <c r="QM2" s="24"/>
      <c r="QN2" s="24"/>
      <c r="QO2" s="24"/>
      <c r="QP2" s="24"/>
      <c r="QQ2" s="24"/>
      <c r="QR2" s="24"/>
      <c r="QS2" s="24"/>
      <c r="QT2" s="24"/>
      <c r="QU2" s="24"/>
      <c r="QV2" s="24"/>
      <c r="QW2" s="24"/>
      <c r="QX2" s="24"/>
      <c r="QY2" s="24"/>
      <c r="QZ2" s="24"/>
      <c r="RA2" s="24"/>
      <c r="RB2" s="24"/>
      <c r="RC2" s="24"/>
      <c r="RD2" s="24"/>
      <c r="RE2" s="24"/>
      <c r="RF2" s="24"/>
      <c r="RG2" s="24"/>
      <c r="RH2" s="24"/>
      <c r="RI2" s="24"/>
      <c r="RJ2" s="24"/>
      <c r="RK2" s="24"/>
      <c r="RL2" s="24"/>
      <c r="RM2" s="24"/>
      <c r="RN2" s="24"/>
      <c r="RO2" s="24"/>
      <c r="RP2" s="24"/>
      <c r="RQ2" s="24"/>
      <c r="RR2" s="24"/>
      <c r="RS2" s="24"/>
      <c r="RT2" s="24"/>
      <c r="RU2" s="24"/>
      <c r="RV2" s="24"/>
      <c r="RW2" s="24"/>
      <c r="RX2" s="24"/>
      <c r="RY2" s="24"/>
      <c r="RZ2" s="24"/>
      <c r="SA2" s="24"/>
      <c r="SB2" s="24"/>
      <c r="SC2" s="24"/>
      <c r="SD2" s="24"/>
      <c r="SE2" s="24"/>
      <c r="SF2" s="24"/>
      <c r="SG2" s="24"/>
      <c r="SH2" s="24"/>
      <c r="SI2" s="24"/>
      <c r="SJ2" s="24"/>
      <c r="SK2" s="24"/>
      <c r="SL2" s="24"/>
      <c r="SM2" s="24"/>
      <c r="SN2" s="24"/>
      <c r="SO2" s="24"/>
      <c r="SP2" s="24"/>
      <c r="SQ2" s="24"/>
      <c r="SR2" s="24"/>
      <c r="SS2" s="24"/>
      <c r="ST2" s="24"/>
      <c r="SU2" s="24"/>
      <c r="SV2" s="24"/>
      <c r="SW2" s="24"/>
      <c r="SX2" s="24"/>
      <c r="SY2" s="24"/>
      <c r="SZ2" s="24"/>
      <c r="TA2" s="24"/>
      <c r="TB2" s="24"/>
      <c r="TC2" s="24"/>
      <c r="TD2" s="24"/>
      <c r="TE2" s="24"/>
      <c r="TF2" s="24"/>
      <c r="TG2" s="24"/>
      <c r="TH2" s="24"/>
      <c r="TI2" s="24"/>
      <c r="TJ2" s="24"/>
      <c r="TK2" s="24"/>
      <c r="TL2" s="24"/>
      <c r="TM2" s="24"/>
      <c r="TN2" s="24"/>
      <c r="TO2" s="24"/>
      <c r="TP2" s="24"/>
      <c r="TQ2" s="24"/>
      <c r="TR2" s="24"/>
      <c r="TS2" s="24"/>
      <c r="TT2" s="24"/>
      <c r="TU2" s="24"/>
      <c r="TV2" s="24"/>
      <c r="TW2" s="24"/>
      <c r="TX2" s="24"/>
      <c r="TY2" s="24"/>
      <c r="TZ2" s="24"/>
      <c r="UA2" s="24"/>
      <c r="UB2" s="24"/>
      <c r="UC2" s="24"/>
      <c r="UD2" s="24"/>
      <c r="UE2" s="24"/>
      <c r="UF2" s="24"/>
      <c r="UG2" s="24"/>
      <c r="UH2" s="24"/>
      <c r="UI2" s="24"/>
      <c r="UJ2" s="24"/>
      <c r="UK2" s="24"/>
      <c r="UL2" s="24"/>
      <c r="UM2" s="24"/>
      <c r="UN2" s="24"/>
      <c r="UO2" s="24"/>
      <c r="UP2" s="24"/>
      <c r="UQ2" s="24"/>
      <c r="UR2" s="24"/>
      <c r="US2" s="24"/>
      <c r="UT2" s="24"/>
      <c r="UU2" s="24"/>
      <c r="UV2" s="24"/>
      <c r="UW2" s="24"/>
      <c r="UX2" s="24"/>
      <c r="UY2" s="24"/>
      <c r="UZ2" s="24"/>
      <c r="VA2" s="24"/>
      <c r="VB2" s="24"/>
      <c r="VC2" s="24"/>
      <c r="VD2" s="24"/>
      <c r="VE2" s="24"/>
      <c r="VF2" s="24"/>
      <c r="VG2" s="24"/>
      <c r="VH2" s="24"/>
      <c r="VI2" s="24"/>
      <c r="VJ2" s="24"/>
      <c r="VK2" s="24"/>
      <c r="VL2" s="24"/>
      <c r="VM2" s="24"/>
      <c r="VN2" s="24"/>
      <c r="VO2" s="24"/>
      <c r="VP2" s="24"/>
      <c r="VQ2" s="24"/>
      <c r="VR2" s="24"/>
      <c r="VS2" s="24"/>
      <c r="VT2" s="24"/>
      <c r="VU2" s="24"/>
      <c r="VV2" s="24"/>
      <c r="VW2" s="24"/>
      <c r="VX2" s="24"/>
      <c r="VY2" s="24"/>
      <c r="VZ2" s="24"/>
      <c r="WA2" s="24"/>
      <c r="WB2" s="24"/>
      <c r="WC2" s="24"/>
      <c r="WD2" s="24"/>
      <c r="WE2" s="24"/>
      <c r="WF2" s="24"/>
      <c r="WG2" s="24"/>
      <c r="WH2" s="24"/>
      <c r="WI2" s="24"/>
      <c r="WJ2" s="24"/>
      <c r="WK2" s="24"/>
      <c r="WL2" s="24"/>
      <c r="WM2" s="24"/>
      <c r="WN2" s="24"/>
      <c r="WO2" s="24"/>
      <c r="WP2" s="24"/>
      <c r="WQ2" s="24"/>
      <c r="WR2" s="24"/>
      <c r="WS2" s="24"/>
      <c r="WT2" s="24"/>
      <c r="WU2" s="24"/>
      <c r="WV2" s="24"/>
      <c r="WW2" s="24"/>
      <c r="WX2" s="24"/>
      <c r="WY2" s="24"/>
      <c r="WZ2" s="24"/>
      <c r="XA2" s="24"/>
      <c r="XB2" s="24"/>
      <c r="XC2" s="24"/>
      <c r="XD2" s="24"/>
      <c r="XE2" s="24"/>
      <c r="XF2" s="24"/>
      <c r="XG2" s="24"/>
      <c r="XH2" s="24"/>
      <c r="XI2" s="24"/>
      <c r="XJ2" s="24"/>
      <c r="XK2" s="24"/>
      <c r="XL2" s="24"/>
      <c r="XM2" s="24"/>
      <c r="XN2" s="24"/>
      <c r="XO2" s="24"/>
      <c r="XP2" s="24"/>
      <c r="XQ2" s="24"/>
      <c r="XR2" s="24"/>
      <c r="XS2" s="24"/>
      <c r="XT2" s="24"/>
      <c r="XU2" s="24"/>
      <c r="XV2" s="24"/>
      <c r="XW2" s="24"/>
      <c r="XX2" s="24"/>
      <c r="XY2" s="24"/>
      <c r="XZ2" s="24"/>
      <c r="YA2" s="24"/>
      <c r="YB2" s="24"/>
      <c r="YC2" s="24"/>
      <c r="YD2" s="24"/>
      <c r="YE2" s="24"/>
      <c r="YF2" s="24"/>
      <c r="YG2" s="24"/>
      <c r="YH2" s="24"/>
      <c r="YI2" s="24"/>
      <c r="YJ2" s="24"/>
      <c r="YK2" s="24"/>
      <c r="YL2" s="24"/>
      <c r="YM2" s="24"/>
      <c r="YN2" s="24"/>
      <c r="YO2" s="24"/>
      <c r="YP2" s="24"/>
      <c r="YQ2" s="24"/>
      <c r="YR2" s="24"/>
      <c r="YS2" s="24"/>
      <c r="YT2" s="24"/>
      <c r="YU2" s="24"/>
      <c r="YV2" s="24"/>
      <c r="YW2" s="24"/>
      <c r="YX2" s="24"/>
      <c r="YY2" s="24"/>
      <c r="YZ2" s="24"/>
      <c r="ZA2" s="24"/>
      <c r="ZB2" s="24"/>
      <c r="ZC2" s="24"/>
      <c r="ZD2" s="24"/>
      <c r="ZE2" s="24"/>
      <c r="ZF2" s="24"/>
      <c r="ZG2" s="24"/>
      <c r="ZH2" s="24"/>
      <c r="ZI2" s="24"/>
      <c r="ZJ2" s="24"/>
      <c r="ZK2" s="24"/>
      <c r="ZL2" s="24"/>
      <c r="ZM2" s="24"/>
      <c r="ZN2" s="24"/>
      <c r="ZO2" s="24"/>
      <c r="ZP2" s="24"/>
      <c r="ZQ2" s="24"/>
      <c r="ZR2" s="24"/>
      <c r="ZS2" s="24"/>
      <c r="ZT2" s="24"/>
      <c r="ZU2" s="24"/>
      <c r="ZV2" s="24"/>
      <c r="ZW2" s="24"/>
      <c r="ZX2" s="24"/>
      <c r="ZY2" s="24"/>
      <c r="ZZ2" s="24"/>
      <c r="AAA2" s="24"/>
      <c r="AAB2" s="24"/>
      <c r="AAC2" s="24"/>
      <c r="AAD2" s="24"/>
      <c r="AAE2" s="24"/>
      <c r="AAF2" s="24"/>
      <c r="AAG2" s="24"/>
      <c r="AAH2" s="24"/>
      <c r="AAI2" s="24"/>
      <c r="AAJ2" s="24"/>
      <c r="AAK2" s="24"/>
      <c r="AAL2" s="24"/>
      <c r="AAM2" s="24"/>
      <c r="AAN2" s="24"/>
      <c r="AAO2" s="24"/>
      <c r="AAP2" s="24"/>
      <c r="AAQ2" s="24"/>
      <c r="AAR2" s="24"/>
      <c r="AAS2" s="24"/>
      <c r="AAT2" s="24"/>
      <c r="AAU2" s="24"/>
      <c r="AAV2" s="24"/>
      <c r="AAW2" s="24"/>
      <c r="AAX2" s="24"/>
      <c r="AAY2" s="24"/>
      <c r="AAZ2" s="24"/>
      <c r="ABA2" s="24"/>
      <c r="ABB2" s="24"/>
      <c r="ABC2" s="24"/>
      <c r="ABD2" s="24"/>
      <c r="ABE2" s="24"/>
      <c r="ABF2" s="24"/>
      <c r="ABG2" s="24"/>
      <c r="ABH2" s="24"/>
      <c r="ABI2" s="24"/>
      <c r="ABJ2" s="24"/>
      <c r="ABK2" s="24"/>
      <c r="ABL2" s="24"/>
      <c r="ABM2" s="24"/>
      <c r="ABN2" s="24"/>
      <c r="ABO2" s="24"/>
      <c r="ABP2" s="24"/>
      <c r="ABQ2" s="24"/>
      <c r="ABR2" s="24"/>
      <c r="ABS2" s="24"/>
      <c r="ABT2" s="24"/>
      <c r="ABU2" s="24"/>
      <c r="ABV2" s="24"/>
      <c r="ABW2" s="24"/>
      <c r="ABX2" s="24"/>
      <c r="ABY2" s="24"/>
      <c r="ABZ2" s="24"/>
      <c r="ACA2" s="24"/>
      <c r="ACB2" s="24"/>
      <c r="ACC2" s="24"/>
      <c r="ACD2" s="24"/>
      <c r="ACE2" s="24"/>
      <c r="ACF2" s="24"/>
      <c r="ACG2" s="24"/>
      <c r="ACH2" s="24"/>
      <c r="ACI2" s="24"/>
      <c r="ACJ2" s="24"/>
      <c r="ACK2" s="24"/>
      <c r="ACL2" s="24"/>
      <c r="ACM2" s="24"/>
      <c r="ACN2" s="24"/>
      <c r="ACO2" s="24"/>
      <c r="ACP2" s="24"/>
      <c r="ACQ2" s="24"/>
      <c r="ACR2" s="24"/>
      <c r="ACS2" s="24"/>
      <c r="ACT2" s="24"/>
      <c r="ACU2" s="24"/>
      <c r="ACV2" s="24"/>
      <c r="ACW2" s="24"/>
      <c r="ACX2" s="24"/>
      <c r="ACY2" s="24"/>
      <c r="ACZ2" s="24"/>
      <c r="ADA2" s="24"/>
      <c r="ADB2" s="24"/>
      <c r="ADC2" s="24"/>
      <c r="ADD2" s="24"/>
      <c r="ADE2" s="24"/>
      <c r="ADF2" s="24"/>
      <c r="ADG2" s="24"/>
      <c r="ADH2" s="24"/>
      <c r="ADI2" s="24"/>
      <c r="ADJ2" s="24"/>
      <c r="ADK2" s="24"/>
      <c r="ADL2" s="24"/>
      <c r="ADM2" s="24"/>
      <c r="ADN2" s="24"/>
      <c r="ADO2" s="24"/>
      <c r="ADP2" s="24"/>
      <c r="ADQ2" s="24"/>
      <c r="ADR2" s="24"/>
      <c r="ADS2" s="24"/>
      <c r="ADT2" s="24"/>
      <c r="ADU2" s="24"/>
      <c r="ADV2" s="24"/>
      <c r="ADW2" s="24"/>
      <c r="ADX2" s="24"/>
      <c r="ADY2" s="24"/>
      <c r="ADZ2" s="24"/>
      <c r="AEA2" s="24"/>
      <c r="AEB2" s="24"/>
      <c r="AEC2" s="24"/>
      <c r="AED2" s="24"/>
      <c r="AEE2" s="24"/>
      <c r="AEF2" s="24"/>
      <c r="AEG2" s="24"/>
      <c r="AEH2" s="24"/>
      <c r="AEI2" s="24"/>
      <c r="AEJ2" s="24"/>
      <c r="AEK2" s="24"/>
      <c r="AEL2" s="24"/>
      <c r="AEM2" s="24"/>
      <c r="AEN2" s="24"/>
      <c r="AEO2" s="24"/>
      <c r="AEP2" s="24"/>
      <c r="AEQ2" s="24"/>
      <c r="AER2" s="24"/>
      <c r="AES2" s="24"/>
      <c r="AET2" s="24"/>
      <c r="AEU2" s="24"/>
      <c r="AEV2" s="24"/>
      <c r="AEW2" s="24"/>
      <c r="AEX2" s="24"/>
      <c r="AEY2" s="24"/>
      <c r="AEZ2" s="24"/>
      <c r="AFA2" s="24"/>
      <c r="AFB2" s="24"/>
      <c r="AFC2" s="24"/>
      <c r="AFD2" s="24"/>
      <c r="AFE2" s="24"/>
      <c r="AFF2" s="24"/>
      <c r="AFG2" s="24"/>
      <c r="AFH2" s="24"/>
      <c r="AFI2" s="24"/>
      <c r="AFJ2" s="24"/>
      <c r="AFK2" s="24"/>
      <c r="AFL2" s="24"/>
      <c r="AFM2" s="24"/>
      <c r="AFN2" s="24"/>
      <c r="AFO2" s="24"/>
      <c r="AFP2" s="24"/>
      <c r="AFQ2" s="24"/>
      <c r="AFR2" s="24"/>
      <c r="AFS2" s="24"/>
      <c r="AFT2" s="24"/>
      <c r="AFU2" s="24"/>
      <c r="AFV2" s="24"/>
      <c r="AFW2" s="24"/>
      <c r="AFX2" s="24"/>
      <c r="AFY2" s="24"/>
      <c r="AFZ2" s="24"/>
      <c r="AGA2" s="24"/>
      <c r="AGB2" s="24"/>
      <c r="AGC2" s="24"/>
      <c r="AGD2" s="24"/>
      <c r="AGE2" s="24"/>
      <c r="AGF2" s="24"/>
      <c r="AGG2" s="24"/>
      <c r="AGH2" s="24"/>
      <c r="AGI2" s="24"/>
      <c r="AGJ2" s="24"/>
      <c r="AGK2" s="24"/>
      <c r="AGL2" s="24"/>
      <c r="AGM2" s="24"/>
      <c r="AGN2" s="24"/>
      <c r="AGO2" s="24"/>
      <c r="AGP2" s="24"/>
      <c r="AGQ2" s="24"/>
      <c r="AGR2" s="24"/>
      <c r="AGS2" s="24"/>
      <c r="AGT2" s="24"/>
      <c r="AGU2" s="24"/>
      <c r="AGV2" s="24"/>
      <c r="AGW2" s="24"/>
      <c r="AGX2" s="24"/>
      <c r="AGY2" s="24"/>
      <c r="AGZ2" s="24"/>
      <c r="AHA2" s="24"/>
      <c r="AHB2" s="24"/>
      <c r="AHC2" s="24"/>
      <c r="AHD2" s="24"/>
      <c r="AHE2" s="24"/>
      <c r="AHF2" s="24"/>
      <c r="AHG2" s="24"/>
      <c r="AHH2" s="24"/>
      <c r="AHI2" s="24"/>
      <c r="AHJ2" s="24"/>
      <c r="AHK2" s="24"/>
      <c r="AHL2" s="24"/>
      <c r="AHM2" s="24"/>
      <c r="AHN2" s="24"/>
      <c r="AHO2" s="24"/>
      <c r="AHP2" s="24"/>
      <c r="AHQ2" s="24"/>
      <c r="AHR2" s="24"/>
      <c r="AHS2" s="24"/>
      <c r="AHT2" s="24"/>
      <c r="AHU2" s="24"/>
      <c r="AHV2" s="24"/>
      <c r="AHW2" s="24"/>
      <c r="AHX2" s="24"/>
      <c r="AHY2" s="24"/>
      <c r="AHZ2" s="24"/>
      <c r="AIA2" s="24"/>
      <c r="AIB2" s="24"/>
      <c r="AIC2" s="24"/>
      <c r="AID2" s="24"/>
      <c r="AIE2" s="24"/>
      <c r="AIF2" s="24"/>
      <c r="AIG2" s="24"/>
      <c r="AIH2" s="24"/>
      <c r="AII2" s="24"/>
      <c r="AIJ2" s="24"/>
      <c r="AIK2" s="24"/>
      <c r="AIL2" s="24"/>
      <c r="AIM2" s="24"/>
      <c r="AIN2" s="24"/>
      <c r="AIO2" s="24"/>
      <c r="AIP2" s="24"/>
      <c r="AIQ2" s="24"/>
      <c r="AIR2" s="24"/>
      <c r="AIS2" s="24"/>
      <c r="AIT2" s="24"/>
      <c r="AIU2" s="24"/>
      <c r="AIV2" s="24"/>
      <c r="AIW2" s="24"/>
      <c r="AIX2" s="24"/>
      <c r="AIY2" s="24"/>
      <c r="AIZ2" s="24"/>
      <c r="AJA2" s="24"/>
      <c r="AJB2" s="24"/>
      <c r="AJC2" s="24"/>
      <c r="AJD2" s="24"/>
      <c r="AJE2" s="24"/>
      <c r="AJF2" s="24"/>
      <c r="AJG2" s="24"/>
      <c r="AJH2" s="24"/>
      <c r="AJI2" s="24"/>
      <c r="AJJ2" s="24"/>
      <c r="AJK2" s="24"/>
      <c r="AJL2" s="24"/>
      <c r="AJM2" s="24"/>
      <c r="AJN2" s="24"/>
      <c r="AJO2" s="24"/>
      <c r="AJP2" s="24"/>
      <c r="AJQ2" s="24"/>
      <c r="AJR2" s="24"/>
      <c r="AJS2" s="24"/>
      <c r="AJT2" s="24"/>
      <c r="AJU2" s="24"/>
      <c r="AJV2" s="24"/>
      <c r="AJW2" s="24"/>
      <c r="AJX2" s="24"/>
      <c r="AJY2" s="24"/>
      <c r="AJZ2" s="24"/>
      <c r="AKA2" s="24"/>
      <c r="AKB2" s="24"/>
      <c r="AKC2" s="24"/>
      <c r="AKD2" s="24"/>
      <c r="AKE2" s="24"/>
      <c r="AKF2" s="24"/>
      <c r="AKG2" s="24"/>
      <c r="AKH2" s="24"/>
      <c r="AKI2" s="24"/>
      <c r="AKJ2" s="24"/>
      <c r="AKK2" s="24"/>
      <c r="AKL2" s="24"/>
      <c r="AKM2" s="24"/>
      <c r="AKN2" s="24"/>
      <c r="AKO2" s="24"/>
      <c r="AKP2" s="24"/>
      <c r="AKQ2" s="24"/>
      <c r="AKR2" s="24"/>
      <c r="AKS2" s="24"/>
      <c r="AKT2" s="24"/>
      <c r="AKU2" s="24"/>
      <c r="AKV2" s="24"/>
      <c r="AKW2" s="24"/>
      <c r="AKX2" s="24"/>
      <c r="AKY2" s="24"/>
      <c r="AKZ2" s="24"/>
      <c r="ALA2" s="24"/>
      <c r="ALB2" s="24"/>
      <c r="ALC2" s="24"/>
      <c r="ALD2" s="24"/>
      <c r="ALE2" s="24"/>
      <c r="ALF2" s="24"/>
      <c r="ALG2" s="24"/>
      <c r="ALH2" s="24"/>
      <c r="ALI2" s="24"/>
      <c r="ALJ2" s="24"/>
      <c r="ALK2" s="24"/>
      <c r="ALL2" s="24"/>
      <c r="ALM2" s="24"/>
      <c r="ALN2" s="24"/>
      <c r="ALO2" s="24"/>
      <c r="ALP2" s="24"/>
      <c r="ALQ2" s="24"/>
      <c r="ALR2" s="24"/>
      <c r="ALS2" s="24"/>
      <c r="ALT2" s="24"/>
      <c r="ALU2" s="24"/>
      <c r="ALV2" s="24"/>
      <c r="ALW2" s="24"/>
      <c r="ALX2" s="24"/>
      <c r="ALY2" s="24"/>
      <c r="ALZ2" s="24"/>
      <c r="AMA2" s="24"/>
      <c r="AMB2" s="24"/>
      <c r="AMC2" s="24"/>
      <c r="AMD2" s="24"/>
      <c r="AME2" s="24"/>
      <c r="AMF2" s="24"/>
      <c r="AMG2" s="24"/>
      <c r="AMH2" s="24"/>
      <c r="AMI2" s="24"/>
      <c r="AMJ2" s="24"/>
      <c r="AMK2" s="24"/>
      <c r="AML2" s="24"/>
      <c r="AMM2" s="24"/>
      <c r="AMN2" s="24"/>
      <c r="AMO2" s="24"/>
      <c r="AMP2" s="24"/>
      <c r="AMQ2" s="24"/>
      <c r="AMR2" s="24"/>
      <c r="AMS2" s="24"/>
      <c r="AMT2" s="24"/>
      <c r="AMU2" s="24"/>
      <c r="AMV2" s="24"/>
      <c r="AMW2" s="24"/>
      <c r="AMX2" s="24"/>
      <c r="AMY2" s="24"/>
      <c r="AMZ2" s="24"/>
      <c r="ANA2" s="24"/>
      <c r="ANB2" s="24"/>
      <c r="ANC2" s="24"/>
      <c r="AND2" s="24"/>
      <c r="ANE2" s="24"/>
      <c r="ANF2" s="24"/>
      <c r="ANG2" s="24"/>
      <c r="ANH2" s="24"/>
      <c r="ANI2" s="24"/>
      <c r="ANJ2" s="24"/>
      <c r="ANK2" s="24"/>
      <c r="ANL2" s="24"/>
      <c r="ANM2" s="24"/>
      <c r="ANN2" s="24"/>
      <c r="ANO2" s="24"/>
      <c r="ANP2" s="24"/>
      <c r="ANQ2" s="24"/>
      <c r="ANR2" s="24"/>
      <c r="ANS2" s="24"/>
      <c r="ANT2" s="24"/>
      <c r="ANU2" s="24"/>
      <c r="ANV2" s="24"/>
      <c r="ANW2" s="24"/>
      <c r="ANX2" s="24"/>
      <c r="ANY2" s="24"/>
      <c r="ANZ2" s="24"/>
      <c r="AOA2" s="24"/>
      <c r="AOB2" s="24"/>
      <c r="AOC2" s="24"/>
      <c r="AOD2" s="24"/>
      <c r="AOE2" s="24"/>
      <c r="AOF2" s="24"/>
      <c r="AOG2" s="24"/>
      <c r="AOH2" s="24"/>
      <c r="AOI2" s="24"/>
      <c r="AOJ2" s="24"/>
      <c r="AOK2" s="24"/>
      <c r="AOL2" s="24"/>
      <c r="AOM2" s="24"/>
      <c r="AON2" s="24"/>
      <c r="AOO2" s="24"/>
      <c r="AOP2" s="24"/>
      <c r="AOQ2" s="24"/>
      <c r="AOR2" s="24"/>
      <c r="AOS2" s="24"/>
      <c r="AOT2" s="24"/>
      <c r="AOU2" s="24"/>
      <c r="AOV2" s="24"/>
      <c r="AOW2" s="24"/>
      <c r="AOX2" s="24"/>
      <c r="AOY2" s="24"/>
      <c r="AOZ2" s="24"/>
      <c r="APA2" s="24"/>
      <c r="APB2" s="24"/>
      <c r="APC2" s="24"/>
      <c r="APD2" s="24"/>
      <c r="APE2" s="24"/>
      <c r="APF2" s="24"/>
      <c r="APG2" s="24"/>
      <c r="APH2" s="24"/>
      <c r="API2" s="24"/>
      <c r="APJ2" s="24"/>
      <c r="APK2" s="24"/>
      <c r="APL2" s="24"/>
      <c r="APM2" s="24"/>
      <c r="APN2" s="24"/>
      <c r="APO2" s="24"/>
      <c r="APP2" s="24"/>
      <c r="APQ2" s="24"/>
      <c r="APR2" s="24"/>
      <c r="APS2" s="24"/>
      <c r="APT2" s="24"/>
      <c r="APU2" s="24"/>
      <c r="APV2" s="24"/>
      <c r="APW2" s="24"/>
      <c r="APX2" s="24"/>
      <c r="APY2" s="24"/>
      <c r="APZ2" s="24"/>
      <c r="AQA2" s="24"/>
      <c r="AQB2" s="24"/>
      <c r="AQC2" s="24"/>
      <c r="AQD2" s="24"/>
      <c r="AQE2" s="24"/>
      <c r="AQF2" s="24"/>
      <c r="AQG2" s="24"/>
      <c r="AQH2" s="24"/>
      <c r="AQI2" s="24"/>
      <c r="AQJ2" s="24"/>
      <c r="AQK2" s="24"/>
      <c r="AQL2" s="24"/>
      <c r="AQM2" s="24"/>
      <c r="AQN2" s="24"/>
      <c r="AQO2" s="24"/>
      <c r="AQP2" s="24"/>
      <c r="AQQ2" s="24"/>
      <c r="AQR2" s="24"/>
      <c r="AQS2" s="24"/>
      <c r="AQT2" s="24"/>
      <c r="AQU2" s="24"/>
      <c r="AQV2" s="24"/>
      <c r="AQW2" s="24"/>
      <c r="AQX2" s="24"/>
      <c r="AQY2" s="24"/>
      <c r="AQZ2" s="24"/>
      <c r="ARA2" s="24"/>
      <c r="ARB2" s="24"/>
      <c r="ARC2" s="24"/>
      <c r="ARD2" s="24"/>
      <c r="ARE2" s="24"/>
      <c r="ARF2" s="24"/>
      <c r="ARG2" s="24"/>
      <c r="ARH2" s="24"/>
      <c r="ARI2" s="24"/>
      <c r="ARJ2" s="24"/>
      <c r="ARK2" s="24"/>
      <c r="ARL2" s="24"/>
      <c r="ARM2" s="24"/>
      <c r="ARN2" s="24"/>
      <c r="ARO2" s="24"/>
      <c r="ARP2" s="24"/>
      <c r="ARQ2" s="24"/>
      <c r="ARR2" s="24"/>
      <c r="ARS2" s="24"/>
      <c r="ART2" s="24"/>
      <c r="ARU2" s="24"/>
      <c r="ARV2" s="24"/>
      <c r="ARW2" s="24"/>
      <c r="ARX2" s="24"/>
      <c r="ARY2" s="24"/>
      <c r="ARZ2" s="24"/>
      <c r="ASA2" s="24"/>
      <c r="ASB2" s="24"/>
      <c r="ASC2" s="24"/>
      <c r="ASD2" s="24"/>
      <c r="ASE2" s="24"/>
      <c r="ASF2" s="24"/>
      <c r="ASG2" s="24"/>
      <c r="ASH2" s="24"/>
      <c r="ASI2" s="24"/>
      <c r="ASJ2" s="24"/>
      <c r="ASK2" s="24"/>
      <c r="ASL2" s="24"/>
      <c r="ASM2" s="24"/>
      <c r="ASN2" s="24"/>
      <c r="ASO2" s="24"/>
      <c r="ASP2" s="24"/>
      <c r="ASQ2" s="24"/>
      <c r="ASR2" s="24"/>
      <c r="ASS2" s="24"/>
      <c r="AST2" s="24"/>
      <c r="ASU2" s="24"/>
      <c r="ASV2" s="24"/>
      <c r="ASW2" s="24"/>
      <c r="ASX2" s="24"/>
      <c r="ASY2" s="24"/>
      <c r="ASZ2" s="24"/>
      <c r="ATA2" s="24"/>
      <c r="ATB2" s="24"/>
      <c r="ATC2" s="24"/>
      <c r="ATD2" s="24"/>
      <c r="ATE2" s="24"/>
      <c r="ATF2" s="24"/>
      <c r="ATG2" s="24"/>
      <c r="ATH2" s="24"/>
      <c r="ATI2" s="24"/>
      <c r="ATJ2" s="24"/>
      <c r="ATK2" s="24"/>
      <c r="ATL2" s="24"/>
      <c r="ATM2" s="24"/>
      <c r="ATN2" s="24"/>
      <c r="ATO2" s="24"/>
      <c r="ATP2" s="24"/>
      <c r="ATQ2" s="24"/>
      <c r="ATR2" s="24"/>
      <c r="ATS2" s="24"/>
      <c r="ATT2" s="24"/>
      <c r="ATU2" s="24"/>
      <c r="ATV2" s="24"/>
      <c r="ATW2" s="24"/>
      <c r="ATX2" s="24"/>
      <c r="ATY2" s="24"/>
      <c r="ATZ2" s="24"/>
      <c r="AUA2" s="24"/>
      <c r="AUB2" s="24"/>
      <c r="AUC2" s="24"/>
      <c r="AUD2" s="24"/>
      <c r="AUE2" s="24"/>
      <c r="AUF2" s="24"/>
      <c r="AUG2" s="24"/>
      <c r="AUH2" s="24"/>
      <c r="AUI2" s="24"/>
      <c r="AUJ2" s="24"/>
      <c r="AUK2" s="24"/>
      <c r="AUL2" s="24"/>
      <c r="AUM2" s="24"/>
      <c r="AUN2" s="24"/>
      <c r="AUO2" s="24"/>
      <c r="AUP2" s="24"/>
      <c r="AUQ2" s="24"/>
      <c r="AUR2" s="24"/>
      <c r="AUS2" s="24"/>
      <c r="AUT2" s="24"/>
      <c r="AUU2" s="24"/>
      <c r="AUV2" s="24"/>
      <c r="AUW2" s="24"/>
      <c r="AUX2" s="24"/>
      <c r="AUY2" s="24"/>
      <c r="AUZ2" s="24"/>
      <c r="AVA2" s="24"/>
      <c r="AVB2" s="24"/>
      <c r="AVC2" s="24"/>
      <c r="AVD2" s="24"/>
      <c r="AVE2" s="24"/>
      <c r="AVF2" s="24"/>
      <c r="AVG2" s="24"/>
      <c r="AVH2" s="24"/>
      <c r="AVI2" s="24"/>
      <c r="AVJ2" s="24"/>
      <c r="AVK2" s="24"/>
      <c r="AVL2" s="24"/>
      <c r="AVM2" s="24"/>
      <c r="AVN2" s="24"/>
      <c r="AVO2" s="24"/>
      <c r="AVP2" s="24"/>
      <c r="AVQ2" s="24"/>
      <c r="AVR2" s="24"/>
      <c r="AVS2" s="24"/>
      <c r="AVT2" s="24"/>
      <c r="AVU2" s="24"/>
      <c r="AVV2" s="24"/>
      <c r="AVW2" s="24"/>
      <c r="AVX2" s="24"/>
      <c r="AVY2" s="24"/>
      <c r="AVZ2" s="24"/>
      <c r="AWA2" s="24"/>
      <c r="AWB2" s="24"/>
      <c r="AWC2" s="24"/>
      <c r="AWD2" s="24"/>
      <c r="AWE2" s="24"/>
      <c r="AWF2" s="24"/>
      <c r="AWG2" s="24"/>
      <c r="AWH2" s="24"/>
      <c r="AWI2" s="24"/>
      <c r="AWJ2" s="24"/>
      <c r="AWK2" s="24"/>
      <c r="AWL2" s="24"/>
      <c r="AWM2" s="24"/>
      <c r="AWN2" s="24"/>
      <c r="AWO2" s="24"/>
      <c r="AWP2" s="24"/>
      <c r="AWQ2" s="24"/>
      <c r="AWR2" s="24"/>
      <c r="AWS2" s="24"/>
      <c r="AWT2" s="24"/>
      <c r="AWU2" s="24"/>
      <c r="AWV2" s="24"/>
      <c r="AWW2" s="24"/>
      <c r="AWX2" s="24"/>
      <c r="AWY2" s="24"/>
      <c r="AWZ2" s="24"/>
      <c r="AXA2" s="24"/>
      <c r="AXB2" s="24"/>
      <c r="AXC2" s="24"/>
      <c r="AXD2" s="24"/>
      <c r="AXE2" s="24"/>
      <c r="AXF2" s="24"/>
      <c r="AXG2" s="24"/>
      <c r="AXH2" s="24"/>
      <c r="AXI2" s="24"/>
      <c r="AXJ2" s="24"/>
      <c r="AXK2" s="24"/>
      <c r="AXL2" s="24"/>
      <c r="AXM2" s="24"/>
      <c r="AXN2" s="24"/>
      <c r="AXO2" s="24"/>
      <c r="AXP2" s="24"/>
      <c r="AXQ2" s="24"/>
      <c r="AXR2" s="24"/>
      <c r="AXS2" s="24"/>
      <c r="AXT2" s="24"/>
      <c r="AXU2" s="24"/>
      <c r="AXV2" s="24"/>
      <c r="AXW2" s="24"/>
      <c r="AXX2" s="24"/>
      <c r="AXY2" s="24"/>
      <c r="AXZ2" s="24"/>
      <c r="AYA2" s="24"/>
      <c r="AYB2" s="24"/>
      <c r="AYC2" s="24"/>
      <c r="AYD2" s="24"/>
      <c r="AYE2" s="24"/>
      <c r="AYF2" s="24"/>
      <c r="AYG2" s="24"/>
      <c r="AYH2" s="24"/>
      <c r="AYI2" s="24"/>
      <c r="AYJ2" s="24"/>
      <c r="AYK2" s="24"/>
      <c r="AYL2" s="24"/>
      <c r="AYM2" s="24"/>
      <c r="AYN2" s="24"/>
      <c r="AYO2" s="24"/>
      <c r="AYP2" s="24"/>
      <c r="AYQ2" s="24"/>
      <c r="AYR2" s="24"/>
      <c r="AYS2" s="24"/>
      <c r="AYT2" s="24"/>
      <c r="AYU2" s="24"/>
      <c r="AYV2" s="24"/>
      <c r="AYW2" s="24"/>
      <c r="AYX2" s="24"/>
      <c r="AYY2" s="24"/>
      <c r="AYZ2" s="24"/>
      <c r="AZA2" s="24"/>
      <c r="AZB2" s="24"/>
      <c r="AZC2" s="24"/>
      <c r="AZD2" s="24"/>
      <c r="AZE2" s="24"/>
      <c r="AZF2" s="24"/>
      <c r="AZG2" s="24"/>
      <c r="AZH2" s="24"/>
      <c r="AZI2" s="24"/>
      <c r="AZJ2" s="24"/>
      <c r="AZK2" s="24"/>
      <c r="AZL2" s="24"/>
      <c r="AZM2" s="24"/>
      <c r="AZN2" s="24"/>
      <c r="AZO2" s="24"/>
      <c r="AZP2" s="24"/>
      <c r="AZQ2" s="24"/>
      <c r="AZR2" s="24"/>
      <c r="AZS2" s="24"/>
      <c r="AZT2" s="24"/>
      <c r="AZU2" s="24"/>
      <c r="AZV2" s="24"/>
      <c r="AZW2" s="24"/>
      <c r="AZX2" s="24"/>
      <c r="AZY2" s="24"/>
      <c r="AZZ2" s="24"/>
      <c r="BAA2" s="24"/>
      <c r="BAB2" s="24"/>
      <c r="BAC2" s="24"/>
      <c r="BAD2" s="24"/>
      <c r="BAE2" s="24"/>
      <c r="BAF2" s="24"/>
      <c r="BAG2" s="24"/>
      <c r="BAH2" s="24"/>
      <c r="BAI2" s="24"/>
      <c r="BAJ2" s="24"/>
      <c r="BAK2" s="24"/>
      <c r="BAL2" s="24"/>
      <c r="BAM2" s="24"/>
      <c r="BAN2" s="24"/>
      <c r="BAO2" s="24"/>
      <c r="BAP2" s="24"/>
      <c r="BAQ2" s="24"/>
      <c r="BAR2" s="24"/>
      <c r="BAS2" s="24"/>
      <c r="BAT2" s="24"/>
      <c r="BAU2" s="24"/>
      <c r="BAV2" s="24"/>
      <c r="BAW2" s="24"/>
      <c r="BAX2" s="24"/>
      <c r="BAY2" s="24"/>
      <c r="BAZ2" s="24"/>
      <c r="BBA2" s="24"/>
      <c r="BBB2" s="24"/>
      <c r="BBC2" s="24"/>
      <c r="BBD2" s="24"/>
      <c r="BBE2" s="24"/>
      <c r="BBF2" s="24"/>
      <c r="BBG2" s="24"/>
      <c r="BBH2" s="24"/>
      <c r="BBI2" s="24"/>
      <c r="BBJ2" s="24"/>
      <c r="BBK2" s="24"/>
      <c r="BBL2" s="24"/>
      <c r="BBM2" s="24"/>
      <c r="BBN2" s="24"/>
      <c r="BBO2" s="24"/>
      <c r="BBP2" s="24"/>
      <c r="BBQ2" s="24"/>
      <c r="BBR2" s="24"/>
      <c r="BBS2" s="24"/>
      <c r="BBT2" s="24"/>
      <c r="BBU2" s="24"/>
      <c r="BBV2" s="24"/>
      <c r="BBW2" s="24"/>
      <c r="BBX2" s="24"/>
      <c r="BBY2" s="24"/>
      <c r="BBZ2" s="24"/>
      <c r="BCA2" s="24"/>
      <c r="BCB2" s="24"/>
      <c r="BCC2" s="24"/>
      <c r="BCD2" s="24"/>
      <c r="BCE2" s="24"/>
      <c r="BCF2" s="24"/>
      <c r="BCG2" s="24"/>
      <c r="BCH2" s="24"/>
      <c r="BCI2" s="24"/>
      <c r="BCJ2" s="24"/>
      <c r="BCK2" s="24"/>
      <c r="BCL2" s="24"/>
      <c r="BCM2" s="24"/>
      <c r="BCN2" s="24"/>
      <c r="BCO2" s="24"/>
      <c r="BCP2" s="24"/>
      <c r="BCQ2" s="24"/>
      <c r="BCR2" s="24"/>
      <c r="BCS2" s="24"/>
      <c r="BCT2" s="24"/>
      <c r="BCU2" s="24"/>
      <c r="BCV2" s="24"/>
      <c r="BCW2" s="24"/>
      <c r="BCX2" s="24"/>
      <c r="BCY2" s="24"/>
      <c r="BCZ2" s="24"/>
      <c r="BDA2" s="24"/>
      <c r="BDB2" s="24"/>
      <c r="BDC2" s="24"/>
      <c r="BDD2" s="24"/>
      <c r="BDE2" s="24"/>
      <c r="BDF2" s="24"/>
      <c r="BDG2" s="24"/>
      <c r="BDH2" s="24"/>
      <c r="BDI2" s="24"/>
      <c r="BDJ2" s="24"/>
      <c r="BDK2" s="24"/>
      <c r="BDL2" s="24"/>
      <c r="BDM2" s="24"/>
      <c r="BDN2" s="24"/>
      <c r="BDO2" s="24"/>
      <c r="BDP2" s="24"/>
      <c r="BDQ2" s="24"/>
      <c r="BDR2" s="24"/>
      <c r="BDS2" s="24"/>
      <c r="BDT2" s="24"/>
      <c r="BDU2" s="24"/>
      <c r="BDV2" s="24"/>
      <c r="BDW2" s="24"/>
      <c r="BDX2" s="24"/>
      <c r="BDY2" s="24"/>
      <c r="BDZ2" s="24"/>
      <c r="BEA2" s="24"/>
      <c r="BEB2" s="24"/>
      <c r="BEC2" s="24"/>
      <c r="BED2" s="24"/>
      <c r="BEE2" s="24"/>
      <c r="BEF2" s="24"/>
      <c r="BEG2" s="24"/>
      <c r="BEH2" s="24"/>
      <c r="BEI2" s="24"/>
      <c r="BEJ2" s="24"/>
      <c r="BEK2" s="24"/>
      <c r="BEL2" s="24"/>
      <c r="BEM2" s="24"/>
      <c r="BEN2" s="24"/>
      <c r="BEO2" s="24"/>
      <c r="BEP2" s="24"/>
      <c r="BEQ2" s="24"/>
      <c r="BER2" s="24"/>
      <c r="BES2" s="24"/>
      <c r="BET2" s="24"/>
      <c r="BEU2" s="24"/>
      <c r="BEV2" s="24"/>
      <c r="BEW2" s="24"/>
      <c r="BEX2" s="24"/>
      <c r="BEY2" s="24"/>
      <c r="BEZ2" s="24"/>
      <c r="BFA2" s="24"/>
      <c r="BFB2" s="24"/>
      <c r="BFC2" s="24"/>
      <c r="BFD2" s="24"/>
      <c r="BFE2" s="24"/>
      <c r="BFF2" s="24"/>
      <c r="BFG2" s="24"/>
      <c r="BFH2" s="24"/>
      <c r="BFI2" s="24"/>
      <c r="BFJ2" s="24"/>
      <c r="BFK2" s="24"/>
      <c r="BFL2" s="24"/>
      <c r="BFM2" s="24"/>
      <c r="BFN2" s="24"/>
      <c r="BFO2" s="24"/>
      <c r="BFP2" s="24"/>
      <c r="BFQ2" s="24"/>
      <c r="BFR2" s="24"/>
      <c r="BFS2" s="24"/>
      <c r="BFT2" s="24"/>
      <c r="BFU2" s="24"/>
      <c r="BFV2" s="24"/>
      <c r="BFW2" s="24"/>
      <c r="BFX2" s="24"/>
      <c r="BFY2" s="24"/>
      <c r="BFZ2" s="24"/>
      <c r="BGA2" s="24"/>
      <c r="BGB2" s="24"/>
      <c r="BGC2" s="24"/>
      <c r="BGD2" s="24"/>
      <c r="BGE2" s="24"/>
      <c r="BGF2" s="24"/>
      <c r="BGG2" s="24"/>
      <c r="BGH2" s="24"/>
      <c r="BGI2" s="24"/>
      <c r="BGJ2" s="24"/>
      <c r="BGK2" s="24"/>
      <c r="BGL2" s="24"/>
      <c r="BGM2" s="24"/>
      <c r="BGN2" s="24"/>
      <c r="BGO2" s="24"/>
      <c r="BGP2" s="24"/>
      <c r="BGQ2" s="24"/>
      <c r="BGR2" s="24"/>
      <c r="BGS2" s="24"/>
      <c r="BGT2" s="24"/>
      <c r="BGU2" s="24"/>
      <c r="BGV2" s="24"/>
      <c r="BGW2" s="24"/>
      <c r="BGX2" s="24"/>
      <c r="BGY2" s="24"/>
      <c r="BGZ2" s="24"/>
      <c r="BHA2" s="24"/>
      <c r="BHB2" s="24"/>
      <c r="BHC2" s="24"/>
      <c r="BHD2" s="24"/>
      <c r="BHE2" s="24"/>
      <c r="BHF2" s="24"/>
      <c r="BHG2" s="24"/>
      <c r="BHH2" s="24"/>
      <c r="BHI2" s="24"/>
      <c r="BHJ2" s="24"/>
      <c r="BHK2" s="24"/>
      <c r="BHL2" s="24"/>
      <c r="BHM2" s="24"/>
      <c r="BHN2" s="24"/>
      <c r="BHO2" s="24"/>
      <c r="BHP2" s="24"/>
      <c r="BHQ2" s="24"/>
      <c r="BHR2" s="24"/>
      <c r="BHS2" s="24"/>
      <c r="BHT2" s="24"/>
      <c r="BHU2" s="24"/>
      <c r="BHV2" s="24"/>
      <c r="BHW2" s="24"/>
      <c r="BHX2" s="24"/>
      <c r="BHY2" s="24"/>
      <c r="BHZ2" s="24"/>
      <c r="BIA2" s="24"/>
      <c r="BIB2" s="24"/>
      <c r="BIC2" s="24"/>
      <c r="BID2" s="24"/>
      <c r="BIE2" s="24"/>
      <c r="BIF2" s="24"/>
      <c r="BIG2" s="24"/>
      <c r="BIH2" s="24"/>
      <c r="BII2" s="24"/>
      <c r="BIJ2" s="24"/>
      <c r="BIK2" s="24"/>
      <c r="BIL2" s="24"/>
      <c r="BIM2" s="24"/>
      <c r="BIN2" s="24"/>
      <c r="BIO2" s="24"/>
      <c r="BIP2" s="24"/>
      <c r="BIQ2" s="24"/>
      <c r="BIR2" s="24"/>
      <c r="BIS2" s="24"/>
      <c r="BIT2" s="24"/>
      <c r="BIU2" s="24"/>
      <c r="BIV2" s="24"/>
      <c r="BIW2" s="24"/>
      <c r="BIX2" s="24"/>
      <c r="BIY2" s="24"/>
      <c r="BIZ2" s="24"/>
      <c r="BJA2" s="24"/>
      <c r="BJB2" s="24"/>
      <c r="BJC2" s="24"/>
      <c r="BJD2" s="24"/>
      <c r="BJE2" s="24"/>
      <c r="BJF2" s="24"/>
      <c r="BJG2" s="24"/>
      <c r="BJH2" s="24"/>
      <c r="BJI2" s="24"/>
      <c r="BJJ2" s="24"/>
      <c r="BJK2" s="24"/>
      <c r="BJL2" s="24"/>
      <c r="BJM2" s="24"/>
      <c r="BJN2" s="24"/>
      <c r="BJO2" s="24"/>
      <c r="BJP2" s="24"/>
      <c r="BJQ2" s="24"/>
      <c r="BJR2" s="24"/>
      <c r="BJS2" s="24"/>
      <c r="BJT2" s="24"/>
      <c r="BJU2" s="24"/>
      <c r="BJV2" s="24"/>
      <c r="BJW2" s="24"/>
      <c r="BJX2" s="24"/>
      <c r="BJY2" s="24"/>
      <c r="BJZ2" s="24"/>
      <c r="BKA2" s="24"/>
      <c r="BKB2" s="24"/>
      <c r="BKC2" s="24"/>
      <c r="BKD2" s="24"/>
      <c r="BKE2" s="24"/>
      <c r="BKF2" s="24"/>
      <c r="BKG2" s="24"/>
      <c r="BKH2" s="24"/>
      <c r="BKI2" s="24"/>
      <c r="BKJ2" s="24"/>
      <c r="BKK2" s="24"/>
      <c r="BKL2" s="24"/>
      <c r="BKM2" s="24"/>
      <c r="BKN2" s="24"/>
      <c r="BKO2" s="24"/>
      <c r="BKP2" s="24"/>
      <c r="BKQ2" s="24"/>
      <c r="BKR2" s="24"/>
      <c r="BKS2" s="24"/>
      <c r="BKT2" s="24"/>
      <c r="BKU2" s="24"/>
      <c r="BKV2" s="24"/>
      <c r="BKW2" s="24"/>
      <c r="BKX2" s="24"/>
      <c r="BKY2" s="24"/>
      <c r="BKZ2" s="24"/>
      <c r="BLA2" s="24"/>
      <c r="BLB2" s="24"/>
      <c r="BLC2" s="24"/>
      <c r="BLD2" s="24"/>
      <c r="BLE2" s="24"/>
      <c r="BLF2" s="24"/>
      <c r="BLG2" s="24"/>
      <c r="BLH2" s="24"/>
      <c r="BLI2" s="24"/>
      <c r="BLJ2" s="24"/>
      <c r="BLK2" s="24"/>
      <c r="BLL2" s="24"/>
      <c r="BLM2" s="24"/>
      <c r="BLN2" s="24"/>
      <c r="BLO2" s="24"/>
      <c r="BLP2" s="24"/>
      <c r="BLQ2" s="24"/>
      <c r="BLR2" s="24"/>
      <c r="BLS2" s="24"/>
      <c r="BLT2" s="24"/>
      <c r="BLU2" s="24"/>
      <c r="BLV2" s="24"/>
      <c r="BLW2" s="24"/>
      <c r="BLX2" s="24"/>
      <c r="BLY2" s="24"/>
      <c r="BLZ2" s="24"/>
      <c r="BMA2" s="24"/>
      <c r="BMB2" s="24"/>
      <c r="BMC2" s="24"/>
      <c r="BMD2" s="24"/>
      <c r="BME2" s="24"/>
      <c r="BMF2" s="24"/>
      <c r="BMG2" s="24"/>
      <c r="BMH2" s="24"/>
      <c r="BMI2" s="24"/>
      <c r="BMJ2" s="24"/>
      <c r="BMK2" s="24"/>
      <c r="BML2" s="24"/>
      <c r="BMM2" s="24"/>
      <c r="BMN2" s="24"/>
      <c r="BMO2" s="24"/>
      <c r="BMP2" s="24"/>
      <c r="BMQ2" s="24"/>
      <c r="BMR2" s="24"/>
      <c r="BMS2" s="24"/>
      <c r="BMT2" s="24"/>
      <c r="BMU2" s="24"/>
      <c r="BMV2" s="24"/>
      <c r="BMW2" s="24"/>
      <c r="BMX2" s="24"/>
      <c r="BMY2" s="24"/>
      <c r="BMZ2" s="24"/>
      <c r="BNA2" s="24"/>
      <c r="BNB2" s="24"/>
      <c r="BNC2" s="24"/>
      <c r="BND2" s="24"/>
      <c r="BNE2" s="24"/>
      <c r="BNF2" s="24"/>
      <c r="BNG2" s="24"/>
      <c r="BNH2" s="24"/>
      <c r="BNI2" s="24"/>
      <c r="BNJ2" s="24"/>
      <c r="BNK2" s="24"/>
      <c r="BNL2" s="24"/>
      <c r="BNM2" s="24"/>
      <c r="BNN2" s="24"/>
      <c r="BNO2" s="24"/>
      <c r="BNP2" s="24"/>
      <c r="BNQ2" s="24"/>
      <c r="BNR2" s="24"/>
      <c r="BNS2" s="24"/>
      <c r="BNT2" s="24"/>
      <c r="BNU2" s="24"/>
      <c r="BNV2" s="24"/>
      <c r="BNW2" s="24"/>
      <c r="BNX2" s="24"/>
      <c r="BNY2" s="24"/>
      <c r="BNZ2" s="24"/>
      <c r="BOA2" s="24"/>
      <c r="BOB2" s="24"/>
      <c r="BOC2" s="24"/>
      <c r="BOD2" s="24"/>
      <c r="BOE2" s="24"/>
      <c r="BOF2" s="24"/>
      <c r="BOG2" s="24"/>
      <c r="BOH2" s="24"/>
      <c r="BOI2" s="24"/>
      <c r="BOJ2" s="24"/>
      <c r="BOK2" s="24"/>
      <c r="BOL2" s="24"/>
      <c r="BOM2" s="24"/>
      <c r="BON2" s="24"/>
      <c r="BOO2" s="24"/>
      <c r="BOP2" s="24"/>
      <c r="BOQ2" s="24"/>
      <c r="BOR2" s="24"/>
      <c r="BOS2" s="24"/>
      <c r="BOT2" s="24"/>
      <c r="BOU2" s="24"/>
      <c r="BOV2" s="24"/>
      <c r="BOW2" s="24"/>
      <c r="BOX2" s="24"/>
      <c r="BOY2" s="24"/>
      <c r="BOZ2" s="24"/>
      <c r="BPA2" s="24"/>
      <c r="BPB2" s="24"/>
      <c r="BPC2" s="24"/>
      <c r="BPD2" s="24"/>
      <c r="BPE2" s="24"/>
      <c r="BPF2" s="24"/>
      <c r="BPG2" s="24"/>
      <c r="BPH2" s="24"/>
      <c r="BPI2" s="24"/>
      <c r="BPJ2" s="24"/>
      <c r="BPK2" s="24"/>
      <c r="BPL2" s="24"/>
      <c r="BPM2" s="24"/>
      <c r="BPN2" s="24"/>
      <c r="BPO2" s="24"/>
      <c r="BPP2" s="24"/>
      <c r="BPQ2" s="24"/>
      <c r="BPR2" s="24"/>
      <c r="BPS2" s="24"/>
      <c r="BPT2" s="24"/>
      <c r="BPU2" s="24"/>
      <c r="BPV2" s="24"/>
      <c r="BPW2" s="24"/>
      <c r="BPX2" s="24"/>
      <c r="BPY2" s="24"/>
      <c r="BPZ2" s="24"/>
      <c r="BQA2" s="24"/>
      <c r="BQB2" s="24"/>
      <c r="BQC2" s="24"/>
      <c r="BQD2" s="24"/>
      <c r="BQE2" s="24"/>
      <c r="BQF2" s="24"/>
      <c r="BQG2" s="24"/>
      <c r="BQH2" s="24"/>
      <c r="BQI2" s="24"/>
      <c r="BQJ2" s="24"/>
      <c r="BQK2" s="24"/>
      <c r="BQL2" s="24"/>
      <c r="BQM2" s="24"/>
      <c r="BQN2" s="24"/>
      <c r="BQO2" s="24"/>
      <c r="BQP2" s="24"/>
      <c r="BQQ2" s="24"/>
      <c r="BQR2" s="24"/>
      <c r="BQS2" s="24"/>
      <c r="BQT2" s="24"/>
      <c r="BQU2" s="24"/>
      <c r="BQV2" s="24"/>
      <c r="BQW2" s="24"/>
      <c r="BQX2" s="24"/>
      <c r="BQY2" s="24"/>
      <c r="BQZ2" s="24"/>
      <c r="BRA2" s="24"/>
      <c r="BRB2" s="24"/>
      <c r="BRC2" s="24"/>
      <c r="BRD2" s="24"/>
      <c r="BRE2" s="24"/>
      <c r="BRF2" s="24"/>
      <c r="BRG2" s="24"/>
      <c r="BRH2" s="24"/>
      <c r="BRI2" s="24"/>
      <c r="BRJ2" s="24"/>
      <c r="BRK2" s="24"/>
      <c r="BRL2" s="24"/>
      <c r="BRM2" s="24"/>
      <c r="BRN2" s="24"/>
      <c r="BRO2" s="24"/>
      <c r="BRP2" s="24"/>
      <c r="BRQ2" s="24"/>
      <c r="BRR2" s="24"/>
      <c r="BRS2" s="24"/>
      <c r="BRT2" s="24"/>
      <c r="BRU2" s="24"/>
      <c r="BRV2" s="24"/>
      <c r="BRW2" s="24"/>
      <c r="BRX2" s="24"/>
      <c r="BRY2" s="24"/>
      <c r="BRZ2" s="24"/>
      <c r="BSA2" s="24"/>
      <c r="BSB2" s="24"/>
      <c r="BSC2" s="24"/>
      <c r="BSD2" s="24"/>
      <c r="BSE2" s="24"/>
      <c r="BSF2" s="24"/>
      <c r="BSG2" s="24"/>
      <c r="BSH2" s="24"/>
      <c r="BSI2" s="24"/>
      <c r="BSJ2" s="24"/>
      <c r="BSK2" s="24"/>
      <c r="BSL2" s="24"/>
      <c r="BSM2" s="24"/>
      <c r="BSN2" s="24"/>
      <c r="BSO2" s="24"/>
      <c r="BSP2" s="24"/>
      <c r="BSQ2" s="24"/>
      <c r="BSR2" s="24"/>
      <c r="BSS2" s="24"/>
      <c r="BST2" s="24"/>
      <c r="BSU2" s="24"/>
      <c r="BSV2" s="24"/>
      <c r="BSW2" s="24"/>
      <c r="BSX2" s="24"/>
      <c r="BSY2" s="24"/>
      <c r="BSZ2" s="24"/>
      <c r="BTA2" s="24"/>
      <c r="BTB2" s="24"/>
      <c r="BTC2" s="24"/>
      <c r="BTD2" s="24"/>
      <c r="BTE2" s="24"/>
      <c r="BTF2" s="24"/>
      <c r="BTG2" s="24"/>
      <c r="BTH2" s="24"/>
      <c r="BTI2" s="24"/>
      <c r="BTJ2" s="24"/>
      <c r="BTK2" s="24"/>
      <c r="BTL2" s="24"/>
      <c r="BTM2" s="24"/>
      <c r="BTN2" s="24"/>
      <c r="BTO2" s="24"/>
      <c r="BTP2" s="24"/>
      <c r="BTQ2" s="24"/>
      <c r="BTR2" s="24"/>
      <c r="BTS2" s="24"/>
      <c r="BTT2" s="24"/>
      <c r="BTU2" s="24"/>
      <c r="BTV2" s="24"/>
      <c r="BTW2" s="24"/>
      <c r="BTX2" s="24"/>
      <c r="BTY2" s="24"/>
      <c r="BTZ2" s="24"/>
      <c r="BUA2" s="24"/>
      <c r="BUB2" s="24"/>
      <c r="BUC2" s="24"/>
      <c r="BUD2" s="24"/>
      <c r="BUE2" s="24"/>
      <c r="BUF2" s="24"/>
      <c r="BUG2" s="24"/>
      <c r="BUH2" s="24"/>
      <c r="BUI2" s="24"/>
      <c r="BUJ2" s="24"/>
      <c r="BUK2" s="24"/>
      <c r="BUL2" s="24"/>
      <c r="BUM2" s="24"/>
      <c r="BUN2" s="24"/>
      <c r="BUO2" s="24"/>
      <c r="BUP2" s="24"/>
      <c r="BUQ2" s="24"/>
      <c r="BUR2" s="24"/>
      <c r="BUS2" s="24"/>
      <c r="BUT2" s="24"/>
      <c r="BUU2" s="24"/>
      <c r="BUV2" s="24"/>
      <c r="BUW2" s="24"/>
      <c r="BUX2" s="24"/>
      <c r="BUY2" s="24"/>
      <c r="BUZ2" s="24"/>
      <c r="BVA2" s="24"/>
      <c r="BVB2" s="24"/>
      <c r="BVC2" s="24"/>
      <c r="BVD2" s="24"/>
      <c r="BVE2" s="24"/>
      <c r="BVF2" s="24"/>
      <c r="BVG2" s="24"/>
      <c r="BVH2" s="24"/>
      <c r="BVI2" s="24"/>
      <c r="BVJ2" s="24"/>
      <c r="BVK2" s="24"/>
      <c r="BVL2" s="24"/>
      <c r="BVM2" s="24"/>
      <c r="BVN2" s="24"/>
      <c r="BVO2" s="24"/>
      <c r="BVP2" s="24"/>
      <c r="BVQ2" s="24"/>
      <c r="BVR2" s="24"/>
      <c r="BVS2" s="24"/>
      <c r="BVT2" s="24"/>
      <c r="BVU2" s="24"/>
      <c r="BVV2" s="24"/>
      <c r="BVW2" s="24"/>
      <c r="BVX2" s="24"/>
      <c r="BVY2" s="24"/>
      <c r="BVZ2" s="24"/>
      <c r="BWA2" s="24"/>
      <c r="BWB2" s="24"/>
      <c r="BWC2" s="24"/>
      <c r="BWD2" s="24"/>
      <c r="BWE2" s="24"/>
      <c r="BWF2" s="24"/>
      <c r="BWG2" s="24"/>
      <c r="BWH2" s="24"/>
      <c r="BWI2" s="24"/>
      <c r="BWJ2" s="24"/>
      <c r="BWK2" s="24"/>
      <c r="BWL2" s="24"/>
      <c r="BWM2" s="24"/>
      <c r="BWN2" s="24"/>
      <c r="BWO2" s="24"/>
      <c r="BWP2" s="24"/>
      <c r="BWQ2" s="24"/>
      <c r="BWR2" s="24"/>
      <c r="BWS2" s="24"/>
      <c r="BWT2" s="24"/>
      <c r="BWU2" s="24"/>
      <c r="BWV2" s="24"/>
      <c r="BWW2" s="24"/>
      <c r="BWX2" s="24"/>
      <c r="BWY2" s="24"/>
      <c r="BWZ2" s="24"/>
      <c r="BXA2" s="24"/>
      <c r="BXB2" s="24"/>
      <c r="BXC2" s="24"/>
      <c r="BXD2" s="24"/>
      <c r="BXE2" s="24"/>
      <c r="BXF2" s="24"/>
      <c r="BXG2" s="24"/>
      <c r="BXH2" s="24"/>
      <c r="BXI2" s="24"/>
      <c r="BXJ2" s="24"/>
      <c r="BXK2" s="24"/>
      <c r="BXL2" s="24"/>
      <c r="BXM2" s="24"/>
      <c r="BXN2" s="24"/>
      <c r="BXO2" s="24"/>
      <c r="BXP2" s="24"/>
      <c r="BXQ2" s="24"/>
      <c r="BXR2" s="24"/>
      <c r="BXS2" s="24"/>
      <c r="BXT2" s="24"/>
      <c r="BXU2" s="24"/>
      <c r="BXV2" s="24"/>
      <c r="BXW2" s="24"/>
      <c r="BXX2" s="24"/>
      <c r="BXY2" s="24"/>
      <c r="BXZ2" s="24"/>
      <c r="BYA2" s="24"/>
      <c r="BYB2" s="24"/>
      <c r="BYC2" s="24"/>
      <c r="BYD2" s="24"/>
      <c r="BYE2" s="24"/>
      <c r="BYF2" s="24"/>
      <c r="BYG2" s="24"/>
      <c r="BYH2" s="24"/>
      <c r="BYI2" s="24"/>
      <c r="BYJ2" s="24"/>
      <c r="BYK2" s="24"/>
      <c r="BYL2" s="24"/>
      <c r="BYM2" s="24"/>
      <c r="BYN2" s="24"/>
      <c r="BYO2" s="24"/>
      <c r="BYP2" s="24"/>
      <c r="BYQ2" s="24"/>
      <c r="BYR2" s="24"/>
      <c r="BYS2" s="24"/>
      <c r="BYT2" s="24"/>
      <c r="BYU2" s="24"/>
      <c r="BYV2" s="24"/>
      <c r="BYW2" s="24"/>
      <c r="BYX2" s="24"/>
      <c r="BYY2" s="24"/>
      <c r="BYZ2" s="24"/>
      <c r="BZA2" s="24"/>
      <c r="BZB2" s="24"/>
      <c r="BZC2" s="24"/>
      <c r="BZD2" s="24"/>
      <c r="BZE2" s="24"/>
      <c r="BZF2" s="24"/>
      <c r="BZG2" s="24"/>
      <c r="BZH2" s="24"/>
      <c r="BZI2" s="24"/>
      <c r="BZJ2" s="24"/>
      <c r="BZK2" s="24"/>
      <c r="BZL2" s="24"/>
      <c r="BZM2" s="24"/>
      <c r="BZN2" s="24"/>
      <c r="BZO2" s="24"/>
      <c r="BZP2" s="24"/>
      <c r="BZQ2" s="24"/>
      <c r="BZR2" s="24"/>
      <c r="BZS2" s="24"/>
      <c r="BZT2" s="24"/>
      <c r="BZU2" s="24"/>
      <c r="BZV2" s="24"/>
      <c r="BZW2" s="24"/>
      <c r="BZX2" s="24"/>
      <c r="BZY2" s="24"/>
      <c r="BZZ2" s="24"/>
      <c r="CAA2" s="24"/>
      <c r="CAB2" s="24"/>
      <c r="CAC2" s="24"/>
      <c r="CAD2" s="24"/>
      <c r="CAE2" s="24"/>
      <c r="CAF2" s="24"/>
      <c r="CAG2" s="24"/>
      <c r="CAH2" s="24"/>
      <c r="CAI2" s="24"/>
      <c r="CAJ2" s="24"/>
      <c r="CAK2" s="24"/>
      <c r="CAL2" s="24"/>
      <c r="CAM2" s="24"/>
      <c r="CAN2" s="24"/>
      <c r="CAO2" s="24"/>
      <c r="CAP2" s="24"/>
      <c r="CAQ2" s="24"/>
      <c r="CAR2" s="24"/>
      <c r="CAS2" s="24"/>
      <c r="CAT2" s="24"/>
      <c r="CAU2" s="24"/>
      <c r="CAV2" s="24"/>
      <c r="CAW2" s="24"/>
      <c r="CAX2" s="24"/>
      <c r="CAY2" s="24"/>
      <c r="CAZ2" s="24"/>
      <c r="CBA2" s="24"/>
      <c r="CBB2" s="24"/>
      <c r="CBC2" s="24"/>
      <c r="CBD2" s="24"/>
      <c r="CBE2" s="24"/>
      <c r="CBF2" s="24"/>
      <c r="CBG2" s="24"/>
      <c r="CBH2" s="24"/>
      <c r="CBI2" s="24"/>
      <c r="CBJ2" s="24"/>
      <c r="CBK2" s="24"/>
      <c r="CBL2" s="24"/>
      <c r="CBM2" s="24"/>
      <c r="CBN2" s="24"/>
      <c r="CBO2" s="24"/>
      <c r="CBP2" s="24"/>
      <c r="CBQ2" s="24"/>
      <c r="CBR2" s="24"/>
      <c r="CBS2" s="24"/>
      <c r="CBT2" s="24"/>
      <c r="CBU2" s="24"/>
      <c r="CBV2" s="24"/>
      <c r="CBW2" s="24"/>
      <c r="CBX2" s="24"/>
      <c r="CBY2" s="24"/>
      <c r="CBZ2" s="24"/>
      <c r="CCA2" s="24"/>
      <c r="CCB2" s="24"/>
      <c r="CCC2" s="24"/>
      <c r="CCD2" s="24"/>
      <c r="CCE2" s="24"/>
      <c r="CCF2" s="24"/>
      <c r="CCG2" s="24"/>
      <c r="CCH2" s="24"/>
      <c r="CCI2" s="24"/>
      <c r="CCJ2" s="24"/>
      <c r="CCK2" s="24"/>
      <c r="CCL2" s="24"/>
      <c r="CCM2" s="24"/>
      <c r="CCN2" s="24"/>
      <c r="CCO2" s="24"/>
      <c r="CCP2" s="24"/>
      <c r="CCQ2" s="24"/>
      <c r="CCR2" s="24"/>
      <c r="CCS2" s="24"/>
      <c r="CCT2" s="24"/>
      <c r="CCU2" s="24"/>
      <c r="CCV2" s="24"/>
      <c r="CCW2" s="24"/>
      <c r="CCX2" s="24"/>
      <c r="CCY2" s="24"/>
      <c r="CCZ2" s="24"/>
      <c r="CDA2" s="24"/>
      <c r="CDB2" s="24"/>
      <c r="CDC2" s="24"/>
      <c r="CDD2" s="24"/>
      <c r="CDE2" s="24"/>
      <c r="CDF2" s="24"/>
      <c r="CDG2" s="24"/>
      <c r="CDH2" s="24"/>
      <c r="CDI2" s="24"/>
      <c r="CDJ2" s="24"/>
      <c r="CDK2" s="24"/>
      <c r="CDL2" s="24"/>
      <c r="CDM2" s="24"/>
      <c r="CDN2" s="24"/>
      <c r="CDO2" s="24"/>
      <c r="CDP2" s="24"/>
      <c r="CDQ2" s="24"/>
      <c r="CDR2" s="24"/>
      <c r="CDS2" s="24"/>
      <c r="CDT2" s="24"/>
      <c r="CDU2" s="24"/>
      <c r="CDV2" s="24"/>
      <c r="CDW2" s="24"/>
      <c r="CDX2" s="24"/>
      <c r="CDY2" s="24"/>
      <c r="CDZ2" s="24"/>
      <c r="CEA2" s="24"/>
      <c r="CEB2" s="24"/>
      <c r="CEC2" s="24"/>
      <c r="CED2" s="24"/>
      <c r="CEE2" s="24"/>
      <c r="CEF2" s="24"/>
      <c r="CEG2" s="24"/>
      <c r="CEH2" s="24"/>
      <c r="CEI2" s="24"/>
      <c r="CEJ2" s="24"/>
      <c r="CEK2" s="24"/>
      <c r="CEL2" s="24"/>
      <c r="CEM2" s="24"/>
      <c r="CEN2" s="24"/>
      <c r="CEO2" s="24"/>
      <c r="CEP2" s="24"/>
      <c r="CEQ2" s="24"/>
      <c r="CER2" s="24"/>
      <c r="CES2" s="24"/>
      <c r="CET2" s="24"/>
      <c r="CEU2" s="24"/>
      <c r="CEV2" s="24"/>
      <c r="CEW2" s="24"/>
      <c r="CEX2" s="24"/>
      <c r="CEY2" s="24"/>
      <c r="CEZ2" s="24"/>
      <c r="CFA2" s="24"/>
      <c r="CFB2" s="24"/>
      <c r="CFC2" s="24"/>
      <c r="CFD2" s="24"/>
      <c r="CFE2" s="24"/>
      <c r="CFF2" s="24"/>
      <c r="CFG2" s="24"/>
      <c r="CFH2" s="24"/>
      <c r="CFI2" s="24"/>
      <c r="CFJ2" s="24"/>
      <c r="CFK2" s="24"/>
      <c r="CFL2" s="24"/>
      <c r="CFM2" s="24"/>
      <c r="CFN2" s="24"/>
      <c r="CFO2" s="24"/>
      <c r="CFP2" s="24"/>
      <c r="CFQ2" s="24"/>
      <c r="CFR2" s="24"/>
      <c r="CFS2" s="24"/>
      <c r="CFT2" s="24"/>
      <c r="CFU2" s="24"/>
      <c r="CFV2" s="24"/>
      <c r="CFW2" s="24"/>
      <c r="CFX2" s="24"/>
      <c r="CFY2" s="24"/>
      <c r="CFZ2" s="24"/>
      <c r="CGA2" s="24"/>
      <c r="CGB2" s="24"/>
      <c r="CGC2" s="24"/>
      <c r="CGD2" s="24"/>
      <c r="CGE2" s="24"/>
      <c r="CGF2" s="24"/>
      <c r="CGG2" s="24"/>
      <c r="CGH2" s="24"/>
      <c r="CGI2" s="24"/>
      <c r="CGJ2" s="24"/>
      <c r="CGK2" s="24"/>
      <c r="CGL2" s="24"/>
      <c r="CGM2" s="24"/>
      <c r="CGN2" s="24"/>
      <c r="CGO2" s="24"/>
      <c r="CGP2" s="24"/>
      <c r="CGQ2" s="24"/>
      <c r="CGR2" s="24"/>
      <c r="CGS2" s="24"/>
      <c r="CGT2" s="24"/>
      <c r="CGU2" s="24"/>
      <c r="CGV2" s="24"/>
      <c r="CGW2" s="24"/>
      <c r="CGX2" s="24"/>
      <c r="CGY2" s="24"/>
      <c r="CGZ2" s="24"/>
      <c r="CHA2" s="24"/>
      <c r="CHB2" s="24"/>
      <c r="CHC2" s="24"/>
      <c r="CHD2" s="24"/>
      <c r="CHE2" s="24"/>
      <c r="CHF2" s="24"/>
      <c r="CHG2" s="24"/>
      <c r="CHH2" s="24"/>
      <c r="CHI2" s="24"/>
      <c r="CHJ2" s="24"/>
      <c r="CHK2" s="24"/>
      <c r="CHL2" s="24"/>
      <c r="CHM2" s="24"/>
      <c r="CHN2" s="24"/>
      <c r="CHO2" s="24"/>
      <c r="CHP2" s="24"/>
      <c r="CHQ2" s="24"/>
      <c r="CHR2" s="24"/>
      <c r="CHS2" s="24"/>
      <c r="CHT2" s="24"/>
      <c r="CHU2" s="24"/>
      <c r="CHV2" s="24"/>
      <c r="CHW2" s="24"/>
      <c r="CHX2" s="24"/>
      <c r="CHY2" s="24"/>
      <c r="CHZ2" s="24"/>
      <c r="CIA2" s="24"/>
      <c r="CIB2" s="24"/>
      <c r="CIC2" s="24"/>
      <c r="CID2" s="24"/>
      <c r="CIE2" s="24"/>
      <c r="CIF2" s="24"/>
      <c r="CIG2" s="24"/>
      <c r="CIH2" s="24"/>
      <c r="CII2" s="24"/>
      <c r="CIJ2" s="24"/>
      <c r="CIK2" s="24"/>
      <c r="CIL2" s="24"/>
      <c r="CIM2" s="24"/>
      <c r="CIN2" s="24"/>
      <c r="CIO2" s="24"/>
      <c r="CIP2" s="24"/>
      <c r="CIQ2" s="24"/>
      <c r="CIR2" s="24"/>
      <c r="CIS2" s="24"/>
      <c r="CIT2" s="24"/>
      <c r="CIU2" s="24"/>
      <c r="CIV2" s="24"/>
      <c r="CIW2" s="24"/>
      <c r="CIX2" s="24"/>
      <c r="CIY2" s="24"/>
      <c r="CIZ2" s="24"/>
      <c r="CJA2" s="24"/>
      <c r="CJB2" s="24"/>
      <c r="CJC2" s="24"/>
      <c r="CJD2" s="24"/>
      <c r="CJE2" s="24"/>
      <c r="CJF2" s="24"/>
      <c r="CJG2" s="24"/>
      <c r="CJH2" s="24"/>
      <c r="CJI2" s="24"/>
      <c r="CJJ2" s="24"/>
      <c r="CJK2" s="24"/>
      <c r="CJL2" s="24"/>
      <c r="CJM2" s="24"/>
      <c r="CJN2" s="24"/>
      <c r="CJO2" s="24"/>
      <c r="CJP2" s="24"/>
      <c r="CJQ2" s="24"/>
      <c r="CJR2" s="24"/>
      <c r="CJS2" s="24"/>
      <c r="CJT2" s="24"/>
      <c r="CJU2" s="24"/>
      <c r="CJV2" s="24"/>
      <c r="CJW2" s="24"/>
      <c r="CJX2" s="24"/>
      <c r="CJY2" s="24"/>
      <c r="CJZ2" s="24"/>
      <c r="CKA2" s="24"/>
      <c r="CKB2" s="24"/>
      <c r="CKC2" s="24"/>
      <c r="CKD2" s="24"/>
      <c r="CKE2" s="24"/>
      <c r="CKF2" s="24"/>
      <c r="CKG2" s="24"/>
      <c r="CKH2" s="24"/>
      <c r="CKI2" s="24"/>
      <c r="CKJ2" s="24"/>
      <c r="CKK2" s="24"/>
      <c r="CKL2" s="24"/>
      <c r="CKM2" s="24"/>
      <c r="CKN2" s="24"/>
      <c r="CKO2" s="24"/>
      <c r="CKP2" s="24"/>
      <c r="CKQ2" s="24"/>
      <c r="CKR2" s="24"/>
      <c r="CKS2" s="24"/>
      <c r="CKT2" s="24"/>
      <c r="CKU2" s="24"/>
      <c r="CKV2" s="24"/>
      <c r="CKW2" s="24"/>
      <c r="CKX2" s="24"/>
      <c r="CKY2" s="24"/>
      <c r="CKZ2" s="24"/>
      <c r="CLA2" s="24"/>
      <c r="CLB2" s="24"/>
      <c r="CLC2" s="24"/>
      <c r="CLD2" s="24"/>
      <c r="CLE2" s="24"/>
      <c r="CLF2" s="24"/>
      <c r="CLG2" s="24"/>
      <c r="CLH2" s="24"/>
      <c r="CLI2" s="24"/>
      <c r="CLJ2" s="24"/>
      <c r="CLK2" s="24"/>
      <c r="CLL2" s="24"/>
      <c r="CLM2" s="24"/>
      <c r="CLN2" s="24"/>
      <c r="CLO2" s="24"/>
      <c r="CLP2" s="24"/>
      <c r="CLQ2" s="24"/>
      <c r="CLR2" s="24"/>
      <c r="CLS2" s="24"/>
      <c r="CLT2" s="24"/>
      <c r="CLU2" s="24"/>
      <c r="CLV2" s="24"/>
      <c r="CLW2" s="24"/>
      <c r="CLX2" s="24"/>
      <c r="CLY2" s="24"/>
      <c r="CLZ2" s="24"/>
      <c r="CMA2" s="24"/>
      <c r="CMB2" s="24"/>
      <c r="CMC2" s="24"/>
      <c r="CMD2" s="24"/>
      <c r="CME2" s="24"/>
      <c r="CMF2" s="24"/>
      <c r="CMG2" s="24"/>
      <c r="CMH2" s="24"/>
      <c r="CMI2" s="24"/>
      <c r="CMJ2" s="24"/>
      <c r="CMK2" s="24"/>
      <c r="CML2" s="24"/>
      <c r="CMM2" s="24"/>
      <c r="CMN2" s="24"/>
      <c r="CMO2" s="24"/>
      <c r="CMP2" s="24"/>
      <c r="CMQ2" s="24"/>
      <c r="CMR2" s="24"/>
      <c r="CMS2" s="24"/>
      <c r="CMT2" s="24"/>
      <c r="CMU2" s="24"/>
      <c r="CMV2" s="24"/>
      <c r="CMW2" s="24"/>
      <c r="CMX2" s="24"/>
      <c r="CMY2" s="24"/>
      <c r="CMZ2" s="24"/>
      <c r="CNA2" s="24"/>
      <c r="CNB2" s="24"/>
      <c r="CNC2" s="24"/>
      <c r="CND2" s="24"/>
      <c r="CNE2" s="24"/>
      <c r="CNF2" s="24"/>
      <c r="CNG2" s="24"/>
      <c r="CNH2" s="24"/>
      <c r="CNI2" s="24"/>
      <c r="CNJ2" s="24"/>
      <c r="CNK2" s="24"/>
      <c r="CNL2" s="24"/>
      <c r="CNM2" s="24"/>
      <c r="CNN2" s="24"/>
      <c r="CNO2" s="24"/>
      <c r="CNP2" s="24"/>
      <c r="CNQ2" s="24"/>
      <c r="CNR2" s="24"/>
      <c r="CNS2" s="24"/>
      <c r="CNT2" s="24"/>
      <c r="CNU2" s="24"/>
      <c r="CNV2" s="24"/>
      <c r="CNW2" s="24"/>
      <c r="CNX2" s="24"/>
      <c r="CNY2" s="24"/>
      <c r="CNZ2" s="24"/>
      <c r="COA2" s="24"/>
      <c r="COB2" s="24"/>
      <c r="COC2" s="24"/>
      <c r="COD2" s="24"/>
      <c r="COE2" s="24"/>
      <c r="COF2" s="24"/>
      <c r="COG2" s="24"/>
      <c r="COH2" s="24"/>
      <c r="COI2" s="24"/>
      <c r="COJ2" s="24"/>
      <c r="COK2" s="24"/>
      <c r="COL2" s="24"/>
      <c r="COM2" s="24"/>
      <c r="CON2" s="24"/>
      <c r="COO2" s="24"/>
      <c r="COP2" s="24"/>
      <c r="COQ2" s="24"/>
      <c r="COR2" s="24"/>
      <c r="COS2" s="24"/>
      <c r="COT2" s="24"/>
      <c r="COU2" s="24"/>
      <c r="COV2" s="24"/>
      <c r="COW2" s="24"/>
      <c r="COX2" s="24"/>
      <c r="COY2" s="24"/>
      <c r="COZ2" s="24"/>
      <c r="CPA2" s="24"/>
      <c r="CPB2" s="24"/>
      <c r="CPC2" s="24"/>
      <c r="CPD2" s="24"/>
      <c r="CPE2" s="24"/>
      <c r="CPF2" s="24"/>
      <c r="CPG2" s="24"/>
      <c r="CPH2" s="24"/>
      <c r="CPI2" s="24"/>
      <c r="CPJ2" s="24"/>
      <c r="CPK2" s="24"/>
      <c r="CPL2" s="24"/>
      <c r="CPM2" s="24"/>
      <c r="CPN2" s="24"/>
      <c r="CPO2" s="24"/>
      <c r="CPP2" s="24"/>
      <c r="CPQ2" s="24"/>
      <c r="CPR2" s="24"/>
      <c r="CPS2" s="24"/>
      <c r="CPT2" s="24"/>
      <c r="CPU2" s="24"/>
      <c r="CPV2" s="24"/>
      <c r="CPW2" s="24"/>
      <c r="CPX2" s="24"/>
      <c r="CPY2" s="24"/>
      <c r="CPZ2" s="24"/>
      <c r="CQA2" s="24"/>
      <c r="CQB2" s="24"/>
      <c r="CQC2" s="24"/>
      <c r="CQD2" s="24"/>
      <c r="CQE2" s="24"/>
      <c r="CQF2" s="24"/>
      <c r="CQG2" s="24"/>
      <c r="CQH2" s="24"/>
      <c r="CQI2" s="24"/>
      <c r="CQJ2" s="24"/>
      <c r="CQK2" s="24"/>
      <c r="CQL2" s="24"/>
      <c r="CQM2" s="24"/>
      <c r="CQN2" s="24"/>
      <c r="CQO2" s="24"/>
      <c r="CQP2" s="24"/>
      <c r="CQQ2" s="24"/>
      <c r="CQR2" s="24"/>
      <c r="CQS2" s="24"/>
      <c r="CQT2" s="24"/>
      <c r="CQU2" s="24"/>
      <c r="CQV2" s="24"/>
      <c r="CQW2" s="24"/>
      <c r="CQX2" s="24"/>
      <c r="CQY2" s="24"/>
      <c r="CQZ2" s="24"/>
      <c r="CRA2" s="24"/>
      <c r="CRB2" s="24"/>
      <c r="CRC2" s="24"/>
      <c r="CRD2" s="24"/>
      <c r="CRE2" s="24"/>
      <c r="CRF2" s="24"/>
      <c r="CRG2" s="24"/>
      <c r="CRH2" s="24"/>
      <c r="CRI2" s="24"/>
      <c r="CRJ2" s="24"/>
      <c r="CRK2" s="24"/>
      <c r="CRL2" s="24"/>
      <c r="CRM2" s="24"/>
      <c r="CRN2" s="24"/>
      <c r="CRO2" s="24"/>
      <c r="CRP2" s="24"/>
      <c r="CRQ2" s="24"/>
      <c r="CRR2" s="24"/>
      <c r="CRS2" s="24"/>
      <c r="CRT2" s="24"/>
      <c r="CRU2" s="24"/>
      <c r="CRV2" s="24"/>
      <c r="CRW2" s="24"/>
      <c r="CRX2" s="24"/>
      <c r="CRY2" s="24"/>
      <c r="CRZ2" s="24"/>
      <c r="CSA2" s="24"/>
      <c r="CSB2" s="24"/>
      <c r="CSC2" s="24"/>
      <c r="CSD2" s="24"/>
      <c r="CSE2" s="24"/>
      <c r="CSF2" s="24"/>
      <c r="CSG2" s="24"/>
      <c r="CSH2" s="24"/>
      <c r="CSI2" s="24"/>
      <c r="CSJ2" s="24"/>
      <c r="CSK2" s="24"/>
      <c r="CSL2" s="24"/>
      <c r="CSM2" s="24"/>
      <c r="CSN2" s="24"/>
      <c r="CSO2" s="24"/>
      <c r="CSP2" s="24"/>
      <c r="CSQ2" s="24"/>
      <c r="CSR2" s="24"/>
      <c r="CSS2" s="24"/>
      <c r="CST2" s="24"/>
      <c r="CSU2" s="24"/>
      <c r="CSV2" s="24"/>
      <c r="CSW2" s="24"/>
      <c r="CSX2" s="24"/>
      <c r="CSY2" s="24"/>
      <c r="CSZ2" s="24"/>
      <c r="CTA2" s="24"/>
      <c r="CTB2" s="24"/>
      <c r="CTC2" s="24"/>
      <c r="CTD2" s="24"/>
      <c r="CTE2" s="24"/>
      <c r="CTF2" s="24"/>
      <c r="CTG2" s="24"/>
      <c r="CTH2" s="24"/>
      <c r="CTI2" s="24"/>
      <c r="CTJ2" s="24"/>
      <c r="CTK2" s="24"/>
      <c r="CTL2" s="24"/>
      <c r="CTM2" s="24"/>
      <c r="CTN2" s="24"/>
      <c r="CTO2" s="24"/>
      <c r="CTP2" s="24"/>
      <c r="CTQ2" s="24"/>
      <c r="CTR2" s="24"/>
      <c r="CTS2" s="24"/>
      <c r="CTT2" s="24"/>
      <c r="CTU2" s="24"/>
      <c r="CTV2" s="24"/>
      <c r="CTW2" s="24"/>
      <c r="CTX2" s="24"/>
      <c r="CTY2" s="24"/>
      <c r="CTZ2" s="24"/>
      <c r="CUA2" s="24"/>
      <c r="CUB2" s="24"/>
      <c r="CUC2" s="24"/>
      <c r="CUD2" s="24"/>
      <c r="CUE2" s="24"/>
      <c r="CUF2" s="24"/>
      <c r="CUG2" s="24"/>
      <c r="CUH2" s="24"/>
      <c r="CUI2" s="24"/>
      <c r="CUJ2" s="24"/>
      <c r="CUK2" s="24"/>
      <c r="CUL2" s="24"/>
      <c r="CUM2" s="24"/>
      <c r="CUN2" s="24"/>
      <c r="CUO2" s="24"/>
      <c r="CUP2" s="24"/>
      <c r="CUQ2" s="24"/>
      <c r="CUR2" s="24"/>
      <c r="CUS2" s="24"/>
      <c r="CUT2" s="24"/>
      <c r="CUU2" s="24"/>
      <c r="CUV2" s="24"/>
      <c r="CUW2" s="24"/>
      <c r="CUX2" s="24"/>
      <c r="CUY2" s="24"/>
      <c r="CUZ2" s="24"/>
      <c r="CVA2" s="24"/>
      <c r="CVB2" s="24"/>
      <c r="CVC2" s="24"/>
      <c r="CVD2" s="24"/>
      <c r="CVE2" s="24"/>
      <c r="CVF2" s="24"/>
      <c r="CVG2" s="24"/>
      <c r="CVH2" s="24"/>
      <c r="CVI2" s="24"/>
      <c r="CVJ2" s="24"/>
      <c r="CVK2" s="24"/>
      <c r="CVL2" s="24"/>
      <c r="CVM2" s="24"/>
      <c r="CVN2" s="24"/>
      <c r="CVO2" s="24"/>
      <c r="CVP2" s="24"/>
      <c r="CVQ2" s="24"/>
      <c r="CVR2" s="24"/>
      <c r="CVS2" s="24"/>
      <c r="CVT2" s="24"/>
      <c r="CVU2" s="24"/>
      <c r="CVV2" s="24"/>
      <c r="CVW2" s="24"/>
      <c r="CVX2" s="24"/>
      <c r="CVY2" s="24"/>
      <c r="CVZ2" s="24"/>
      <c r="CWA2" s="24"/>
      <c r="CWB2" s="24"/>
      <c r="CWC2" s="24"/>
      <c r="CWD2" s="24"/>
      <c r="CWE2" s="24"/>
      <c r="CWF2" s="24"/>
      <c r="CWG2" s="24"/>
      <c r="CWH2" s="24"/>
      <c r="CWI2" s="24"/>
      <c r="CWJ2" s="24"/>
      <c r="CWK2" s="24"/>
      <c r="CWL2" s="24"/>
      <c r="CWM2" s="24"/>
      <c r="CWN2" s="24"/>
      <c r="CWO2" s="24"/>
      <c r="CWP2" s="24"/>
      <c r="CWQ2" s="24"/>
      <c r="CWR2" s="24"/>
      <c r="CWS2" s="24"/>
      <c r="CWT2" s="24"/>
      <c r="CWU2" s="24"/>
      <c r="CWV2" s="24"/>
      <c r="CWW2" s="24"/>
      <c r="CWX2" s="24"/>
      <c r="CWY2" s="24"/>
      <c r="CWZ2" s="24"/>
      <c r="CXA2" s="24"/>
      <c r="CXB2" s="24"/>
      <c r="CXC2" s="24"/>
      <c r="CXD2" s="24"/>
      <c r="CXE2" s="24"/>
      <c r="CXF2" s="24"/>
      <c r="CXG2" s="24"/>
      <c r="CXH2" s="24"/>
      <c r="CXI2" s="24"/>
      <c r="CXJ2" s="24"/>
      <c r="CXK2" s="24"/>
      <c r="CXL2" s="24"/>
      <c r="CXM2" s="24"/>
      <c r="CXN2" s="24"/>
      <c r="CXO2" s="24"/>
      <c r="CXP2" s="24"/>
      <c r="CXQ2" s="24"/>
      <c r="CXR2" s="24"/>
      <c r="CXS2" s="24"/>
      <c r="CXT2" s="24"/>
      <c r="CXU2" s="24"/>
      <c r="CXV2" s="24"/>
      <c r="CXW2" s="24"/>
      <c r="CXX2" s="24"/>
      <c r="CXY2" s="24"/>
      <c r="CXZ2" s="24"/>
      <c r="CYA2" s="24"/>
      <c r="CYB2" s="24"/>
      <c r="CYC2" s="24"/>
      <c r="CYD2" s="24"/>
      <c r="CYE2" s="24"/>
      <c r="CYF2" s="24"/>
      <c r="CYG2" s="24"/>
      <c r="CYH2" s="24"/>
      <c r="CYI2" s="24"/>
      <c r="CYJ2" s="24"/>
      <c r="CYK2" s="24"/>
      <c r="CYL2" s="24"/>
      <c r="CYM2" s="24"/>
      <c r="CYN2" s="24"/>
      <c r="CYO2" s="24"/>
      <c r="CYP2" s="24"/>
      <c r="CYQ2" s="24"/>
      <c r="CYR2" s="24"/>
      <c r="CYS2" s="24"/>
      <c r="CYT2" s="24"/>
      <c r="CYU2" s="24"/>
      <c r="CYV2" s="24"/>
      <c r="CYW2" s="24"/>
      <c r="CYX2" s="24"/>
      <c r="CYY2" s="24"/>
      <c r="CYZ2" s="24"/>
      <c r="CZA2" s="24"/>
      <c r="CZB2" s="24"/>
      <c r="CZC2" s="24"/>
      <c r="CZD2" s="24"/>
      <c r="CZE2" s="24"/>
      <c r="CZF2" s="24"/>
      <c r="CZG2" s="24"/>
      <c r="CZH2" s="24"/>
      <c r="CZI2" s="24"/>
      <c r="CZJ2" s="24"/>
      <c r="CZK2" s="24"/>
      <c r="CZL2" s="24"/>
      <c r="CZM2" s="24"/>
      <c r="CZN2" s="24"/>
      <c r="CZO2" s="24"/>
      <c r="CZP2" s="24"/>
      <c r="CZQ2" s="24"/>
      <c r="CZR2" s="24"/>
      <c r="CZS2" s="24"/>
      <c r="CZT2" s="24"/>
      <c r="CZU2" s="24"/>
      <c r="CZV2" s="24"/>
      <c r="CZW2" s="24"/>
      <c r="CZX2" s="24"/>
      <c r="CZY2" s="24"/>
      <c r="CZZ2" s="24"/>
      <c r="DAA2" s="24"/>
      <c r="DAB2" s="24"/>
      <c r="DAC2" s="24"/>
      <c r="DAD2" s="24"/>
      <c r="DAE2" s="24"/>
      <c r="DAF2" s="24"/>
      <c r="DAG2" s="24"/>
      <c r="DAH2" s="24"/>
      <c r="DAI2" s="24"/>
      <c r="DAJ2" s="24"/>
      <c r="DAK2" s="24"/>
      <c r="DAL2" s="24"/>
      <c r="DAM2" s="24"/>
      <c r="DAN2" s="24"/>
      <c r="DAO2" s="24"/>
      <c r="DAP2" s="24"/>
      <c r="DAQ2" s="24"/>
      <c r="DAR2" s="24"/>
      <c r="DAS2" s="24"/>
      <c r="DAT2" s="24"/>
      <c r="DAU2" s="24"/>
      <c r="DAV2" s="24"/>
      <c r="DAW2" s="24"/>
      <c r="DAX2" s="24"/>
      <c r="DAY2" s="24"/>
      <c r="DAZ2" s="24"/>
      <c r="DBA2" s="24"/>
      <c r="DBB2" s="24"/>
      <c r="DBC2" s="24"/>
      <c r="DBD2" s="24"/>
      <c r="DBE2" s="24"/>
      <c r="DBF2" s="24"/>
      <c r="DBG2" s="24"/>
      <c r="DBH2" s="24"/>
      <c r="DBI2" s="24"/>
      <c r="DBJ2" s="24"/>
      <c r="DBK2" s="24"/>
      <c r="DBL2" s="24"/>
      <c r="DBM2" s="24"/>
      <c r="DBN2" s="24"/>
      <c r="DBO2" s="24"/>
      <c r="DBP2" s="24"/>
      <c r="DBQ2" s="24"/>
      <c r="DBR2" s="24"/>
      <c r="DBS2" s="24"/>
      <c r="DBT2" s="24"/>
      <c r="DBU2" s="24"/>
      <c r="DBV2" s="24"/>
      <c r="DBW2" s="24"/>
      <c r="DBX2" s="24"/>
      <c r="DBY2" s="24"/>
      <c r="DBZ2" s="24"/>
      <c r="DCA2" s="24"/>
      <c r="DCB2" s="24"/>
      <c r="DCC2" s="24"/>
      <c r="DCD2" s="24"/>
      <c r="DCE2" s="24"/>
      <c r="DCF2" s="24"/>
      <c r="DCG2" s="24"/>
      <c r="DCH2" s="24"/>
      <c r="DCI2" s="24"/>
      <c r="DCJ2" s="24"/>
      <c r="DCK2" s="24"/>
      <c r="DCL2" s="24"/>
      <c r="DCM2" s="24"/>
      <c r="DCN2" s="24"/>
      <c r="DCO2" s="24"/>
      <c r="DCP2" s="24"/>
      <c r="DCQ2" s="24"/>
      <c r="DCR2" s="24"/>
      <c r="DCS2" s="24"/>
      <c r="DCT2" s="24"/>
      <c r="DCU2" s="24"/>
      <c r="DCV2" s="24"/>
      <c r="DCW2" s="24"/>
      <c r="DCX2" s="24"/>
      <c r="DCY2" s="24"/>
      <c r="DCZ2" s="24"/>
      <c r="DDA2" s="24"/>
      <c r="DDB2" s="24"/>
      <c r="DDC2" s="24"/>
      <c r="DDD2" s="24"/>
      <c r="DDE2" s="24"/>
      <c r="DDF2" s="24"/>
      <c r="DDG2" s="24"/>
      <c r="DDH2" s="24"/>
      <c r="DDI2" s="24"/>
      <c r="DDJ2" s="24"/>
      <c r="DDK2" s="24"/>
      <c r="DDL2" s="24"/>
      <c r="DDM2" s="24"/>
      <c r="DDN2" s="24"/>
      <c r="DDO2" s="24"/>
      <c r="DDP2" s="24"/>
      <c r="DDQ2" s="24"/>
      <c r="DDR2" s="24"/>
      <c r="DDS2" s="24"/>
      <c r="DDT2" s="24"/>
      <c r="DDU2" s="24"/>
      <c r="DDV2" s="24"/>
      <c r="DDW2" s="24"/>
      <c r="DDX2" s="24"/>
      <c r="DDY2" s="24"/>
      <c r="DDZ2" s="24"/>
      <c r="DEA2" s="24"/>
      <c r="DEB2" s="24"/>
      <c r="DEC2" s="24"/>
      <c r="DED2" s="24"/>
      <c r="DEE2" s="24"/>
      <c r="DEF2" s="24"/>
      <c r="DEG2" s="24"/>
      <c r="DEH2" s="24"/>
      <c r="DEI2" s="24"/>
      <c r="DEJ2" s="24"/>
      <c r="DEK2" s="24"/>
      <c r="DEL2" s="24"/>
      <c r="DEM2" s="24"/>
      <c r="DEN2" s="24"/>
      <c r="DEO2" s="24"/>
      <c r="DEP2" s="24"/>
      <c r="DEQ2" s="24"/>
      <c r="DER2" s="24"/>
      <c r="DES2" s="24"/>
      <c r="DET2" s="24"/>
      <c r="DEU2" s="24"/>
      <c r="DEV2" s="24"/>
      <c r="DEW2" s="24"/>
      <c r="DEX2" s="24"/>
      <c r="DEY2" s="24"/>
      <c r="DEZ2" s="24"/>
      <c r="DFA2" s="24"/>
      <c r="DFB2" s="24"/>
      <c r="DFC2" s="24"/>
      <c r="DFD2" s="24"/>
      <c r="DFE2" s="24"/>
      <c r="DFF2" s="24"/>
      <c r="DFG2" s="24"/>
      <c r="DFH2" s="24"/>
      <c r="DFI2" s="24"/>
      <c r="DFJ2" s="24"/>
      <c r="DFK2" s="24"/>
      <c r="DFL2" s="24"/>
      <c r="DFM2" s="24"/>
      <c r="DFN2" s="24"/>
      <c r="DFO2" s="24"/>
      <c r="DFP2" s="24"/>
      <c r="DFQ2" s="24"/>
      <c r="DFR2" s="24"/>
      <c r="DFS2" s="24"/>
      <c r="DFT2" s="24"/>
      <c r="DFU2" s="24"/>
      <c r="DFV2" s="24"/>
      <c r="DFW2" s="24"/>
      <c r="DFX2" s="24"/>
      <c r="DFY2" s="24"/>
      <c r="DFZ2" s="24"/>
      <c r="DGA2" s="24"/>
      <c r="DGB2" s="24"/>
      <c r="DGC2" s="24"/>
      <c r="DGD2" s="24"/>
      <c r="DGE2" s="24"/>
      <c r="DGF2" s="24"/>
      <c r="DGG2" s="24"/>
      <c r="DGH2" s="24"/>
      <c r="DGI2" s="24"/>
      <c r="DGJ2" s="24"/>
      <c r="DGK2" s="24"/>
      <c r="DGL2" s="24"/>
      <c r="DGM2" s="24"/>
      <c r="DGN2" s="24"/>
      <c r="DGO2" s="24"/>
      <c r="DGP2" s="24"/>
      <c r="DGQ2" s="24"/>
      <c r="DGR2" s="24"/>
      <c r="DGS2" s="24"/>
      <c r="DGT2" s="24"/>
      <c r="DGU2" s="24"/>
      <c r="DGV2" s="24"/>
      <c r="DGW2" s="24"/>
      <c r="DGX2" s="24"/>
      <c r="DGY2" s="24"/>
      <c r="DGZ2" s="24"/>
      <c r="DHA2" s="24"/>
      <c r="DHB2" s="24"/>
      <c r="DHC2" s="24"/>
      <c r="DHD2" s="24"/>
      <c r="DHE2" s="24"/>
      <c r="DHF2" s="24"/>
      <c r="DHG2" s="24"/>
      <c r="DHH2" s="24"/>
      <c r="DHI2" s="24"/>
      <c r="DHJ2" s="24"/>
      <c r="DHK2" s="24"/>
      <c r="DHL2" s="24"/>
      <c r="DHM2" s="24"/>
      <c r="DHN2" s="24"/>
      <c r="DHO2" s="24"/>
      <c r="DHP2" s="24"/>
      <c r="DHQ2" s="24"/>
      <c r="DHR2" s="24"/>
      <c r="DHS2" s="24"/>
      <c r="DHT2" s="24"/>
      <c r="DHU2" s="24"/>
      <c r="DHV2" s="24"/>
      <c r="DHW2" s="24"/>
      <c r="DHX2" s="24"/>
      <c r="DHY2" s="24"/>
      <c r="DHZ2" s="24"/>
      <c r="DIA2" s="24"/>
      <c r="DIB2" s="24"/>
      <c r="DIC2" s="24"/>
      <c r="DID2" s="24"/>
      <c r="DIE2" s="24"/>
      <c r="DIF2" s="24"/>
      <c r="DIG2" s="24"/>
      <c r="DIH2" s="24"/>
      <c r="DII2" s="24"/>
      <c r="DIJ2" s="24"/>
      <c r="DIK2" s="24"/>
      <c r="DIL2" s="24"/>
      <c r="DIM2" s="24"/>
      <c r="DIN2" s="24"/>
      <c r="DIO2" s="24"/>
      <c r="DIP2" s="24"/>
      <c r="DIQ2" s="24"/>
      <c r="DIR2" s="24"/>
      <c r="DIS2" s="24"/>
      <c r="DIT2" s="24"/>
      <c r="DIU2" s="24"/>
      <c r="DIV2" s="24"/>
      <c r="DIW2" s="24"/>
      <c r="DIX2" s="24"/>
      <c r="DIY2" s="24"/>
      <c r="DIZ2" s="24"/>
      <c r="DJA2" s="24"/>
      <c r="DJB2" s="24"/>
      <c r="DJC2" s="24"/>
      <c r="DJD2" s="24"/>
      <c r="DJE2" s="24"/>
      <c r="DJF2" s="24"/>
      <c r="DJG2" s="24"/>
      <c r="DJH2" s="24"/>
      <c r="DJI2" s="24"/>
      <c r="DJJ2" s="24"/>
      <c r="DJK2" s="24"/>
      <c r="DJL2" s="24"/>
      <c r="DJM2" s="24"/>
      <c r="DJN2" s="24"/>
      <c r="DJO2" s="24"/>
      <c r="DJP2" s="24"/>
      <c r="DJQ2" s="24"/>
      <c r="DJR2" s="24"/>
      <c r="DJS2" s="24"/>
      <c r="DJT2" s="24"/>
      <c r="DJU2" s="24"/>
      <c r="DJV2" s="24"/>
      <c r="DJW2" s="24"/>
      <c r="DJX2" s="24"/>
      <c r="DJY2" s="24"/>
      <c r="DJZ2" s="24"/>
      <c r="DKA2" s="24"/>
      <c r="DKB2" s="24"/>
      <c r="DKC2" s="24"/>
      <c r="DKD2" s="24"/>
      <c r="DKE2" s="24"/>
      <c r="DKF2" s="24"/>
      <c r="DKG2" s="24"/>
      <c r="DKH2" s="24"/>
      <c r="DKI2" s="24"/>
      <c r="DKJ2" s="24"/>
      <c r="DKK2" s="24"/>
      <c r="DKL2" s="24"/>
      <c r="DKM2" s="24"/>
      <c r="DKN2" s="24"/>
      <c r="DKO2" s="24"/>
      <c r="DKP2" s="24"/>
      <c r="DKQ2" s="24"/>
      <c r="DKR2" s="24"/>
      <c r="DKS2" s="24"/>
      <c r="DKT2" s="24"/>
      <c r="DKU2" s="24"/>
      <c r="DKV2" s="24"/>
      <c r="DKW2" s="24"/>
      <c r="DKX2" s="24"/>
      <c r="DKY2" s="24"/>
      <c r="DKZ2" s="24"/>
      <c r="DLA2" s="24"/>
      <c r="DLB2" s="24"/>
      <c r="DLC2" s="24"/>
      <c r="DLD2" s="24"/>
      <c r="DLE2" s="24"/>
      <c r="DLF2" s="24"/>
      <c r="DLG2" s="24"/>
      <c r="DLH2" s="24"/>
      <c r="DLI2" s="24"/>
      <c r="DLJ2" s="24"/>
      <c r="DLK2" s="24"/>
      <c r="DLL2" s="24"/>
      <c r="DLM2" s="24"/>
      <c r="DLN2" s="24"/>
      <c r="DLO2" s="24"/>
      <c r="DLP2" s="24"/>
      <c r="DLQ2" s="24"/>
      <c r="DLR2" s="24"/>
      <c r="DLS2" s="24"/>
      <c r="DLT2" s="24"/>
      <c r="DLU2" s="24"/>
      <c r="DLV2" s="24"/>
      <c r="DLW2" s="24"/>
      <c r="DLX2" s="24"/>
      <c r="DLY2" s="24"/>
      <c r="DLZ2" s="24"/>
      <c r="DMA2" s="24"/>
      <c r="DMB2" s="24"/>
      <c r="DMC2" s="24"/>
      <c r="DMD2" s="24"/>
      <c r="DME2" s="24"/>
      <c r="DMF2" s="24"/>
      <c r="DMG2" s="24"/>
      <c r="DMH2" s="24"/>
      <c r="DMI2" s="24"/>
      <c r="DMJ2" s="24"/>
      <c r="DMK2" s="24"/>
      <c r="DML2" s="24"/>
      <c r="DMM2" s="24"/>
      <c r="DMN2" s="24"/>
      <c r="DMO2" s="24"/>
      <c r="DMP2" s="24"/>
      <c r="DMQ2" s="24"/>
      <c r="DMR2" s="24"/>
      <c r="DMS2" s="24"/>
      <c r="DMT2" s="24"/>
      <c r="DMU2" s="24"/>
      <c r="DMV2" s="24"/>
      <c r="DMW2" s="24"/>
      <c r="DMX2" s="24"/>
      <c r="DMY2" s="24"/>
      <c r="DMZ2" s="24"/>
      <c r="DNA2" s="24"/>
      <c r="DNB2" s="24"/>
      <c r="DNC2" s="24"/>
      <c r="DND2" s="24"/>
      <c r="DNE2" s="24"/>
      <c r="DNF2" s="24"/>
      <c r="DNG2" s="24"/>
      <c r="DNH2" s="24"/>
      <c r="DNI2" s="24"/>
      <c r="DNJ2" s="24"/>
      <c r="DNK2" s="24"/>
      <c r="DNL2" s="24"/>
      <c r="DNM2" s="24"/>
      <c r="DNN2" s="24"/>
      <c r="DNO2" s="24"/>
      <c r="DNP2" s="24"/>
      <c r="DNQ2" s="24"/>
      <c r="DNR2" s="24"/>
      <c r="DNS2" s="24"/>
      <c r="DNT2" s="24"/>
      <c r="DNU2" s="24"/>
      <c r="DNV2" s="24"/>
      <c r="DNW2" s="24"/>
      <c r="DNX2" s="24"/>
      <c r="DNY2" s="24"/>
      <c r="DNZ2" s="24"/>
      <c r="DOA2" s="24"/>
      <c r="DOB2" s="24"/>
      <c r="DOC2" s="24"/>
      <c r="DOD2" s="24"/>
      <c r="DOE2" s="24"/>
      <c r="DOF2" s="24"/>
      <c r="DOG2" s="24"/>
      <c r="DOH2" s="24"/>
      <c r="DOI2" s="24"/>
      <c r="DOJ2" s="24"/>
      <c r="DOK2" s="24"/>
      <c r="DOL2" s="24"/>
      <c r="DOM2" s="24"/>
      <c r="DON2" s="24"/>
      <c r="DOO2" s="24"/>
      <c r="DOP2" s="24"/>
      <c r="DOQ2" s="24"/>
      <c r="DOR2" s="24"/>
      <c r="DOS2" s="24"/>
      <c r="DOT2" s="24"/>
      <c r="DOU2" s="24"/>
      <c r="DOV2" s="24"/>
      <c r="DOW2" s="24"/>
      <c r="DOX2" s="24"/>
      <c r="DOY2" s="24"/>
      <c r="DOZ2" s="24"/>
      <c r="DPA2" s="24"/>
      <c r="DPB2" s="24"/>
      <c r="DPC2" s="24"/>
      <c r="DPD2" s="24"/>
      <c r="DPE2" s="24"/>
      <c r="DPF2" s="24"/>
      <c r="DPG2" s="24"/>
      <c r="DPH2" s="24"/>
      <c r="DPI2" s="24"/>
      <c r="DPJ2" s="24"/>
      <c r="DPK2" s="24"/>
      <c r="DPL2" s="24"/>
      <c r="DPM2" s="24"/>
      <c r="DPN2" s="24"/>
      <c r="DPO2" s="24"/>
      <c r="DPP2" s="24"/>
      <c r="DPQ2" s="24"/>
      <c r="DPR2" s="24"/>
      <c r="DPS2" s="24"/>
      <c r="DPT2" s="24"/>
      <c r="DPU2" s="24"/>
      <c r="DPV2" s="24"/>
      <c r="DPW2" s="24"/>
      <c r="DPX2" s="24"/>
      <c r="DPY2" s="24"/>
      <c r="DPZ2" s="24"/>
      <c r="DQA2" s="24"/>
      <c r="DQB2" s="24"/>
      <c r="DQC2" s="24"/>
      <c r="DQD2" s="24"/>
      <c r="DQE2" s="24"/>
      <c r="DQF2" s="24"/>
      <c r="DQG2" s="24"/>
      <c r="DQH2" s="24"/>
      <c r="DQI2" s="24"/>
      <c r="DQJ2" s="24"/>
      <c r="DQK2" s="24"/>
      <c r="DQL2" s="24"/>
      <c r="DQM2" s="24"/>
      <c r="DQN2" s="24"/>
      <c r="DQO2" s="24"/>
      <c r="DQP2" s="24"/>
      <c r="DQQ2" s="24"/>
      <c r="DQR2" s="24"/>
      <c r="DQS2" s="24"/>
      <c r="DQT2" s="24"/>
      <c r="DQU2" s="24"/>
      <c r="DQV2" s="24"/>
      <c r="DQW2" s="24"/>
      <c r="DQX2" s="24"/>
      <c r="DQY2" s="24"/>
      <c r="DQZ2" s="24"/>
      <c r="DRA2" s="24"/>
      <c r="DRB2" s="24"/>
      <c r="DRC2" s="24"/>
      <c r="DRD2" s="24"/>
      <c r="DRE2" s="24"/>
      <c r="DRF2" s="24"/>
      <c r="DRG2" s="24"/>
      <c r="DRH2" s="24"/>
      <c r="DRI2" s="24"/>
      <c r="DRJ2" s="24"/>
      <c r="DRK2" s="24"/>
      <c r="DRL2" s="24"/>
      <c r="DRM2" s="24"/>
      <c r="DRN2" s="24"/>
      <c r="DRO2" s="24"/>
      <c r="DRP2" s="24"/>
      <c r="DRQ2" s="24"/>
      <c r="DRR2" s="24"/>
      <c r="DRS2" s="24"/>
      <c r="DRT2" s="24"/>
      <c r="DRU2" s="24"/>
      <c r="DRV2" s="24"/>
      <c r="DRW2" s="24"/>
      <c r="DRX2" s="24"/>
      <c r="DRY2" s="24"/>
      <c r="DRZ2" s="24"/>
      <c r="DSA2" s="24"/>
      <c r="DSB2" s="24"/>
      <c r="DSC2" s="24"/>
      <c r="DSD2" s="24"/>
      <c r="DSE2" s="24"/>
      <c r="DSF2" s="24"/>
      <c r="DSG2" s="24"/>
      <c r="DSH2" s="24"/>
      <c r="DSI2" s="24"/>
      <c r="DSJ2" s="24"/>
      <c r="DSK2" s="24"/>
      <c r="DSL2" s="24"/>
      <c r="DSM2" s="24"/>
      <c r="DSN2" s="24"/>
      <c r="DSO2" s="24"/>
      <c r="DSP2" s="24"/>
      <c r="DSQ2" s="24"/>
      <c r="DSR2" s="24"/>
      <c r="DSS2" s="24"/>
      <c r="DST2" s="24"/>
      <c r="DSU2" s="24"/>
      <c r="DSV2" s="24"/>
      <c r="DSW2" s="24"/>
      <c r="DSX2" s="24"/>
      <c r="DSY2" s="24"/>
      <c r="DSZ2" s="24"/>
      <c r="DTA2" s="24"/>
      <c r="DTB2" s="24"/>
      <c r="DTC2" s="24"/>
      <c r="DTD2" s="24"/>
      <c r="DTE2" s="24"/>
      <c r="DTF2" s="24"/>
      <c r="DTG2" s="24"/>
      <c r="DTH2" s="24"/>
      <c r="DTI2" s="24"/>
      <c r="DTJ2" s="24"/>
      <c r="DTK2" s="24"/>
      <c r="DTL2" s="24"/>
      <c r="DTM2" s="24"/>
      <c r="DTN2" s="24"/>
      <c r="DTO2" s="24"/>
      <c r="DTP2" s="24"/>
      <c r="DTQ2" s="24"/>
      <c r="DTR2" s="24"/>
      <c r="DTS2" s="24"/>
      <c r="DTT2" s="24"/>
      <c r="DTU2" s="24"/>
      <c r="DTV2" s="24"/>
      <c r="DTW2" s="24"/>
      <c r="DTX2" s="24"/>
      <c r="DTY2" s="24"/>
      <c r="DTZ2" s="24"/>
      <c r="DUA2" s="24"/>
      <c r="DUB2" s="24"/>
      <c r="DUC2" s="24"/>
      <c r="DUD2" s="24"/>
      <c r="DUE2" s="24"/>
      <c r="DUF2" s="24"/>
      <c r="DUG2" s="24"/>
      <c r="DUH2" s="24"/>
      <c r="DUI2" s="24"/>
      <c r="DUJ2" s="24"/>
      <c r="DUK2" s="24"/>
      <c r="DUL2" s="24"/>
      <c r="DUM2" s="24"/>
      <c r="DUN2" s="24"/>
      <c r="DUO2" s="24"/>
      <c r="DUP2" s="24"/>
      <c r="DUQ2" s="24"/>
      <c r="DUR2" s="24"/>
      <c r="DUS2" s="24"/>
      <c r="DUT2" s="24"/>
      <c r="DUU2" s="24"/>
      <c r="DUV2" s="24"/>
      <c r="DUW2" s="24"/>
      <c r="DUX2" s="24"/>
      <c r="DUY2" s="24"/>
      <c r="DUZ2" s="24"/>
      <c r="DVA2" s="24"/>
      <c r="DVB2" s="24"/>
      <c r="DVC2" s="24"/>
      <c r="DVD2" s="24"/>
      <c r="DVE2" s="24"/>
      <c r="DVF2" s="24"/>
      <c r="DVG2" s="24"/>
      <c r="DVH2" s="24"/>
      <c r="DVI2" s="24"/>
      <c r="DVJ2" s="24"/>
      <c r="DVK2" s="24"/>
      <c r="DVL2" s="24"/>
      <c r="DVM2" s="24"/>
      <c r="DVN2" s="24"/>
      <c r="DVO2" s="24"/>
      <c r="DVP2" s="24"/>
      <c r="DVQ2" s="24"/>
      <c r="DVR2" s="24"/>
      <c r="DVS2" s="24"/>
      <c r="DVT2" s="24"/>
      <c r="DVU2" s="24"/>
      <c r="DVV2" s="24"/>
      <c r="DVW2" s="24"/>
      <c r="DVX2" s="24"/>
      <c r="DVY2" s="24"/>
      <c r="DVZ2" s="24"/>
      <c r="DWA2" s="24"/>
      <c r="DWB2" s="24"/>
      <c r="DWC2" s="24"/>
      <c r="DWD2" s="24"/>
      <c r="DWE2" s="24"/>
      <c r="DWF2" s="24"/>
      <c r="DWG2" s="24"/>
      <c r="DWH2" s="24"/>
      <c r="DWI2" s="24"/>
      <c r="DWJ2" s="24"/>
      <c r="DWK2" s="24"/>
      <c r="DWL2" s="24"/>
      <c r="DWM2" s="24"/>
      <c r="DWN2" s="24"/>
      <c r="DWO2" s="24"/>
      <c r="DWP2" s="24"/>
      <c r="DWQ2" s="24"/>
      <c r="DWR2" s="24"/>
      <c r="DWS2" s="24"/>
      <c r="DWT2" s="24"/>
      <c r="DWU2" s="24"/>
      <c r="DWV2" s="24"/>
      <c r="DWW2" s="24"/>
      <c r="DWX2" s="24"/>
      <c r="DWY2" s="24"/>
      <c r="DWZ2" s="24"/>
      <c r="DXA2" s="24"/>
      <c r="DXB2" s="24"/>
      <c r="DXC2" s="24"/>
      <c r="DXD2" s="24"/>
      <c r="DXE2" s="24"/>
      <c r="DXF2" s="24"/>
      <c r="DXG2" s="24"/>
      <c r="DXH2" s="24"/>
      <c r="DXI2" s="24"/>
      <c r="DXJ2" s="24"/>
      <c r="DXK2" s="24"/>
      <c r="DXL2" s="24"/>
      <c r="DXM2" s="24"/>
      <c r="DXN2" s="24"/>
      <c r="DXO2" s="24"/>
      <c r="DXP2" s="24"/>
      <c r="DXQ2" s="24"/>
      <c r="DXR2" s="24"/>
      <c r="DXS2" s="24"/>
      <c r="DXT2" s="24"/>
      <c r="DXU2" s="24"/>
      <c r="DXV2" s="24"/>
      <c r="DXW2" s="24"/>
      <c r="DXX2" s="24"/>
      <c r="DXY2" s="24"/>
      <c r="DXZ2" s="24"/>
      <c r="DYA2" s="24"/>
      <c r="DYB2" s="24"/>
      <c r="DYC2" s="24"/>
      <c r="DYD2" s="24"/>
      <c r="DYE2" s="24"/>
      <c r="DYF2" s="24"/>
      <c r="DYG2" s="24"/>
      <c r="DYH2" s="24"/>
      <c r="DYI2" s="24"/>
      <c r="DYJ2" s="24"/>
      <c r="DYK2" s="24"/>
      <c r="DYL2" s="24"/>
      <c r="DYM2" s="24"/>
      <c r="DYN2" s="24"/>
      <c r="DYO2" s="24"/>
      <c r="DYP2" s="24"/>
      <c r="DYQ2" s="24"/>
      <c r="DYR2" s="24"/>
      <c r="DYS2" s="24"/>
      <c r="DYT2" s="24"/>
      <c r="DYU2" s="24"/>
      <c r="DYV2" s="24"/>
      <c r="DYW2" s="24"/>
      <c r="DYX2" s="24"/>
      <c r="DYY2" s="24"/>
      <c r="DYZ2" s="24"/>
      <c r="DZA2" s="24"/>
      <c r="DZB2" s="24"/>
      <c r="DZC2" s="24"/>
      <c r="DZD2" s="24"/>
      <c r="DZE2" s="24"/>
      <c r="DZF2" s="24"/>
      <c r="DZG2" s="24"/>
      <c r="DZH2" s="24"/>
      <c r="DZI2" s="24"/>
      <c r="DZJ2" s="24"/>
      <c r="DZK2" s="24"/>
      <c r="DZL2" s="24"/>
      <c r="DZM2" s="24"/>
      <c r="DZN2" s="24"/>
      <c r="DZO2" s="24"/>
      <c r="DZP2" s="24"/>
      <c r="DZQ2" s="24"/>
      <c r="DZR2" s="24"/>
      <c r="DZS2" s="24"/>
      <c r="DZT2" s="24"/>
      <c r="DZU2" s="24"/>
      <c r="DZV2" s="24"/>
      <c r="DZW2" s="24"/>
      <c r="DZX2" s="24"/>
      <c r="DZY2" s="24"/>
      <c r="DZZ2" s="24"/>
      <c r="EAA2" s="24"/>
      <c r="EAB2" s="24"/>
      <c r="EAC2" s="24"/>
      <c r="EAD2" s="24"/>
      <c r="EAE2" s="24"/>
      <c r="EAF2" s="24"/>
      <c r="EAG2" s="24"/>
      <c r="EAH2" s="24"/>
      <c r="EAI2" s="24"/>
      <c r="EAJ2" s="24"/>
      <c r="EAK2" s="24"/>
      <c r="EAL2" s="24"/>
      <c r="EAM2" s="24"/>
      <c r="EAN2" s="24"/>
      <c r="EAO2" s="24"/>
      <c r="EAP2" s="24"/>
      <c r="EAQ2" s="24"/>
      <c r="EAR2" s="24"/>
      <c r="EAS2" s="24"/>
      <c r="EAT2" s="24"/>
      <c r="EAU2" s="24"/>
      <c r="EAV2" s="24"/>
      <c r="EAW2" s="24"/>
      <c r="EAX2" s="24"/>
      <c r="EAY2" s="24"/>
      <c r="EAZ2" s="24"/>
      <c r="EBA2" s="24"/>
      <c r="EBB2" s="24"/>
      <c r="EBC2" s="24"/>
      <c r="EBD2" s="24"/>
      <c r="EBE2" s="24"/>
      <c r="EBF2" s="24"/>
      <c r="EBG2" s="24"/>
      <c r="EBH2" s="24"/>
      <c r="EBI2" s="24"/>
      <c r="EBJ2" s="24"/>
      <c r="EBK2" s="24"/>
      <c r="EBL2" s="24"/>
      <c r="EBM2" s="24"/>
      <c r="EBN2" s="24"/>
      <c r="EBO2" s="24"/>
      <c r="EBP2" s="24"/>
      <c r="EBQ2" s="24"/>
      <c r="EBR2" s="24"/>
      <c r="EBS2" s="24"/>
      <c r="EBT2" s="24"/>
      <c r="EBU2" s="24"/>
      <c r="EBV2" s="24"/>
      <c r="EBW2" s="24"/>
      <c r="EBX2" s="24"/>
      <c r="EBY2" s="24"/>
      <c r="EBZ2" s="24"/>
      <c r="ECA2" s="24"/>
      <c r="ECB2" s="24"/>
      <c r="ECC2" s="24"/>
      <c r="ECD2" s="24"/>
      <c r="ECE2" s="24"/>
      <c r="ECF2" s="24"/>
      <c r="ECG2" s="24"/>
      <c r="ECH2" s="24"/>
      <c r="ECI2" s="24"/>
      <c r="ECJ2" s="24"/>
      <c r="ECK2" s="24"/>
      <c r="ECL2" s="24"/>
      <c r="ECM2" s="24"/>
      <c r="ECN2" s="24"/>
      <c r="ECO2" s="24"/>
      <c r="ECP2" s="24"/>
      <c r="ECQ2" s="24"/>
      <c r="ECR2" s="24"/>
      <c r="ECS2" s="24"/>
      <c r="ECT2" s="24"/>
      <c r="ECU2" s="24"/>
      <c r="ECV2" s="24"/>
      <c r="ECW2" s="24"/>
      <c r="ECX2" s="24"/>
      <c r="ECY2" s="24"/>
      <c r="ECZ2" s="24"/>
      <c r="EDA2" s="24"/>
      <c r="EDB2" s="24"/>
      <c r="EDC2" s="24"/>
      <c r="EDD2" s="24"/>
      <c r="EDE2" s="24"/>
      <c r="EDF2" s="24"/>
      <c r="EDG2" s="24"/>
      <c r="EDH2" s="24"/>
      <c r="EDI2" s="24"/>
      <c r="EDJ2" s="24"/>
      <c r="EDK2" s="24"/>
      <c r="EDL2" s="24"/>
      <c r="EDM2" s="24"/>
      <c r="EDN2" s="24"/>
      <c r="EDO2" s="24"/>
      <c r="EDP2" s="24"/>
      <c r="EDQ2" s="24"/>
      <c r="EDR2" s="24"/>
      <c r="EDS2" s="24"/>
      <c r="EDT2" s="24"/>
      <c r="EDU2" s="24"/>
      <c r="EDV2" s="24"/>
      <c r="EDW2" s="24"/>
      <c r="EDX2" s="24"/>
      <c r="EDY2" s="24"/>
      <c r="EDZ2" s="24"/>
      <c r="EEA2" s="24"/>
      <c r="EEB2" s="24"/>
      <c r="EEC2" s="24"/>
      <c r="EED2" s="24"/>
      <c r="EEE2" s="24"/>
      <c r="EEF2" s="24"/>
      <c r="EEG2" s="24"/>
      <c r="EEH2" s="24"/>
      <c r="EEI2" s="24"/>
      <c r="EEJ2" s="24"/>
      <c r="EEK2" s="24"/>
      <c r="EEL2" s="24"/>
      <c r="EEM2" s="24"/>
      <c r="EEN2" s="24"/>
      <c r="EEO2" s="24"/>
      <c r="EEP2" s="24"/>
      <c r="EEQ2" s="24"/>
      <c r="EER2" s="24"/>
      <c r="EES2" s="24"/>
      <c r="EET2" s="24"/>
      <c r="EEU2" s="24"/>
      <c r="EEV2" s="24"/>
      <c r="EEW2" s="24"/>
      <c r="EEX2" s="24"/>
      <c r="EEY2" s="24"/>
      <c r="EEZ2" s="24"/>
      <c r="EFA2" s="24"/>
      <c r="EFB2" s="24"/>
      <c r="EFC2" s="24"/>
      <c r="EFD2" s="24"/>
      <c r="EFE2" s="24"/>
      <c r="EFF2" s="24"/>
      <c r="EFG2" s="24"/>
      <c r="EFH2" s="24"/>
      <c r="EFI2" s="24"/>
      <c r="EFJ2" s="24"/>
      <c r="EFK2" s="24"/>
      <c r="EFL2" s="24"/>
      <c r="EFM2" s="24"/>
      <c r="EFN2" s="24"/>
      <c r="EFO2" s="24"/>
      <c r="EFP2" s="24"/>
      <c r="EFQ2" s="24"/>
      <c r="EFR2" s="24"/>
      <c r="EFS2" s="24"/>
      <c r="EFT2" s="24"/>
      <c r="EFU2" s="24"/>
      <c r="EFV2" s="24"/>
      <c r="EFW2" s="24"/>
      <c r="EFX2" s="24"/>
      <c r="EFY2" s="24"/>
      <c r="EFZ2" s="24"/>
      <c r="EGA2" s="24"/>
      <c r="EGB2" s="24"/>
      <c r="EGC2" s="24"/>
      <c r="EGD2" s="24"/>
      <c r="EGE2" s="24"/>
      <c r="EGF2" s="24"/>
      <c r="EGG2" s="24"/>
      <c r="EGH2" s="24"/>
      <c r="EGI2" s="24"/>
      <c r="EGJ2" s="24"/>
      <c r="EGK2" s="24"/>
      <c r="EGL2" s="24"/>
      <c r="EGM2" s="24"/>
      <c r="EGN2" s="24"/>
      <c r="EGO2" s="24"/>
      <c r="EGP2" s="24"/>
      <c r="EGQ2" s="24"/>
      <c r="EGR2" s="24"/>
      <c r="EGS2" s="24"/>
      <c r="EGT2" s="24"/>
      <c r="EGU2" s="24"/>
      <c r="EGV2" s="24"/>
      <c r="EGW2" s="24"/>
      <c r="EGX2" s="24"/>
      <c r="EGY2" s="24"/>
      <c r="EGZ2" s="24"/>
      <c r="EHA2" s="24"/>
      <c r="EHB2" s="24"/>
      <c r="EHC2" s="24"/>
      <c r="EHD2" s="24"/>
      <c r="EHE2" s="24"/>
      <c r="EHF2" s="24"/>
      <c r="EHG2" s="24"/>
      <c r="EHH2" s="24"/>
      <c r="EHI2" s="24"/>
      <c r="EHJ2" s="24"/>
      <c r="EHK2" s="24"/>
      <c r="EHL2" s="24"/>
      <c r="EHM2" s="24"/>
      <c r="EHN2" s="24"/>
      <c r="EHO2" s="24"/>
      <c r="EHP2" s="24"/>
      <c r="EHQ2" s="24"/>
      <c r="EHR2" s="24"/>
      <c r="EHS2" s="24"/>
      <c r="EHT2" s="24"/>
      <c r="EHU2" s="24"/>
      <c r="EHV2" s="24"/>
      <c r="EHW2" s="24"/>
      <c r="EHX2" s="24"/>
      <c r="EHY2" s="24"/>
      <c r="EHZ2" s="24"/>
      <c r="EIA2" s="24"/>
      <c r="EIB2" s="24"/>
      <c r="EIC2" s="24"/>
      <c r="EID2" s="24"/>
      <c r="EIE2" s="24"/>
      <c r="EIF2" s="24"/>
      <c r="EIG2" s="24"/>
      <c r="EIH2" s="24"/>
      <c r="EII2" s="24"/>
      <c r="EIJ2" s="24"/>
      <c r="EIK2" s="24"/>
      <c r="EIL2" s="24"/>
      <c r="EIM2" s="24"/>
      <c r="EIN2" s="24"/>
      <c r="EIO2" s="24"/>
      <c r="EIP2" s="24"/>
      <c r="EIQ2" s="24"/>
      <c r="EIR2" s="24"/>
      <c r="EIS2" s="24"/>
      <c r="EIT2" s="24"/>
      <c r="EIU2" s="24"/>
      <c r="EIV2" s="24"/>
      <c r="EIW2" s="24"/>
      <c r="EIX2" s="24"/>
      <c r="EIY2" s="24"/>
      <c r="EIZ2" s="24"/>
      <c r="EJA2" s="24"/>
      <c r="EJB2" s="24"/>
      <c r="EJC2" s="24"/>
      <c r="EJD2" s="24"/>
      <c r="EJE2" s="24"/>
      <c r="EJF2" s="24"/>
      <c r="EJG2" s="24"/>
      <c r="EJH2" s="24"/>
      <c r="EJI2" s="24"/>
      <c r="EJJ2" s="24"/>
      <c r="EJK2" s="24"/>
      <c r="EJL2" s="24"/>
      <c r="EJM2" s="24"/>
      <c r="EJN2" s="24"/>
      <c r="EJO2" s="24"/>
      <c r="EJP2" s="24"/>
      <c r="EJQ2" s="24"/>
      <c r="EJR2" s="24"/>
      <c r="EJS2" s="24"/>
      <c r="EJT2" s="24"/>
      <c r="EJU2" s="24"/>
      <c r="EJV2" s="24"/>
      <c r="EJW2" s="24"/>
      <c r="EJX2" s="24"/>
      <c r="EJY2" s="24"/>
      <c r="EJZ2" s="24"/>
      <c r="EKA2" s="24"/>
      <c r="EKB2" s="24"/>
      <c r="EKC2" s="24"/>
      <c r="EKD2" s="24"/>
      <c r="EKE2" s="24"/>
      <c r="EKF2" s="24"/>
      <c r="EKG2" s="24"/>
      <c r="EKH2" s="24"/>
      <c r="EKI2" s="24"/>
      <c r="EKJ2" s="24"/>
      <c r="EKK2" s="24"/>
      <c r="EKL2" s="24"/>
      <c r="EKM2" s="24"/>
      <c r="EKN2" s="24"/>
      <c r="EKO2" s="24"/>
      <c r="EKP2" s="24"/>
      <c r="EKQ2" s="24"/>
      <c r="EKR2" s="24"/>
      <c r="EKS2" s="24"/>
      <c r="EKT2" s="24"/>
      <c r="EKU2" s="24"/>
      <c r="EKV2" s="24"/>
      <c r="EKW2" s="24"/>
      <c r="EKX2" s="24"/>
      <c r="EKY2" s="24"/>
      <c r="EKZ2" s="24"/>
      <c r="ELA2" s="24"/>
      <c r="ELB2" s="24"/>
      <c r="ELC2" s="24"/>
      <c r="ELD2" s="24"/>
      <c r="ELE2" s="24"/>
      <c r="ELF2" s="24"/>
      <c r="ELG2" s="24"/>
      <c r="ELH2" s="24"/>
      <c r="ELI2" s="24"/>
      <c r="ELJ2" s="24"/>
      <c r="ELK2" s="24"/>
      <c r="ELL2" s="24"/>
      <c r="ELM2" s="24"/>
      <c r="ELN2" s="24"/>
      <c r="ELO2" s="24"/>
      <c r="ELP2" s="24"/>
      <c r="ELQ2" s="24"/>
      <c r="ELR2" s="24"/>
      <c r="ELS2" s="24"/>
      <c r="ELT2" s="24"/>
      <c r="ELU2" s="24"/>
      <c r="ELV2" s="24"/>
      <c r="ELW2" s="24"/>
      <c r="ELX2" s="24"/>
      <c r="ELY2" s="24"/>
      <c r="ELZ2" s="24"/>
      <c r="EMA2" s="24"/>
      <c r="EMB2" s="24"/>
      <c r="EMC2" s="24"/>
      <c r="EMD2" s="24"/>
      <c r="EME2" s="24"/>
      <c r="EMF2" s="24"/>
      <c r="EMG2" s="24"/>
      <c r="EMH2" s="24"/>
      <c r="EMI2" s="24"/>
      <c r="EMJ2" s="24"/>
      <c r="EMK2" s="24"/>
      <c r="EML2" s="24"/>
      <c r="EMM2" s="24"/>
      <c r="EMN2" s="24"/>
      <c r="EMO2" s="24"/>
      <c r="EMP2" s="24"/>
      <c r="EMQ2" s="24"/>
      <c r="EMR2" s="24"/>
      <c r="EMS2" s="24"/>
      <c r="EMT2" s="24"/>
      <c r="EMU2" s="24"/>
      <c r="EMV2" s="24"/>
      <c r="EMW2" s="24"/>
      <c r="EMX2" s="24"/>
      <c r="EMY2" s="24"/>
      <c r="EMZ2" s="24"/>
      <c r="ENA2" s="24"/>
      <c r="ENB2" s="24"/>
      <c r="ENC2" s="24"/>
      <c r="END2" s="24"/>
      <c r="ENE2" s="24"/>
      <c r="ENF2" s="24"/>
      <c r="ENG2" s="24"/>
      <c r="ENH2" s="24"/>
      <c r="ENI2" s="24"/>
      <c r="ENJ2" s="24"/>
      <c r="ENK2" s="24"/>
      <c r="ENL2" s="24"/>
      <c r="ENM2" s="24"/>
      <c r="ENN2" s="24"/>
      <c r="ENO2" s="24"/>
      <c r="ENP2" s="24"/>
      <c r="ENQ2" s="24"/>
      <c r="ENR2" s="24"/>
      <c r="ENS2" s="24"/>
      <c r="ENT2" s="24"/>
      <c r="ENU2" s="24"/>
      <c r="ENV2" s="24"/>
      <c r="ENW2" s="24"/>
      <c r="ENX2" s="24"/>
      <c r="ENY2" s="24"/>
      <c r="ENZ2" s="24"/>
      <c r="EOA2" s="24"/>
      <c r="EOB2" s="24"/>
      <c r="EOC2" s="24"/>
      <c r="EOD2" s="24"/>
      <c r="EOE2" s="24"/>
      <c r="EOF2" s="24"/>
      <c r="EOG2" s="24"/>
      <c r="EOH2" s="24"/>
      <c r="EOI2" s="24"/>
      <c r="EOJ2" s="24"/>
      <c r="EOK2" s="24"/>
      <c r="EOL2" s="24"/>
      <c r="EOM2" s="24"/>
      <c r="EON2" s="24"/>
      <c r="EOO2" s="24"/>
      <c r="EOP2" s="24"/>
      <c r="EOQ2" s="24"/>
      <c r="EOR2" s="24"/>
      <c r="EOS2" s="24"/>
      <c r="EOT2" s="24"/>
      <c r="EOU2" s="24"/>
      <c r="EOV2" s="24"/>
      <c r="EOW2" s="24"/>
      <c r="EOX2" s="24"/>
      <c r="EOY2" s="24"/>
      <c r="EOZ2" s="24"/>
      <c r="EPA2" s="24"/>
      <c r="EPB2" s="24"/>
      <c r="EPC2" s="24"/>
      <c r="EPD2" s="24"/>
      <c r="EPE2" s="24"/>
      <c r="EPF2" s="24"/>
      <c r="EPG2" s="24"/>
      <c r="EPH2" s="24"/>
      <c r="EPI2" s="24"/>
      <c r="EPJ2" s="24"/>
      <c r="EPK2" s="24"/>
      <c r="EPL2" s="24"/>
      <c r="EPM2" s="24"/>
      <c r="EPN2" s="24"/>
      <c r="EPO2" s="24"/>
      <c r="EPP2" s="24"/>
      <c r="EPQ2" s="24"/>
      <c r="EPR2" s="24"/>
      <c r="EPS2" s="24"/>
      <c r="EPT2" s="24"/>
      <c r="EPU2" s="24"/>
      <c r="EPV2" s="24"/>
      <c r="EPW2" s="24"/>
      <c r="EPX2" s="24"/>
      <c r="EPY2" s="24"/>
      <c r="EPZ2" s="24"/>
      <c r="EQA2" s="24"/>
      <c r="EQB2" s="24"/>
      <c r="EQC2" s="24"/>
      <c r="EQD2" s="24"/>
      <c r="EQE2" s="24"/>
      <c r="EQF2" s="24"/>
      <c r="EQG2" s="24"/>
      <c r="EQH2" s="24"/>
      <c r="EQI2" s="24"/>
      <c r="EQJ2" s="24"/>
      <c r="EQK2" s="24"/>
      <c r="EQL2" s="24"/>
      <c r="EQM2" s="24"/>
      <c r="EQN2" s="24"/>
      <c r="EQO2" s="24"/>
      <c r="EQP2" s="24"/>
      <c r="EQQ2" s="24"/>
      <c r="EQR2" s="24"/>
      <c r="EQS2" s="24"/>
      <c r="EQT2" s="24"/>
      <c r="EQU2" s="24"/>
      <c r="EQV2" s="24"/>
      <c r="EQW2" s="24"/>
      <c r="EQX2" s="24"/>
      <c r="EQY2" s="24"/>
      <c r="EQZ2" s="24"/>
      <c r="ERA2" s="24"/>
      <c r="ERB2" s="24"/>
      <c r="ERC2" s="24"/>
      <c r="ERD2" s="24"/>
      <c r="ERE2" s="24"/>
      <c r="ERF2" s="24"/>
      <c r="ERG2" s="24"/>
      <c r="ERH2" s="24"/>
      <c r="ERI2" s="24"/>
      <c r="ERJ2" s="24"/>
      <c r="ERK2" s="24"/>
      <c r="ERL2" s="24"/>
      <c r="ERM2" s="24"/>
      <c r="ERN2" s="24"/>
      <c r="ERO2" s="24"/>
      <c r="ERP2" s="24"/>
      <c r="ERQ2" s="24"/>
      <c r="ERR2" s="24"/>
      <c r="ERS2" s="24"/>
      <c r="ERT2" s="24"/>
      <c r="ERU2" s="24"/>
      <c r="ERV2" s="24"/>
      <c r="ERW2" s="24"/>
      <c r="ERX2" s="24"/>
      <c r="ERY2" s="24"/>
      <c r="ERZ2" s="24"/>
      <c r="ESA2" s="24"/>
      <c r="ESB2" s="24"/>
      <c r="ESC2" s="24"/>
      <c r="ESD2" s="24"/>
      <c r="ESE2" s="24"/>
      <c r="ESF2" s="24"/>
      <c r="ESG2" s="24"/>
      <c r="ESH2" s="24"/>
      <c r="ESI2" s="24"/>
      <c r="ESJ2" s="24"/>
      <c r="ESK2" s="24"/>
      <c r="ESL2" s="24"/>
      <c r="ESM2" s="24"/>
      <c r="ESN2" s="24"/>
      <c r="ESO2" s="24"/>
      <c r="ESP2" s="24"/>
      <c r="ESQ2" s="24"/>
      <c r="ESR2" s="24"/>
      <c r="ESS2" s="24"/>
      <c r="EST2" s="24"/>
      <c r="ESU2" s="24"/>
      <c r="ESV2" s="24"/>
      <c r="ESW2" s="24"/>
      <c r="ESX2" s="24"/>
      <c r="ESY2" s="24"/>
      <c r="ESZ2" s="24"/>
      <c r="ETA2" s="24"/>
      <c r="ETB2" s="24"/>
      <c r="ETC2" s="24"/>
      <c r="ETD2" s="24"/>
      <c r="ETE2" s="24"/>
      <c r="ETF2" s="24"/>
      <c r="ETG2" s="24"/>
      <c r="ETH2" s="24"/>
      <c r="ETI2" s="24"/>
      <c r="ETJ2" s="24"/>
      <c r="ETK2" s="24"/>
      <c r="ETL2" s="24"/>
      <c r="ETM2" s="24"/>
      <c r="ETN2" s="24"/>
      <c r="ETO2" s="24"/>
      <c r="ETP2" s="24"/>
      <c r="ETQ2" s="24"/>
      <c r="ETR2" s="24"/>
      <c r="ETS2" s="24"/>
      <c r="ETT2" s="24"/>
      <c r="ETU2" s="24"/>
      <c r="ETV2" s="24"/>
      <c r="ETW2" s="24"/>
      <c r="ETX2" s="24"/>
      <c r="ETY2" s="24"/>
      <c r="ETZ2" s="24"/>
      <c r="EUA2" s="24"/>
      <c r="EUB2" s="24"/>
      <c r="EUC2" s="24"/>
      <c r="EUD2" s="24"/>
      <c r="EUE2" s="24"/>
      <c r="EUF2" s="24"/>
      <c r="EUG2" s="24"/>
      <c r="EUH2" s="24"/>
      <c r="EUI2" s="24"/>
      <c r="EUJ2" s="24"/>
      <c r="EUK2" s="24"/>
      <c r="EUL2" s="24"/>
      <c r="EUM2" s="24"/>
      <c r="EUN2" s="24"/>
      <c r="EUO2" s="24"/>
      <c r="EUP2" s="24"/>
      <c r="EUQ2" s="24"/>
      <c r="EUR2" s="24"/>
      <c r="EUS2" s="24"/>
      <c r="EUT2" s="24"/>
      <c r="EUU2" s="24"/>
      <c r="EUV2" s="24"/>
      <c r="EUW2" s="24"/>
      <c r="EUX2" s="24"/>
      <c r="EUY2" s="24"/>
      <c r="EUZ2" s="24"/>
      <c r="EVA2" s="24"/>
      <c r="EVB2" s="24"/>
      <c r="EVC2" s="24"/>
      <c r="EVD2" s="24"/>
      <c r="EVE2" s="24"/>
      <c r="EVF2" s="24"/>
      <c r="EVG2" s="24"/>
      <c r="EVH2" s="24"/>
      <c r="EVI2" s="24"/>
      <c r="EVJ2" s="24"/>
      <c r="EVK2" s="24"/>
      <c r="EVL2" s="24"/>
      <c r="EVM2" s="24"/>
      <c r="EVN2" s="24"/>
      <c r="EVO2" s="24"/>
      <c r="EVP2" s="24"/>
      <c r="EVQ2" s="24"/>
      <c r="EVR2" s="24"/>
      <c r="EVS2" s="24"/>
      <c r="EVT2" s="24"/>
      <c r="EVU2" s="24"/>
      <c r="EVV2" s="24"/>
      <c r="EVW2" s="24"/>
      <c r="EVX2" s="24"/>
      <c r="EVY2" s="24"/>
      <c r="EVZ2" s="24"/>
      <c r="EWA2" s="24"/>
      <c r="EWB2" s="24"/>
      <c r="EWC2" s="24"/>
      <c r="EWD2" s="24"/>
      <c r="EWE2" s="24"/>
      <c r="EWF2" s="24"/>
      <c r="EWG2" s="24"/>
      <c r="EWH2" s="24"/>
      <c r="EWI2" s="24"/>
      <c r="EWJ2" s="24"/>
      <c r="EWK2" s="24"/>
      <c r="EWL2" s="24"/>
      <c r="EWM2" s="24"/>
      <c r="EWN2" s="24"/>
      <c r="EWO2" s="24"/>
      <c r="EWP2" s="24"/>
      <c r="EWQ2" s="24"/>
      <c r="EWR2" s="24"/>
      <c r="EWS2" s="24"/>
      <c r="EWT2" s="24"/>
      <c r="EWU2" s="24"/>
      <c r="EWV2" s="24"/>
      <c r="EWW2" s="24"/>
      <c r="EWX2" s="24"/>
      <c r="EWY2" s="24"/>
      <c r="EWZ2" s="24"/>
      <c r="EXA2" s="24"/>
      <c r="EXB2" s="24"/>
      <c r="EXC2" s="24"/>
      <c r="EXD2" s="24"/>
      <c r="EXE2" s="24"/>
      <c r="EXF2" s="24"/>
      <c r="EXG2" s="24"/>
      <c r="EXH2" s="24"/>
      <c r="EXI2" s="24"/>
      <c r="EXJ2" s="24"/>
      <c r="EXK2" s="24"/>
      <c r="EXL2" s="24"/>
      <c r="EXM2" s="24"/>
      <c r="EXN2" s="24"/>
      <c r="EXO2" s="24"/>
      <c r="EXP2" s="24"/>
      <c r="EXQ2" s="24"/>
      <c r="EXR2" s="24"/>
      <c r="EXS2" s="24"/>
      <c r="EXT2" s="24"/>
      <c r="EXU2" s="24"/>
      <c r="EXV2" s="24"/>
      <c r="EXW2" s="24"/>
      <c r="EXX2" s="24"/>
      <c r="EXY2" s="24"/>
      <c r="EXZ2" s="24"/>
      <c r="EYA2" s="24"/>
      <c r="EYB2" s="24"/>
      <c r="EYC2" s="24"/>
      <c r="EYD2" s="24"/>
      <c r="EYE2" s="24"/>
      <c r="EYF2" s="24"/>
      <c r="EYG2" s="24"/>
      <c r="EYH2" s="24"/>
      <c r="EYI2" s="24"/>
      <c r="EYJ2" s="24"/>
      <c r="EYK2" s="24"/>
      <c r="EYL2" s="24"/>
      <c r="EYM2" s="24"/>
      <c r="EYN2" s="24"/>
      <c r="EYO2" s="24"/>
      <c r="EYP2" s="24"/>
      <c r="EYQ2" s="24"/>
      <c r="EYR2" s="24"/>
      <c r="EYS2" s="24"/>
      <c r="EYT2" s="24"/>
      <c r="EYU2" s="24"/>
      <c r="EYV2" s="24"/>
      <c r="EYW2" s="24"/>
      <c r="EYX2" s="24"/>
      <c r="EYY2" s="24"/>
      <c r="EYZ2" s="24"/>
      <c r="EZA2" s="24"/>
      <c r="EZB2" s="24"/>
      <c r="EZC2" s="24"/>
      <c r="EZD2" s="24"/>
      <c r="EZE2" s="24"/>
      <c r="EZF2" s="24"/>
      <c r="EZG2" s="24"/>
      <c r="EZH2" s="24"/>
      <c r="EZI2" s="24"/>
      <c r="EZJ2" s="24"/>
      <c r="EZK2" s="24"/>
      <c r="EZL2" s="24"/>
      <c r="EZM2" s="24"/>
      <c r="EZN2" s="24"/>
      <c r="EZO2" s="24"/>
      <c r="EZP2" s="24"/>
      <c r="EZQ2" s="24"/>
      <c r="EZR2" s="24"/>
      <c r="EZS2" s="24"/>
      <c r="EZT2" s="24"/>
      <c r="EZU2" s="24"/>
      <c r="EZV2" s="24"/>
      <c r="EZW2" s="24"/>
      <c r="EZX2" s="24"/>
      <c r="EZY2" s="24"/>
      <c r="EZZ2" s="24"/>
      <c r="FAA2" s="24"/>
      <c r="FAB2" s="24"/>
      <c r="FAC2" s="24"/>
      <c r="FAD2" s="24"/>
      <c r="FAE2" s="24"/>
      <c r="FAF2" s="24"/>
      <c r="FAG2" s="24"/>
      <c r="FAH2" s="24"/>
      <c r="FAI2" s="24"/>
      <c r="FAJ2" s="24"/>
      <c r="FAK2" s="24"/>
      <c r="FAL2" s="24"/>
      <c r="FAM2" s="24"/>
      <c r="FAN2" s="24"/>
      <c r="FAO2" s="24"/>
      <c r="FAP2" s="24"/>
      <c r="FAQ2" s="24"/>
      <c r="FAR2" s="24"/>
      <c r="FAS2" s="24"/>
      <c r="FAT2" s="24"/>
      <c r="FAU2" s="24"/>
      <c r="FAV2" s="24"/>
      <c r="FAW2" s="24"/>
      <c r="FAX2" s="24"/>
      <c r="FAY2" s="24"/>
      <c r="FAZ2" s="24"/>
      <c r="FBA2" s="24"/>
      <c r="FBB2" s="24"/>
      <c r="FBC2" s="24"/>
      <c r="FBD2" s="24"/>
      <c r="FBE2" s="24"/>
      <c r="FBF2" s="24"/>
      <c r="FBG2" s="24"/>
      <c r="FBH2" s="24"/>
      <c r="FBI2" s="24"/>
      <c r="FBJ2" s="24"/>
      <c r="FBK2" s="24"/>
      <c r="FBL2" s="24"/>
      <c r="FBM2" s="24"/>
      <c r="FBN2" s="24"/>
      <c r="FBO2" s="24"/>
      <c r="FBP2" s="24"/>
      <c r="FBQ2" s="24"/>
      <c r="FBR2" s="24"/>
      <c r="FBS2" s="24"/>
      <c r="FBT2" s="24"/>
      <c r="FBU2" s="24"/>
      <c r="FBV2" s="24"/>
      <c r="FBW2" s="24"/>
      <c r="FBX2" s="24"/>
      <c r="FBY2" s="24"/>
      <c r="FBZ2" s="24"/>
      <c r="FCA2" s="24"/>
      <c r="FCB2" s="24"/>
      <c r="FCC2" s="24"/>
      <c r="FCD2" s="24"/>
      <c r="FCE2" s="24"/>
      <c r="FCF2" s="24"/>
      <c r="FCG2" s="24"/>
      <c r="FCH2" s="24"/>
      <c r="FCI2" s="24"/>
      <c r="FCJ2" s="24"/>
      <c r="FCK2" s="24"/>
      <c r="FCL2" s="24"/>
      <c r="FCM2" s="24"/>
      <c r="FCN2" s="24"/>
      <c r="FCO2" s="24"/>
      <c r="FCP2" s="24"/>
      <c r="FCQ2" s="24"/>
      <c r="FCR2" s="24"/>
      <c r="FCS2" s="24"/>
      <c r="FCT2" s="24"/>
      <c r="FCU2" s="24"/>
      <c r="FCV2" s="24"/>
      <c r="FCW2" s="24"/>
      <c r="FCX2" s="24"/>
      <c r="FCY2" s="24"/>
      <c r="FCZ2" s="24"/>
      <c r="FDA2" s="24"/>
      <c r="FDB2" s="24"/>
      <c r="FDC2" s="24"/>
      <c r="FDD2" s="24"/>
      <c r="FDE2" s="24"/>
      <c r="FDF2" s="24"/>
      <c r="FDG2" s="24"/>
      <c r="FDH2" s="24"/>
      <c r="FDI2" s="24"/>
      <c r="FDJ2" s="24"/>
      <c r="FDK2" s="24"/>
      <c r="FDL2" s="24"/>
      <c r="FDM2" s="24"/>
      <c r="FDN2" s="24"/>
      <c r="FDO2" s="24"/>
      <c r="FDP2" s="24"/>
      <c r="FDQ2" s="24"/>
      <c r="FDR2" s="24"/>
      <c r="FDS2" s="24"/>
      <c r="FDT2" s="24"/>
      <c r="FDU2" s="24"/>
      <c r="FDV2" s="24"/>
      <c r="FDW2" s="24"/>
      <c r="FDX2" s="24"/>
      <c r="FDY2" s="24"/>
      <c r="FDZ2" s="24"/>
      <c r="FEA2" s="24"/>
      <c r="FEB2" s="24"/>
      <c r="FEC2" s="24"/>
      <c r="FED2" s="24"/>
      <c r="FEE2" s="24"/>
      <c r="FEF2" s="24"/>
      <c r="FEG2" s="24"/>
      <c r="FEH2" s="24"/>
      <c r="FEI2" s="24"/>
      <c r="FEJ2" s="24"/>
      <c r="FEK2" s="24"/>
      <c r="FEL2" s="24"/>
      <c r="FEM2" s="24"/>
      <c r="FEN2" s="24"/>
      <c r="FEO2" s="24"/>
      <c r="FEP2" s="24"/>
      <c r="FEQ2" s="24"/>
      <c r="FER2" s="24"/>
      <c r="FES2" s="24"/>
      <c r="FET2" s="24"/>
      <c r="FEU2" s="24"/>
      <c r="FEV2" s="24"/>
      <c r="FEW2" s="24"/>
      <c r="FEX2" s="24"/>
      <c r="FEY2" s="24"/>
      <c r="FEZ2" s="24"/>
      <c r="FFA2" s="24"/>
      <c r="FFB2" s="24"/>
      <c r="FFC2" s="24"/>
      <c r="FFD2" s="24"/>
      <c r="FFE2" s="24"/>
      <c r="FFF2" s="24"/>
      <c r="FFG2" s="24"/>
      <c r="FFH2" s="24"/>
      <c r="FFI2" s="24"/>
      <c r="FFJ2" s="24"/>
      <c r="FFK2" s="24"/>
      <c r="FFL2" s="24"/>
      <c r="FFM2" s="24"/>
      <c r="FFN2" s="24"/>
      <c r="FFO2" s="24"/>
      <c r="FFP2" s="24"/>
      <c r="FFQ2" s="24"/>
      <c r="FFR2" s="24"/>
      <c r="FFS2" s="24"/>
      <c r="FFT2" s="24"/>
      <c r="FFU2" s="24"/>
      <c r="FFV2" s="24"/>
      <c r="FFW2" s="24"/>
      <c r="FFX2" s="24"/>
      <c r="FFY2" s="24"/>
      <c r="FFZ2" s="24"/>
      <c r="FGA2" s="24"/>
      <c r="FGB2" s="24"/>
      <c r="FGC2" s="24"/>
      <c r="FGD2" s="24"/>
      <c r="FGE2" s="24"/>
      <c r="FGF2" s="24"/>
      <c r="FGG2" s="24"/>
      <c r="FGH2" s="24"/>
      <c r="FGI2" s="24"/>
      <c r="FGJ2" s="24"/>
      <c r="FGK2" s="24"/>
      <c r="FGL2" s="24"/>
      <c r="FGM2" s="24"/>
      <c r="FGN2" s="24"/>
      <c r="FGO2" s="24"/>
      <c r="FGP2" s="24"/>
      <c r="FGQ2" s="24"/>
      <c r="FGR2" s="24"/>
      <c r="FGS2" s="24"/>
      <c r="FGT2" s="24"/>
      <c r="FGU2" s="24"/>
      <c r="FGV2" s="24"/>
      <c r="FGW2" s="24"/>
      <c r="FGX2" s="24"/>
      <c r="FGY2" s="24"/>
      <c r="FGZ2" s="24"/>
      <c r="FHA2" s="24"/>
      <c r="FHB2" s="24"/>
      <c r="FHC2" s="24"/>
      <c r="FHD2" s="24"/>
      <c r="FHE2" s="24"/>
      <c r="FHF2" s="24"/>
      <c r="FHG2" s="24"/>
      <c r="FHH2" s="24"/>
      <c r="FHI2" s="24"/>
      <c r="FHJ2" s="24"/>
      <c r="FHK2" s="24"/>
      <c r="FHL2" s="24"/>
      <c r="FHM2" s="24"/>
      <c r="FHN2" s="24"/>
      <c r="FHO2" s="24"/>
      <c r="FHP2" s="24"/>
      <c r="FHQ2" s="24"/>
      <c r="FHR2" s="24"/>
      <c r="FHS2" s="24"/>
      <c r="FHT2" s="24"/>
      <c r="FHU2" s="24"/>
      <c r="FHV2" s="24"/>
      <c r="FHW2" s="24"/>
      <c r="FHX2" s="24"/>
      <c r="FHY2" s="24"/>
      <c r="FHZ2" s="24"/>
      <c r="FIA2" s="24"/>
      <c r="FIB2" s="24"/>
      <c r="FIC2" s="24"/>
      <c r="FID2" s="24"/>
      <c r="FIE2" s="24"/>
      <c r="FIF2" s="24"/>
      <c r="FIG2" s="24"/>
      <c r="FIH2" s="24"/>
      <c r="FII2" s="24"/>
      <c r="FIJ2" s="24"/>
      <c r="FIK2" s="24"/>
      <c r="FIL2" s="24"/>
      <c r="FIM2" s="24"/>
      <c r="FIN2" s="24"/>
      <c r="FIO2" s="24"/>
      <c r="FIP2" s="24"/>
      <c r="FIQ2" s="24"/>
      <c r="FIR2" s="24"/>
      <c r="FIS2" s="24"/>
      <c r="FIT2" s="24"/>
      <c r="FIU2" s="24"/>
      <c r="FIV2" s="24"/>
      <c r="FIW2" s="24"/>
      <c r="FIX2" s="24"/>
      <c r="FIY2" s="24"/>
      <c r="FIZ2" s="24"/>
      <c r="FJA2" s="24"/>
      <c r="FJB2" s="24"/>
      <c r="FJC2" s="24"/>
      <c r="FJD2" s="24"/>
      <c r="FJE2" s="24"/>
      <c r="FJF2" s="24"/>
      <c r="FJG2" s="24"/>
      <c r="FJH2" s="24"/>
      <c r="FJI2" s="24"/>
      <c r="FJJ2" s="24"/>
      <c r="FJK2" s="24"/>
      <c r="FJL2" s="24"/>
      <c r="FJM2" s="24"/>
      <c r="FJN2" s="24"/>
      <c r="FJO2" s="24"/>
      <c r="FJP2" s="24"/>
      <c r="FJQ2" s="24"/>
      <c r="FJR2" s="24"/>
      <c r="FJS2" s="24"/>
      <c r="FJT2" s="24"/>
      <c r="FJU2" s="24"/>
      <c r="FJV2" s="24"/>
      <c r="FJW2" s="24"/>
      <c r="FJX2" s="24"/>
      <c r="FJY2" s="24"/>
      <c r="FJZ2" s="24"/>
      <c r="FKA2" s="24"/>
      <c r="FKB2" s="24"/>
      <c r="FKC2" s="24"/>
      <c r="FKD2" s="24"/>
      <c r="FKE2" s="24"/>
      <c r="FKF2" s="24"/>
      <c r="FKG2" s="24"/>
      <c r="FKH2" s="24"/>
      <c r="FKI2" s="24"/>
      <c r="FKJ2" s="24"/>
      <c r="FKK2" s="24"/>
      <c r="FKL2" s="24"/>
      <c r="FKM2" s="24"/>
      <c r="FKN2" s="24"/>
      <c r="FKO2" s="24"/>
      <c r="FKP2" s="24"/>
      <c r="FKQ2" s="24"/>
      <c r="FKR2" s="24"/>
      <c r="FKS2" s="24"/>
      <c r="FKT2" s="24"/>
      <c r="FKU2" s="24"/>
      <c r="FKV2" s="24"/>
      <c r="FKW2" s="24"/>
      <c r="FKX2" s="24"/>
      <c r="FKY2" s="24"/>
      <c r="FKZ2" s="24"/>
      <c r="FLA2" s="24"/>
      <c r="FLB2" s="24"/>
      <c r="FLC2" s="24"/>
      <c r="FLD2" s="24"/>
      <c r="FLE2" s="24"/>
      <c r="FLF2" s="24"/>
      <c r="FLG2" s="24"/>
      <c r="FLH2" s="24"/>
      <c r="FLI2" s="24"/>
      <c r="FLJ2" s="24"/>
      <c r="FLK2" s="24"/>
      <c r="FLL2" s="24"/>
      <c r="FLM2" s="24"/>
      <c r="FLN2" s="24"/>
      <c r="FLO2" s="24"/>
      <c r="FLP2" s="24"/>
      <c r="FLQ2" s="24"/>
      <c r="FLR2" s="24"/>
      <c r="FLS2" s="24"/>
      <c r="FLT2" s="24"/>
      <c r="FLU2" s="24"/>
      <c r="FLV2" s="24"/>
      <c r="FLW2" s="24"/>
      <c r="FLX2" s="24"/>
      <c r="FLY2" s="24"/>
      <c r="FLZ2" s="24"/>
      <c r="FMA2" s="24"/>
      <c r="FMB2" s="24"/>
      <c r="FMC2" s="24"/>
      <c r="FMD2" s="24"/>
      <c r="FME2" s="24"/>
      <c r="FMF2" s="24"/>
      <c r="FMG2" s="24"/>
      <c r="FMH2" s="24"/>
      <c r="FMI2" s="24"/>
      <c r="FMJ2" s="24"/>
      <c r="FMK2" s="24"/>
      <c r="FML2" s="24"/>
      <c r="FMM2" s="24"/>
      <c r="FMN2" s="24"/>
      <c r="FMO2" s="24"/>
      <c r="FMP2" s="24"/>
      <c r="FMQ2" s="24"/>
      <c r="FMR2" s="24"/>
      <c r="FMS2" s="24"/>
      <c r="FMT2" s="24"/>
      <c r="FMU2" s="24"/>
      <c r="FMV2" s="24"/>
      <c r="FMW2" s="24"/>
      <c r="FMX2" s="24"/>
      <c r="FMY2" s="24"/>
      <c r="FMZ2" s="24"/>
      <c r="FNA2" s="24"/>
      <c r="FNB2" s="24"/>
      <c r="FNC2" s="24"/>
      <c r="FND2" s="24"/>
      <c r="FNE2" s="24"/>
      <c r="FNF2" s="24"/>
      <c r="FNG2" s="24"/>
      <c r="FNH2" s="24"/>
      <c r="FNI2" s="24"/>
      <c r="FNJ2" s="24"/>
      <c r="FNK2" s="24"/>
      <c r="FNL2" s="24"/>
      <c r="FNM2" s="24"/>
      <c r="FNN2" s="24"/>
      <c r="FNO2" s="24"/>
      <c r="FNP2" s="24"/>
      <c r="FNQ2" s="24"/>
      <c r="FNR2" s="24"/>
      <c r="FNS2" s="24"/>
      <c r="FNT2" s="24"/>
      <c r="FNU2" s="24"/>
      <c r="FNV2" s="24"/>
      <c r="FNW2" s="24"/>
      <c r="FNX2" s="24"/>
      <c r="FNY2" s="24"/>
      <c r="FNZ2" s="24"/>
      <c r="FOA2" s="24"/>
      <c r="FOB2" s="24"/>
      <c r="FOC2" s="24"/>
      <c r="FOD2" s="24"/>
      <c r="FOE2" s="24"/>
      <c r="FOF2" s="24"/>
      <c r="FOG2" s="24"/>
      <c r="FOH2" s="24"/>
      <c r="FOI2" s="24"/>
      <c r="FOJ2" s="24"/>
      <c r="FOK2" s="24"/>
      <c r="FOL2" s="24"/>
      <c r="FOM2" s="24"/>
      <c r="FON2" s="24"/>
      <c r="FOO2" s="24"/>
      <c r="FOP2" s="24"/>
      <c r="FOQ2" s="24"/>
      <c r="FOR2" s="24"/>
      <c r="FOS2" s="24"/>
      <c r="FOT2" s="24"/>
      <c r="FOU2" s="24"/>
      <c r="FOV2" s="24"/>
      <c r="FOW2" s="24"/>
      <c r="FOX2" s="24"/>
      <c r="FOY2" s="24"/>
      <c r="FOZ2" s="24"/>
      <c r="FPA2" s="24"/>
      <c r="FPB2" s="24"/>
      <c r="FPC2" s="24"/>
      <c r="FPD2" s="24"/>
      <c r="FPE2" s="24"/>
      <c r="FPF2" s="24"/>
      <c r="FPG2" s="24"/>
      <c r="FPH2" s="24"/>
      <c r="FPI2" s="24"/>
      <c r="FPJ2" s="24"/>
      <c r="FPK2" s="24"/>
      <c r="FPL2" s="24"/>
      <c r="FPM2" s="24"/>
      <c r="FPN2" s="24"/>
      <c r="FPO2" s="24"/>
      <c r="FPP2" s="24"/>
      <c r="FPQ2" s="24"/>
      <c r="FPR2" s="24"/>
      <c r="FPS2" s="24"/>
      <c r="FPT2" s="24"/>
      <c r="FPU2" s="24"/>
      <c r="FPV2" s="24"/>
      <c r="FPW2" s="24"/>
      <c r="FPX2" s="24"/>
      <c r="FPY2" s="24"/>
      <c r="FPZ2" s="24"/>
      <c r="FQA2" s="24"/>
      <c r="FQB2" s="24"/>
      <c r="FQC2" s="24"/>
      <c r="FQD2" s="24"/>
      <c r="FQE2" s="24"/>
      <c r="FQF2" s="24"/>
      <c r="FQG2" s="24"/>
      <c r="FQH2" s="24"/>
      <c r="FQI2" s="24"/>
      <c r="FQJ2" s="24"/>
      <c r="FQK2" s="24"/>
      <c r="FQL2" s="24"/>
      <c r="FQM2" s="24"/>
      <c r="FQN2" s="24"/>
      <c r="FQO2" s="24"/>
      <c r="FQP2" s="24"/>
      <c r="FQQ2" s="24"/>
      <c r="FQR2" s="24"/>
      <c r="FQS2" s="24"/>
      <c r="FQT2" s="24"/>
      <c r="FQU2" s="24"/>
      <c r="FQV2" s="24"/>
      <c r="FQW2" s="24"/>
      <c r="FQX2" s="24"/>
      <c r="FQY2" s="24"/>
      <c r="FQZ2" s="24"/>
      <c r="FRA2" s="24"/>
      <c r="FRB2" s="24"/>
      <c r="FRC2" s="24"/>
      <c r="FRD2" s="24"/>
      <c r="FRE2" s="24"/>
      <c r="FRF2" s="24"/>
      <c r="FRG2" s="24"/>
      <c r="FRH2" s="24"/>
      <c r="FRI2" s="24"/>
      <c r="FRJ2" s="24"/>
      <c r="FRK2" s="24"/>
      <c r="FRL2" s="24"/>
      <c r="FRM2" s="24"/>
      <c r="FRN2" s="24"/>
      <c r="FRO2" s="24"/>
      <c r="FRP2" s="24"/>
      <c r="FRQ2" s="24"/>
      <c r="FRR2" s="24"/>
      <c r="FRS2" s="24"/>
      <c r="FRT2" s="24"/>
      <c r="FRU2" s="24"/>
      <c r="FRV2" s="24"/>
      <c r="FRW2" s="24"/>
      <c r="FRX2" s="24"/>
      <c r="FRY2" s="24"/>
      <c r="FRZ2" s="24"/>
      <c r="FSA2" s="24"/>
      <c r="FSB2" s="24"/>
      <c r="FSC2" s="24"/>
      <c r="FSD2" s="24"/>
      <c r="FSE2" s="24"/>
      <c r="FSF2" s="24"/>
      <c r="FSG2" s="24"/>
      <c r="FSH2" s="24"/>
      <c r="FSI2" s="24"/>
      <c r="FSJ2" s="24"/>
      <c r="FSK2" s="24"/>
      <c r="FSL2" s="24"/>
      <c r="FSM2" s="24"/>
      <c r="FSN2" s="24"/>
      <c r="FSO2" s="24"/>
      <c r="FSP2" s="24"/>
      <c r="FSQ2" s="24"/>
      <c r="FSR2" s="24"/>
      <c r="FSS2" s="24"/>
      <c r="FST2" s="24"/>
      <c r="FSU2" s="24"/>
      <c r="FSV2" s="24"/>
      <c r="FSW2" s="24"/>
      <c r="FSX2" s="24"/>
      <c r="FSY2" s="24"/>
      <c r="FSZ2" s="24"/>
      <c r="FTA2" s="24"/>
      <c r="FTB2" s="24"/>
      <c r="FTC2" s="24"/>
      <c r="FTD2" s="24"/>
      <c r="FTE2" s="24"/>
      <c r="FTF2" s="24"/>
      <c r="FTG2" s="24"/>
      <c r="FTH2" s="24"/>
      <c r="FTI2" s="24"/>
      <c r="FTJ2" s="24"/>
      <c r="FTK2" s="24"/>
      <c r="FTL2" s="24"/>
      <c r="FTM2" s="24"/>
      <c r="FTN2" s="24"/>
      <c r="FTO2" s="24"/>
      <c r="FTP2" s="24"/>
      <c r="FTQ2" s="24"/>
      <c r="FTR2" s="24"/>
      <c r="FTS2" s="24"/>
      <c r="FTT2" s="24"/>
      <c r="FTU2" s="24"/>
      <c r="FTV2" s="24"/>
      <c r="FTW2" s="24"/>
      <c r="FTX2" s="24"/>
      <c r="FTY2" s="24"/>
      <c r="FTZ2" s="24"/>
      <c r="FUA2" s="24"/>
      <c r="FUB2" s="24"/>
      <c r="FUC2" s="24"/>
      <c r="FUD2" s="24"/>
      <c r="FUE2" s="24"/>
      <c r="FUF2" s="24"/>
      <c r="FUG2" s="24"/>
      <c r="FUH2" s="24"/>
      <c r="FUI2" s="24"/>
      <c r="FUJ2" s="24"/>
      <c r="FUK2" s="24"/>
      <c r="FUL2" s="24"/>
      <c r="FUM2" s="24"/>
      <c r="FUN2" s="24"/>
      <c r="FUO2" s="24"/>
      <c r="FUP2" s="24"/>
      <c r="FUQ2" s="24"/>
      <c r="FUR2" s="24"/>
      <c r="FUS2" s="24"/>
      <c r="FUT2" s="24"/>
      <c r="FUU2" s="24"/>
      <c r="FUV2" s="24"/>
      <c r="FUW2" s="24"/>
      <c r="FUX2" s="24"/>
      <c r="FUY2" s="24"/>
      <c r="FUZ2" s="24"/>
      <c r="FVA2" s="24"/>
      <c r="FVB2" s="24"/>
      <c r="FVC2" s="24"/>
      <c r="FVD2" s="24"/>
      <c r="FVE2" s="24"/>
      <c r="FVF2" s="24"/>
      <c r="FVG2" s="24"/>
      <c r="FVH2" s="24"/>
      <c r="FVI2" s="24"/>
      <c r="FVJ2" s="24"/>
      <c r="FVK2" s="24"/>
      <c r="FVL2" s="24"/>
      <c r="FVM2" s="24"/>
      <c r="FVN2" s="24"/>
      <c r="FVO2" s="24"/>
      <c r="FVP2" s="24"/>
      <c r="FVQ2" s="24"/>
      <c r="FVR2" s="24"/>
      <c r="FVS2" s="24"/>
      <c r="FVT2" s="24"/>
      <c r="FVU2" s="24"/>
      <c r="FVV2" s="24"/>
      <c r="FVW2" s="24"/>
      <c r="FVX2" s="24"/>
      <c r="FVY2" s="24"/>
      <c r="FVZ2" s="24"/>
      <c r="FWA2" s="24"/>
      <c r="FWB2" s="24"/>
      <c r="FWC2" s="24"/>
      <c r="FWD2" s="24"/>
      <c r="FWE2" s="24"/>
      <c r="FWF2" s="24"/>
      <c r="FWG2" s="24"/>
      <c r="FWH2" s="24"/>
      <c r="FWI2" s="24"/>
      <c r="FWJ2" s="24"/>
      <c r="FWK2" s="24"/>
      <c r="FWL2" s="24"/>
      <c r="FWM2" s="24"/>
      <c r="FWN2" s="24"/>
      <c r="FWO2" s="24"/>
      <c r="FWP2" s="24"/>
      <c r="FWQ2" s="24"/>
      <c r="FWR2" s="24"/>
      <c r="FWS2" s="24"/>
      <c r="FWT2" s="24"/>
      <c r="FWU2" s="24"/>
      <c r="FWV2" s="24"/>
      <c r="FWW2" s="24"/>
      <c r="FWX2" s="24"/>
      <c r="FWY2" s="24"/>
      <c r="FWZ2" s="24"/>
      <c r="FXA2" s="24"/>
      <c r="FXB2" s="24"/>
      <c r="FXC2" s="24"/>
      <c r="FXD2" s="24"/>
      <c r="FXE2" s="24"/>
      <c r="FXF2" s="24"/>
      <c r="FXG2" s="24"/>
      <c r="FXH2" s="24"/>
      <c r="FXI2" s="24"/>
      <c r="FXJ2" s="24"/>
      <c r="FXK2" s="24"/>
      <c r="FXL2" s="24"/>
      <c r="FXM2" s="24"/>
      <c r="FXN2" s="24"/>
      <c r="FXO2" s="24"/>
      <c r="FXP2" s="24"/>
      <c r="FXQ2" s="24"/>
      <c r="FXR2" s="24"/>
      <c r="FXS2" s="24"/>
      <c r="FXT2" s="24"/>
      <c r="FXU2" s="24"/>
      <c r="FXV2" s="24"/>
      <c r="FXW2" s="24"/>
      <c r="FXX2" s="24"/>
      <c r="FXY2" s="24"/>
      <c r="FXZ2" s="24"/>
      <c r="FYA2" s="24"/>
      <c r="FYB2" s="24"/>
      <c r="FYC2" s="24"/>
      <c r="FYD2" s="24"/>
      <c r="FYE2" s="24"/>
      <c r="FYF2" s="24"/>
      <c r="FYG2" s="24"/>
      <c r="FYH2" s="24"/>
      <c r="FYI2" s="24"/>
      <c r="FYJ2" s="24"/>
      <c r="FYK2" s="24"/>
      <c r="FYL2" s="24"/>
      <c r="FYM2" s="24"/>
      <c r="FYN2" s="24"/>
      <c r="FYO2" s="24"/>
      <c r="FYP2" s="24"/>
      <c r="FYQ2" s="24"/>
      <c r="FYR2" s="24"/>
      <c r="FYS2" s="24"/>
      <c r="FYT2" s="24"/>
      <c r="FYU2" s="24"/>
      <c r="FYV2" s="24"/>
      <c r="FYW2" s="24"/>
      <c r="FYX2" s="24"/>
      <c r="FYY2" s="24"/>
      <c r="FYZ2" s="24"/>
      <c r="FZA2" s="24"/>
      <c r="FZB2" s="24"/>
      <c r="FZC2" s="24"/>
      <c r="FZD2" s="24"/>
      <c r="FZE2" s="24"/>
      <c r="FZF2" s="24"/>
      <c r="FZG2" s="24"/>
      <c r="FZH2" s="24"/>
      <c r="FZI2" s="24"/>
      <c r="FZJ2" s="24"/>
      <c r="FZK2" s="24"/>
      <c r="FZL2" s="24"/>
      <c r="FZM2" s="24"/>
      <c r="FZN2" s="24"/>
      <c r="FZO2" s="24"/>
      <c r="FZP2" s="24"/>
      <c r="FZQ2" s="24"/>
      <c r="FZR2" s="24"/>
      <c r="FZS2" s="24"/>
      <c r="FZT2" s="24"/>
      <c r="FZU2" s="24"/>
      <c r="FZV2" s="24"/>
      <c r="FZW2" s="24"/>
      <c r="FZX2" s="24"/>
      <c r="FZY2" s="24"/>
      <c r="FZZ2" s="24"/>
      <c r="GAA2" s="24"/>
      <c r="GAB2" s="24"/>
      <c r="GAC2" s="24"/>
      <c r="GAD2" s="24"/>
      <c r="GAE2" s="24"/>
      <c r="GAF2" s="24"/>
      <c r="GAG2" s="24"/>
      <c r="GAH2" s="24"/>
      <c r="GAI2" s="24"/>
      <c r="GAJ2" s="24"/>
      <c r="GAK2" s="24"/>
      <c r="GAL2" s="24"/>
      <c r="GAM2" s="24"/>
      <c r="GAN2" s="24"/>
      <c r="GAO2" s="24"/>
      <c r="GAP2" s="24"/>
      <c r="GAQ2" s="24"/>
      <c r="GAR2" s="24"/>
      <c r="GAS2" s="24"/>
      <c r="GAT2" s="24"/>
      <c r="GAU2" s="24"/>
      <c r="GAV2" s="24"/>
      <c r="GAW2" s="24"/>
      <c r="GAX2" s="24"/>
      <c r="GAY2" s="24"/>
      <c r="GAZ2" s="24"/>
      <c r="GBA2" s="24"/>
      <c r="GBB2" s="24"/>
      <c r="GBC2" s="24"/>
      <c r="GBD2" s="24"/>
      <c r="GBE2" s="24"/>
      <c r="GBF2" s="24"/>
      <c r="GBG2" s="24"/>
      <c r="GBH2" s="24"/>
      <c r="GBI2" s="24"/>
      <c r="GBJ2" s="24"/>
      <c r="GBK2" s="24"/>
      <c r="GBL2" s="24"/>
      <c r="GBM2" s="24"/>
      <c r="GBN2" s="24"/>
      <c r="GBO2" s="24"/>
      <c r="GBP2" s="24"/>
      <c r="GBQ2" s="24"/>
      <c r="GBR2" s="24"/>
      <c r="GBS2" s="24"/>
      <c r="GBT2" s="24"/>
      <c r="GBU2" s="24"/>
      <c r="GBV2" s="24"/>
      <c r="GBW2" s="24"/>
      <c r="GBX2" s="24"/>
      <c r="GBY2" s="24"/>
      <c r="GBZ2" s="24"/>
      <c r="GCA2" s="24"/>
      <c r="GCB2" s="24"/>
      <c r="GCC2" s="24"/>
      <c r="GCD2" s="24"/>
      <c r="GCE2" s="24"/>
      <c r="GCF2" s="24"/>
      <c r="GCG2" s="24"/>
      <c r="GCH2" s="24"/>
      <c r="GCI2" s="24"/>
      <c r="GCJ2" s="24"/>
      <c r="GCK2" s="24"/>
      <c r="GCL2" s="24"/>
      <c r="GCM2" s="24"/>
      <c r="GCN2" s="24"/>
      <c r="GCO2" s="24"/>
      <c r="GCP2" s="24"/>
      <c r="GCQ2" s="24"/>
      <c r="GCR2" s="24"/>
      <c r="GCS2" s="24"/>
      <c r="GCT2" s="24"/>
      <c r="GCU2" s="24"/>
      <c r="GCV2" s="24"/>
      <c r="GCW2" s="24"/>
      <c r="GCX2" s="24"/>
      <c r="GCY2" s="24"/>
      <c r="GCZ2" s="24"/>
      <c r="GDA2" s="24"/>
      <c r="GDB2" s="24"/>
      <c r="GDC2" s="24"/>
      <c r="GDD2" s="24"/>
      <c r="GDE2" s="24"/>
      <c r="GDF2" s="24"/>
      <c r="GDG2" s="24"/>
      <c r="GDH2" s="24"/>
      <c r="GDI2" s="24"/>
      <c r="GDJ2" s="24"/>
      <c r="GDK2" s="24"/>
      <c r="GDL2" s="24"/>
      <c r="GDM2" s="24"/>
      <c r="GDN2" s="24"/>
      <c r="GDO2" s="24"/>
      <c r="GDP2" s="24"/>
      <c r="GDQ2" s="24"/>
      <c r="GDR2" s="24"/>
      <c r="GDS2" s="24"/>
      <c r="GDT2" s="24"/>
      <c r="GDU2" s="24"/>
      <c r="GDV2" s="24"/>
      <c r="GDW2" s="24"/>
      <c r="GDX2" s="24"/>
      <c r="GDY2" s="24"/>
      <c r="GDZ2" s="24"/>
      <c r="GEA2" s="24"/>
      <c r="GEB2" s="24"/>
      <c r="GEC2" s="24"/>
      <c r="GED2" s="24"/>
      <c r="GEE2" s="24"/>
      <c r="GEF2" s="24"/>
      <c r="GEG2" s="24"/>
      <c r="GEH2" s="24"/>
      <c r="GEI2" s="24"/>
      <c r="GEJ2" s="24"/>
      <c r="GEK2" s="24"/>
      <c r="GEL2" s="24"/>
      <c r="GEM2" s="24"/>
      <c r="GEN2" s="24"/>
      <c r="GEO2" s="24"/>
      <c r="GEP2" s="24"/>
      <c r="GEQ2" s="24"/>
      <c r="GER2" s="24"/>
      <c r="GES2" s="24"/>
      <c r="GET2" s="24"/>
      <c r="GEU2" s="24"/>
      <c r="GEV2" s="24"/>
      <c r="GEW2" s="24"/>
      <c r="GEX2" s="24"/>
      <c r="GEY2" s="24"/>
      <c r="GEZ2" s="24"/>
      <c r="GFA2" s="24"/>
      <c r="GFB2" s="24"/>
      <c r="GFC2" s="24"/>
      <c r="GFD2" s="24"/>
      <c r="GFE2" s="24"/>
      <c r="GFF2" s="24"/>
      <c r="GFG2" s="24"/>
      <c r="GFH2" s="24"/>
      <c r="GFI2" s="24"/>
      <c r="GFJ2" s="24"/>
      <c r="GFK2" s="24"/>
      <c r="GFL2" s="24"/>
      <c r="GFM2" s="24"/>
      <c r="GFN2" s="24"/>
      <c r="GFO2" s="24"/>
      <c r="GFP2" s="24"/>
      <c r="GFQ2" s="24"/>
      <c r="GFR2" s="24"/>
      <c r="GFS2" s="24"/>
      <c r="GFT2" s="24"/>
      <c r="GFU2" s="24"/>
      <c r="GFV2" s="24"/>
      <c r="GFW2" s="24"/>
      <c r="GFX2" s="24"/>
      <c r="GFY2" s="24"/>
      <c r="GFZ2" s="24"/>
      <c r="GGA2" s="24"/>
      <c r="GGB2" s="24"/>
      <c r="GGC2" s="24"/>
      <c r="GGD2" s="24"/>
      <c r="GGE2" s="24"/>
      <c r="GGF2" s="24"/>
      <c r="GGG2" s="24"/>
      <c r="GGH2" s="24"/>
      <c r="GGI2" s="24"/>
      <c r="GGJ2" s="24"/>
      <c r="GGK2" s="24"/>
      <c r="GGL2" s="24"/>
      <c r="GGM2" s="24"/>
      <c r="GGN2" s="24"/>
      <c r="GGO2" s="24"/>
      <c r="GGP2" s="24"/>
      <c r="GGQ2" s="24"/>
      <c r="GGR2" s="24"/>
      <c r="GGS2" s="24"/>
      <c r="GGT2" s="24"/>
      <c r="GGU2" s="24"/>
      <c r="GGV2" s="24"/>
      <c r="GGW2" s="24"/>
      <c r="GGX2" s="24"/>
      <c r="GGY2" s="24"/>
      <c r="GGZ2" s="24"/>
      <c r="GHA2" s="24"/>
      <c r="GHB2" s="24"/>
      <c r="GHC2" s="24"/>
      <c r="GHD2" s="24"/>
      <c r="GHE2" s="24"/>
      <c r="GHF2" s="24"/>
      <c r="GHG2" s="24"/>
      <c r="GHH2" s="24"/>
      <c r="GHI2" s="24"/>
      <c r="GHJ2" s="24"/>
      <c r="GHK2" s="24"/>
      <c r="GHL2" s="24"/>
      <c r="GHM2" s="24"/>
      <c r="GHN2" s="24"/>
      <c r="GHO2" s="24"/>
      <c r="GHP2" s="24"/>
      <c r="GHQ2" s="24"/>
      <c r="GHR2" s="24"/>
      <c r="GHS2" s="24"/>
      <c r="GHT2" s="24"/>
      <c r="GHU2" s="24"/>
      <c r="GHV2" s="24"/>
      <c r="GHW2" s="24"/>
      <c r="GHX2" s="24"/>
      <c r="GHY2" s="24"/>
      <c r="GHZ2" s="24"/>
      <c r="GIA2" s="24"/>
      <c r="GIB2" s="24"/>
      <c r="GIC2" s="24"/>
      <c r="GID2" s="24"/>
      <c r="GIE2" s="24"/>
      <c r="GIF2" s="24"/>
      <c r="GIG2" s="24"/>
      <c r="GIH2" s="24"/>
      <c r="GII2" s="24"/>
      <c r="GIJ2" s="24"/>
      <c r="GIK2" s="24"/>
      <c r="GIL2" s="24"/>
      <c r="GIM2" s="24"/>
      <c r="GIN2" s="24"/>
      <c r="GIO2" s="24"/>
      <c r="GIP2" s="24"/>
      <c r="GIQ2" s="24"/>
      <c r="GIR2" s="24"/>
      <c r="GIS2" s="24"/>
      <c r="GIT2" s="24"/>
      <c r="GIU2" s="24"/>
      <c r="GIV2" s="24"/>
      <c r="GIW2" s="24"/>
      <c r="GIX2" s="24"/>
      <c r="GIY2" s="24"/>
      <c r="GIZ2" s="24"/>
      <c r="GJA2" s="24"/>
      <c r="GJB2" s="24"/>
      <c r="GJC2" s="24"/>
      <c r="GJD2" s="24"/>
      <c r="GJE2" s="24"/>
      <c r="GJF2" s="24"/>
      <c r="GJG2" s="24"/>
      <c r="GJH2" s="24"/>
      <c r="GJI2" s="24"/>
      <c r="GJJ2" s="24"/>
      <c r="GJK2" s="24"/>
      <c r="GJL2" s="24"/>
      <c r="GJM2" s="24"/>
      <c r="GJN2" s="24"/>
      <c r="GJO2" s="24"/>
      <c r="GJP2" s="24"/>
      <c r="GJQ2" s="24"/>
      <c r="GJR2" s="24"/>
      <c r="GJS2" s="24"/>
      <c r="GJT2" s="24"/>
      <c r="GJU2" s="24"/>
      <c r="GJV2" s="24"/>
      <c r="GJW2" s="24"/>
      <c r="GJX2" s="24"/>
      <c r="GJY2" s="24"/>
      <c r="GJZ2" s="24"/>
      <c r="GKA2" s="24"/>
      <c r="GKB2" s="24"/>
      <c r="GKC2" s="24"/>
      <c r="GKD2" s="24"/>
      <c r="GKE2" s="24"/>
      <c r="GKF2" s="24"/>
      <c r="GKG2" s="24"/>
      <c r="GKH2" s="24"/>
      <c r="GKI2" s="24"/>
      <c r="GKJ2" s="24"/>
      <c r="GKK2" s="24"/>
      <c r="GKL2" s="24"/>
      <c r="GKM2" s="24"/>
      <c r="GKN2" s="24"/>
      <c r="GKO2" s="24"/>
      <c r="GKP2" s="24"/>
      <c r="GKQ2" s="24"/>
      <c r="GKR2" s="24"/>
      <c r="GKS2" s="24"/>
      <c r="GKT2" s="24"/>
      <c r="GKU2" s="24"/>
      <c r="GKV2" s="24"/>
      <c r="GKW2" s="24"/>
      <c r="GKX2" s="24"/>
      <c r="GKY2" s="24"/>
      <c r="GKZ2" s="24"/>
      <c r="GLA2" s="24"/>
      <c r="GLB2" s="24"/>
      <c r="GLC2" s="24"/>
      <c r="GLD2" s="24"/>
      <c r="GLE2" s="24"/>
      <c r="GLF2" s="24"/>
      <c r="GLG2" s="24"/>
      <c r="GLH2" s="24"/>
      <c r="GLI2" s="24"/>
      <c r="GLJ2" s="24"/>
      <c r="GLK2" s="24"/>
      <c r="GLL2" s="24"/>
      <c r="GLM2" s="24"/>
      <c r="GLN2" s="24"/>
      <c r="GLO2" s="24"/>
      <c r="GLP2" s="24"/>
      <c r="GLQ2" s="24"/>
      <c r="GLR2" s="24"/>
      <c r="GLS2" s="24"/>
      <c r="GLT2" s="24"/>
      <c r="GLU2" s="24"/>
      <c r="GLV2" s="24"/>
      <c r="GLW2" s="24"/>
      <c r="GLX2" s="24"/>
      <c r="GLY2" s="24"/>
      <c r="GLZ2" s="24"/>
      <c r="GMA2" s="24"/>
      <c r="GMB2" s="24"/>
      <c r="GMC2" s="24"/>
      <c r="GMD2" s="24"/>
      <c r="GME2" s="24"/>
      <c r="GMF2" s="24"/>
      <c r="GMG2" s="24"/>
      <c r="GMH2" s="24"/>
      <c r="GMI2" s="24"/>
      <c r="GMJ2" s="24"/>
      <c r="GMK2" s="24"/>
      <c r="GML2" s="24"/>
      <c r="GMM2" s="24"/>
      <c r="GMN2" s="24"/>
      <c r="GMO2" s="24"/>
      <c r="GMP2" s="24"/>
      <c r="GMQ2" s="24"/>
      <c r="GMR2" s="24"/>
      <c r="GMS2" s="24"/>
      <c r="GMT2" s="24"/>
      <c r="GMU2" s="24"/>
      <c r="GMV2" s="24"/>
      <c r="GMW2" s="24"/>
      <c r="GMX2" s="24"/>
      <c r="GMY2" s="24"/>
      <c r="GMZ2" s="24"/>
      <c r="GNA2" s="24"/>
      <c r="GNB2" s="24"/>
      <c r="GNC2" s="24"/>
      <c r="GND2" s="24"/>
      <c r="GNE2" s="24"/>
      <c r="GNF2" s="24"/>
      <c r="GNG2" s="24"/>
      <c r="GNH2" s="24"/>
      <c r="GNI2" s="24"/>
      <c r="GNJ2" s="24"/>
      <c r="GNK2" s="24"/>
      <c r="GNL2" s="24"/>
      <c r="GNM2" s="24"/>
      <c r="GNN2" s="24"/>
      <c r="GNO2" s="24"/>
      <c r="GNP2" s="24"/>
      <c r="GNQ2" s="24"/>
      <c r="GNR2" s="24"/>
      <c r="GNS2" s="24"/>
      <c r="GNT2" s="24"/>
      <c r="GNU2" s="24"/>
      <c r="GNV2" s="24"/>
      <c r="GNW2" s="24"/>
      <c r="GNX2" s="24"/>
      <c r="GNY2" s="24"/>
      <c r="GNZ2" s="24"/>
      <c r="GOA2" s="24"/>
      <c r="GOB2" s="24"/>
      <c r="GOC2" s="24"/>
      <c r="GOD2" s="24"/>
      <c r="GOE2" s="24"/>
      <c r="GOF2" s="24"/>
      <c r="GOG2" s="24"/>
      <c r="GOH2" s="24"/>
      <c r="GOI2" s="24"/>
      <c r="GOJ2" s="24"/>
      <c r="GOK2" s="24"/>
      <c r="GOL2" s="24"/>
      <c r="GOM2" s="24"/>
      <c r="GON2" s="24"/>
      <c r="GOO2" s="24"/>
      <c r="GOP2" s="24"/>
      <c r="GOQ2" s="24"/>
      <c r="GOR2" s="24"/>
      <c r="GOS2" s="24"/>
      <c r="GOT2" s="24"/>
      <c r="GOU2" s="24"/>
      <c r="GOV2" s="24"/>
      <c r="GOW2" s="24"/>
      <c r="GOX2" s="24"/>
      <c r="GOY2" s="24"/>
      <c r="GOZ2" s="24"/>
      <c r="GPA2" s="24"/>
      <c r="GPB2" s="24"/>
      <c r="GPC2" s="24"/>
      <c r="GPD2" s="24"/>
      <c r="GPE2" s="24"/>
      <c r="GPF2" s="24"/>
      <c r="GPG2" s="24"/>
      <c r="GPH2" s="24"/>
      <c r="GPI2" s="24"/>
      <c r="GPJ2" s="24"/>
      <c r="GPK2" s="24"/>
      <c r="GPL2" s="24"/>
      <c r="GPM2" s="24"/>
      <c r="GPN2" s="24"/>
      <c r="GPO2" s="24"/>
      <c r="GPP2" s="24"/>
      <c r="GPQ2" s="24"/>
      <c r="GPR2" s="24"/>
      <c r="GPS2" s="24"/>
      <c r="GPT2" s="24"/>
      <c r="GPU2" s="24"/>
      <c r="GPV2" s="24"/>
      <c r="GPW2" s="24"/>
      <c r="GPX2" s="24"/>
      <c r="GPY2" s="24"/>
      <c r="GPZ2" s="24"/>
      <c r="GQA2" s="24"/>
      <c r="GQB2" s="24"/>
      <c r="GQC2" s="24"/>
      <c r="GQD2" s="24"/>
      <c r="GQE2" s="24"/>
      <c r="GQF2" s="24"/>
      <c r="GQG2" s="24"/>
      <c r="GQH2" s="24"/>
      <c r="GQI2" s="24"/>
      <c r="GQJ2" s="24"/>
      <c r="GQK2" s="24"/>
      <c r="GQL2" s="24"/>
      <c r="GQM2" s="24"/>
      <c r="GQN2" s="24"/>
      <c r="GQO2" s="24"/>
      <c r="GQP2" s="24"/>
      <c r="GQQ2" s="24"/>
      <c r="GQR2" s="24"/>
      <c r="GQS2" s="24"/>
      <c r="GQT2" s="24"/>
      <c r="GQU2" s="24"/>
      <c r="GQV2" s="24"/>
      <c r="GQW2" s="24"/>
      <c r="GQX2" s="24"/>
      <c r="GQY2" s="24"/>
      <c r="GQZ2" s="24"/>
      <c r="GRA2" s="24"/>
      <c r="GRB2" s="24"/>
      <c r="GRC2" s="24"/>
      <c r="GRD2" s="24"/>
      <c r="GRE2" s="24"/>
      <c r="GRF2" s="24"/>
      <c r="GRG2" s="24"/>
      <c r="GRH2" s="24"/>
      <c r="GRI2" s="24"/>
      <c r="GRJ2" s="24"/>
      <c r="GRK2" s="24"/>
      <c r="GRL2" s="24"/>
      <c r="GRM2" s="24"/>
      <c r="GRN2" s="24"/>
      <c r="GRO2" s="24"/>
      <c r="GRP2" s="24"/>
      <c r="GRQ2" s="24"/>
      <c r="GRR2" s="24"/>
      <c r="GRS2" s="24"/>
      <c r="GRT2" s="24"/>
      <c r="GRU2" s="24"/>
      <c r="GRV2" s="24"/>
      <c r="GRW2" s="24"/>
      <c r="GRX2" s="24"/>
      <c r="GRY2" s="24"/>
      <c r="GRZ2" s="24"/>
      <c r="GSA2" s="24"/>
      <c r="GSB2" s="24"/>
      <c r="GSC2" s="24"/>
      <c r="GSD2" s="24"/>
      <c r="GSE2" s="24"/>
      <c r="GSF2" s="24"/>
      <c r="GSG2" s="24"/>
      <c r="GSH2" s="24"/>
      <c r="GSI2" s="24"/>
      <c r="GSJ2" s="24"/>
      <c r="GSK2" s="24"/>
      <c r="GSL2" s="24"/>
      <c r="GSM2" s="24"/>
      <c r="GSN2" s="24"/>
      <c r="GSO2" s="24"/>
      <c r="GSP2" s="24"/>
      <c r="GSQ2" s="24"/>
      <c r="GSR2" s="24"/>
      <c r="GSS2" s="24"/>
      <c r="GST2" s="24"/>
      <c r="GSU2" s="24"/>
      <c r="GSV2" s="24"/>
      <c r="GSW2" s="24"/>
      <c r="GSX2" s="24"/>
      <c r="GSY2" s="24"/>
      <c r="GSZ2" s="24"/>
      <c r="GTA2" s="24"/>
      <c r="GTB2" s="24"/>
      <c r="GTC2" s="24"/>
      <c r="GTD2" s="24"/>
      <c r="GTE2" s="24"/>
      <c r="GTF2" s="24"/>
      <c r="GTG2" s="24"/>
      <c r="GTH2" s="24"/>
      <c r="GTI2" s="24"/>
      <c r="GTJ2" s="24"/>
      <c r="GTK2" s="24"/>
      <c r="GTL2" s="24"/>
      <c r="GTM2" s="24"/>
      <c r="GTN2" s="24"/>
      <c r="GTO2" s="24"/>
      <c r="GTP2" s="24"/>
      <c r="GTQ2" s="24"/>
      <c r="GTR2" s="24"/>
      <c r="GTS2" s="24"/>
      <c r="GTT2" s="24"/>
      <c r="GTU2" s="24"/>
      <c r="GTV2" s="24"/>
      <c r="GTW2" s="24"/>
      <c r="GTX2" s="24"/>
      <c r="GTY2" s="24"/>
      <c r="GTZ2" s="24"/>
      <c r="GUA2" s="24"/>
      <c r="GUB2" s="24"/>
      <c r="GUC2" s="24"/>
      <c r="GUD2" s="24"/>
      <c r="GUE2" s="24"/>
      <c r="GUF2" s="24"/>
      <c r="GUG2" s="24"/>
      <c r="GUH2" s="24"/>
      <c r="GUI2" s="24"/>
      <c r="GUJ2" s="24"/>
      <c r="GUK2" s="24"/>
      <c r="GUL2" s="24"/>
      <c r="GUM2" s="24"/>
      <c r="GUN2" s="24"/>
      <c r="GUO2" s="24"/>
      <c r="GUP2" s="24"/>
      <c r="GUQ2" s="24"/>
      <c r="GUR2" s="24"/>
      <c r="GUS2" s="24"/>
      <c r="GUT2" s="24"/>
      <c r="GUU2" s="24"/>
      <c r="GUV2" s="24"/>
      <c r="GUW2" s="24"/>
      <c r="GUX2" s="24"/>
      <c r="GUY2" s="24"/>
      <c r="GUZ2" s="24"/>
      <c r="GVA2" s="24"/>
      <c r="GVB2" s="24"/>
      <c r="GVC2" s="24"/>
      <c r="GVD2" s="24"/>
      <c r="GVE2" s="24"/>
      <c r="GVF2" s="24"/>
      <c r="GVG2" s="24"/>
      <c r="GVH2" s="24"/>
      <c r="GVI2" s="24"/>
      <c r="GVJ2" s="24"/>
      <c r="GVK2" s="24"/>
      <c r="GVL2" s="24"/>
      <c r="GVM2" s="24"/>
      <c r="GVN2" s="24"/>
      <c r="GVO2" s="24"/>
      <c r="GVP2" s="24"/>
      <c r="GVQ2" s="24"/>
      <c r="GVR2" s="24"/>
      <c r="GVS2" s="24"/>
      <c r="GVT2" s="24"/>
      <c r="GVU2" s="24"/>
      <c r="GVV2" s="24"/>
      <c r="GVW2" s="24"/>
      <c r="GVX2" s="24"/>
      <c r="GVY2" s="24"/>
      <c r="GVZ2" s="24"/>
      <c r="GWA2" s="24"/>
      <c r="GWB2" s="24"/>
      <c r="GWC2" s="24"/>
      <c r="GWD2" s="24"/>
      <c r="GWE2" s="24"/>
      <c r="GWF2" s="24"/>
      <c r="GWG2" s="24"/>
      <c r="GWH2" s="24"/>
      <c r="GWI2" s="24"/>
      <c r="GWJ2" s="24"/>
      <c r="GWK2" s="24"/>
      <c r="GWL2" s="24"/>
      <c r="GWM2" s="24"/>
      <c r="GWN2" s="24"/>
      <c r="GWO2" s="24"/>
      <c r="GWP2" s="24"/>
      <c r="GWQ2" s="24"/>
      <c r="GWR2" s="24"/>
      <c r="GWS2" s="24"/>
      <c r="GWT2" s="24"/>
      <c r="GWU2" s="24"/>
      <c r="GWV2" s="24"/>
      <c r="GWW2" s="24"/>
      <c r="GWX2" s="24"/>
      <c r="GWY2" s="24"/>
      <c r="GWZ2" s="24"/>
      <c r="GXA2" s="24"/>
      <c r="GXB2" s="24"/>
      <c r="GXC2" s="24"/>
      <c r="GXD2" s="24"/>
      <c r="GXE2" s="24"/>
      <c r="GXF2" s="24"/>
      <c r="GXG2" s="24"/>
      <c r="GXH2" s="24"/>
      <c r="GXI2" s="24"/>
      <c r="GXJ2" s="24"/>
      <c r="GXK2" s="24"/>
      <c r="GXL2" s="24"/>
      <c r="GXM2" s="24"/>
      <c r="GXN2" s="24"/>
      <c r="GXO2" s="24"/>
      <c r="GXP2" s="24"/>
      <c r="GXQ2" s="24"/>
      <c r="GXR2" s="24"/>
      <c r="GXS2" s="24"/>
      <c r="GXT2" s="24"/>
      <c r="GXU2" s="24"/>
      <c r="GXV2" s="24"/>
      <c r="GXW2" s="24"/>
      <c r="GXX2" s="24"/>
      <c r="GXY2" s="24"/>
      <c r="GXZ2" s="24"/>
      <c r="GYA2" s="24"/>
      <c r="GYB2" s="24"/>
      <c r="GYC2" s="24"/>
      <c r="GYD2" s="24"/>
      <c r="GYE2" s="24"/>
      <c r="GYF2" s="24"/>
      <c r="GYG2" s="24"/>
      <c r="GYH2" s="24"/>
      <c r="GYI2" s="24"/>
      <c r="GYJ2" s="24"/>
      <c r="GYK2" s="24"/>
      <c r="GYL2" s="24"/>
      <c r="GYM2" s="24"/>
      <c r="GYN2" s="24"/>
      <c r="GYO2" s="24"/>
      <c r="GYP2" s="24"/>
      <c r="GYQ2" s="24"/>
      <c r="GYR2" s="24"/>
      <c r="GYS2" s="24"/>
      <c r="GYT2" s="24"/>
      <c r="GYU2" s="24"/>
      <c r="GYV2" s="24"/>
      <c r="GYW2" s="24"/>
      <c r="GYX2" s="24"/>
      <c r="GYY2" s="24"/>
      <c r="GYZ2" s="24"/>
      <c r="GZA2" s="24"/>
      <c r="GZB2" s="24"/>
      <c r="GZC2" s="24"/>
      <c r="GZD2" s="24"/>
      <c r="GZE2" s="24"/>
      <c r="GZF2" s="24"/>
      <c r="GZG2" s="24"/>
      <c r="GZH2" s="24"/>
      <c r="GZI2" s="24"/>
      <c r="GZJ2" s="24"/>
      <c r="GZK2" s="24"/>
      <c r="GZL2" s="24"/>
      <c r="GZM2" s="24"/>
      <c r="GZN2" s="24"/>
      <c r="GZO2" s="24"/>
      <c r="GZP2" s="24"/>
      <c r="GZQ2" s="24"/>
      <c r="GZR2" s="24"/>
      <c r="GZS2" s="24"/>
      <c r="GZT2" s="24"/>
      <c r="GZU2" s="24"/>
      <c r="GZV2" s="24"/>
      <c r="GZW2" s="24"/>
      <c r="GZX2" s="24"/>
      <c r="GZY2" s="24"/>
      <c r="GZZ2" s="24"/>
      <c r="HAA2" s="24"/>
      <c r="HAB2" s="24"/>
      <c r="HAC2" s="24"/>
      <c r="HAD2" s="24"/>
      <c r="HAE2" s="24"/>
      <c r="HAF2" s="24"/>
      <c r="HAG2" s="24"/>
      <c r="HAH2" s="24"/>
      <c r="HAI2" s="24"/>
      <c r="HAJ2" s="24"/>
      <c r="HAK2" s="24"/>
      <c r="HAL2" s="24"/>
      <c r="HAM2" s="24"/>
      <c r="HAN2" s="24"/>
      <c r="HAO2" s="24"/>
      <c r="HAP2" s="24"/>
      <c r="HAQ2" s="24"/>
      <c r="HAR2" s="24"/>
      <c r="HAS2" s="24"/>
      <c r="HAT2" s="24"/>
      <c r="HAU2" s="24"/>
      <c r="HAV2" s="24"/>
      <c r="HAW2" s="24"/>
      <c r="HAX2" s="24"/>
      <c r="HAY2" s="24"/>
      <c r="HAZ2" s="24"/>
      <c r="HBA2" s="24"/>
      <c r="HBB2" s="24"/>
      <c r="HBC2" s="24"/>
      <c r="HBD2" s="24"/>
      <c r="HBE2" s="24"/>
      <c r="HBF2" s="24"/>
      <c r="HBG2" s="24"/>
      <c r="HBH2" s="24"/>
      <c r="HBI2" s="24"/>
      <c r="HBJ2" s="24"/>
      <c r="HBK2" s="24"/>
      <c r="HBL2" s="24"/>
      <c r="HBM2" s="24"/>
      <c r="HBN2" s="24"/>
      <c r="HBO2" s="24"/>
      <c r="HBP2" s="24"/>
      <c r="HBQ2" s="24"/>
      <c r="HBR2" s="24"/>
      <c r="HBS2" s="24"/>
      <c r="HBT2" s="24"/>
      <c r="HBU2" s="24"/>
      <c r="HBV2" s="24"/>
      <c r="HBW2" s="24"/>
      <c r="HBX2" s="24"/>
      <c r="HBY2" s="24"/>
      <c r="HBZ2" s="24"/>
      <c r="HCA2" s="24"/>
      <c r="HCB2" s="24"/>
      <c r="HCC2" s="24"/>
      <c r="HCD2" s="24"/>
      <c r="HCE2" s="24"/>
      <c r="HCF2" s="24"/>
      <c r="HCG2" s="24"/>
      <c r="HCH2" s="24"/>
      <c r="HCI2" s="24"/>
      <c r="HCJ2" s="24"/>
      <c r="HCK2" s="24"/>
      <c r="HCL2" s="24"/>
      <c r="HCM2" s="24"/>
      <c r="HCN2" s="24"/>
      <c r="HCO2" s="24"/>
      <c r="HCP2" s="24"/>
      <c r="HCQ2" s="24"/>
      <c r="HCR2" s="24"/>
      <c r="HCS2" s="24"/>
      <c r="HCT2" s="24"/>
      <c r="HCU2" s="24"/>
      <c r="HCV2" s="24"/>
      <c r="HCW2" s="24"/>
      <c r="HCX2" s="24"/>
      <c r="HCY2" s="24"/>
      <c r="HCZ2" s="24"/>
      <c r="HDA2" s="24"/>
      <c r="HDB2" s="24"/>
      <c r="HDC2" s="24"/>
      <c r="HDD2" s="24"/>
      <c r="HDE2" s="24"/>
      <c r="HDF2" s="24"/>
      <c r="HDG2" s="24"/>
      <c r="HDH2" s="24"/>
      <c r="HDI2" s="24"/>
      <c r="HDJ2" s="24"/>
      <c r="HDK2" s="24"/>
      <c r="HDL2" s="24"/>
      <c r="HDM2" s="24"/>
      <c r="HDN2" s="24"/>
      <c r="HDO2" s="24"/>
      <c r="HDP2" s="24"/>
      <c r="HDQ2" s="24"/>
      <c r="HDR2" s="24"/>
      <c r="HDS2" s="24"/>
      <c r="HDT2" s="24"/>
      <c r="HDU2" s="24"/>
      <c r="HDV2" s="24"/>
      <c r="HDW2" s="24"/>
      <c r="HDX2" s="24"/>
      <c r="HDY2" s="24"/>
      <c r="HDZ2" s="24"/>
      <c r="HEA2" s="24"/>
      <c r="HEB2" s="24"/>
      <c r="HEC2" s="24"/>
      <c r="HED2" s="24"/>
      <c r="HEE2" s="24"/>
      <c r="HEF2" s="24"/>
      <c r="HEG2" s="24"/>
      <c r="HEH2" s="24"/>
      <c r="HEI2" s="24"/>
      <c r="HEJ2" s="24"/>
      <c r="HEK2" s="24"/>
      <c r="HEL2" s="24"/>
      <c r="HEM2" s="24"/>
      <c r="HEN2" s="24"/>
      <c r="HEO2" s="24"/>
      <c r="HEP2" s="24"/>
      <c r="HEQ2" s="24"/>
      <c r="HER2" s="24"/>
      <c r="HES2" s="24"/>
      <c r="HET2" s="24"/>
      <c r="HEU2" s="24"/>
      <c r="HEV2" s="24"/>
      <c r="HEW2" s="24"/>
      <c r="HEX2" s="24"/>
      <c r="HEY2" s="24"/>
      <c r="HEZ2" s="24"/>
      <c r="HFA2" s="24"/>
      <c r="HFB2" s="24"/>
      <c r="HFC2" s="24"/>
      <c r="HFD2" s="24"/>
      <c r="HFE2" s="24"/>
      <c r="HFF2" s="24"/>
      <c r="HFG2" s="24"/>
      <c r="HFH2" s="24"/>
      <c r="HFI2" s="24"/>
      <c r="HFJ2" s="24"/>
      <c r="HFK2" s="24"/>
      <c r="HFL2" s="24"/>
      <c r="HFM2" s="24"/>
      <c r="HFN2" s="24"/>
      <c r="HFO2" s="24"/>
      <c r="HFP2" s="24"/>
      <c r="HFQ2" s="24"/>
      <c r="HFR2" s="24"/>
      <c r="HFS2" s="24"/>
      <c r="HFT2" s="24"/>
      <c r="HFU2" s="24"/>
      <c r="HFV2" s="24"/>
      <c r="HFW2" s="24"/>
      <c r="HFX2" s="24"/>
      <c r="HFY2" s="24"/>
      <c r="HFZ2" s="24"/>
      <c r="HGA2" s="24"/>
      <c r="HGB2" s="24"/>
      <c r="HGC2" s="24"/>
      <c r="HGD2" s="24"/>
      <c r="HGE2" s="24"/>
      <c r="HGF2" s="24"/>
      <c r="HGG2" s="24"/>
      <c r="HGH2" s="24"/>
      <c r="HGI2" s="24"/>
      <c r="HGJ2" s="24"/>
      <c r="HGK2" s="24"/>
      <c r="HGL2" s="24"/>
      <c r="HGM2" s="24"/>
      <c r="HGN2" s="24"/>
      <c r="HGO2" s="24"/>
      <c r="HGP2" s="24"/>
      <c r="HGQ2" s="24"/>
      <c r="HGR2" s="24"/>
      <c r="HGS2" s="24"/>
      <c r="HGT2" s="24"/>
      <c r="HGU2" s="24"/>
      <c r="HGV2" s="24"/>
      <c r="HGW2" s="24"/>
      <c r="HGX2" s="24"/>
      <c r="HGY2" s="24"/>
      <c r="HGZ2" s="24"/>
      <c r="HHA2" s="24"/>
      <c r="HHB2" s="24"/>
      <c r="HHC2" s="24"/>
      <c r="HHD2" s="24"/>
      <c r="HHE2" s="24"/>
      <c r="HHF2" s="24"/>
      <c r="HHG2" s="24"/>
      <c r="HHH2" s="24"/>
      <c r="HHI2" s="24"/>
      <c r="HHJ2" s="24"/>
      <c r="HHK2" s="24"/>
      <c r="HHL2" s="24"/>
      <c r="HHM2" s="24"/>
      <c r="HHN2" s="24"/>
      <c r="HHO2" s="24"/>
      <c r="HHP2" s="24"/>
      <c r="HHQ2" s="24"/>
      <c r="HHR2" s="24"/>
      <c r="HHS2" s="24"/>
      <c r="HHT2" s="24"/>
      <c r="HHU2" s="24"/>
      <c r="HHV2" s="24"/>
      <c r="HHW2" s="24"/>
      <c r="HHX2" s="24"/>
      <c r="HHY2" s="24"/>
      <c r="HHZ2" s="24"/>
      <c r="HIA2" s="24"/>
      <c r="HIB2" s="24"/>
      <c r="HIC2" s="24"/>
      <c r="HID2" s="24"/>
      <c r="HIE2" s="24"/>
      <c r="HIF2" s="24"/>
      <c r="HIG2" s="24"/>
      <c r="HIH2" s="24"/>
      <c r="HII2" s="24"/>
      <c r="HIJ2" s="24"/>
      <c r="HIK2" s="24"/>
      <c r="HIL2" s="24"/>
      <c r="HIM2" s="24"/>
      <c r="HIN2" s="24"/>
      <c r="HIO2" s="24"/>
      <c r="HIP2" s="24"/>
      <c r="HIQ2" s="24"/>
      <c r="HIR2" s="24"/>
      <c r="HIS2" s="24"/>
      <c r="HIT2" s="24"/>
      <c r="HIU2" s="24"/>
      <c r="HIV2" s="24"/>
      <c r="HIW2" s="24"/>
      <c r="HIX2" s="24"/>
      <c r="HIY2" s="24"/>
      <c r="HIZ2" s="24"/>
      <c r="HJA2" s="24"/>
      <c r="HJB2" s="24"/>
      <c r="HJC2" s="24"/>
      <c r="HJD2" s="24"/>
      <c r="HJE2" s="24"/>
      <c r="HJF2" s="24"/>
      <c r="HJG2" s="24"/>
      <c r="HJH2" s="24"/>
      <c r="HJI2" s="24"/>
      <c r="HJJ2" s="24"/>
      <c r="HJK2" s="24"/>
      <c r="HJL2" s="24"/>
      <c r="HJM2" s="24"/>
      <c r="HJN2" s="24"/>
      <c r="HJO2" s="24"/>
      <c r="HJP2" s="24"/>
      <c r="HJQ2" s="24"/>
      <c r="HJR2" s="24"/>
      <c r="HJS2" s="24"/>
      <c r="HJT2" s="24"/>
      <c r="HJU2" s="24"/>
      <c r="HJV2" s="24"/>
      <c r="HJW2" s="24"/>
      <c r="HJX2" s="24"/>
      <c r="HJY2" s="24"/>
      <c r="HJZ2" s="24"/>
      <c r="HKA2" s="24"/>
      <c r="HKB2" s="24"/>
      <c r="HKC2" s="24"/>
      <c r="HKD2" s="24"/>
      <c r="HKE2" s="24"/>
      <c r="HKF2" s="24"/>
      <c r="HKG2" s="24"/>
      <c r="HKH2" s="24"/>
      <c r="HKI2" s="24"/>
      <c r="HKJ2" s="24"/>
      <c r="HKK2" s="24"/>
      <c r="HKL2" s="24"/>
      <c r="HKM2" s="24"/>
      <c r="HKN2" s="24"/>
      <c r="HKO2" s="24"/>
      <c r="HKP2" s="24"/>
      <c r="HKQ2" s="24"/>
      <c r="HKR2" s="24"/>
      <c r="HKS2" s="24"/>
      <c r="HKT2" s="24"/>
      <c r="HKU2" s="24"/>
      <c r="HKV2" s="24"/>
      <c r="HKW2" s="24"/>
      <c r="HKX2" s="24"/>
      <c r="HKY2" s="24"/>
      <c r="HKZ2" s="24"/>
      <c r="HLA2" s="24"/>
      <c r="HLB2" s="24"/>
      <c r="HLC2" s="24"/>
      <c r="HLD2" s="24"/>
      <c r="HLE2" s="24"/>
      <c r="HLF2" s="24"/>
      <c r="HLG2" s="24"/>
      <c r="HLH2" s="24"/>
      <c r="HLI2" s="24"/>
      <c r="HLJ2" s="24"/>
      <c r="HLK2" s="24"/>
      <c r="HLL2" s="24"/>
      <c r="HLM2" s="24"/>
      <c r="HLN2" s="24"/>
      <c r="HLO2" s="24"/>
      <c r="HLP2" s="24"/>
      <c r="HLQ2" s="24"/>
      <c r="HLR2" s="24"/>
      <c r="HLS2" s="24"/>
      <c r="HLT2" s="24"/>
      <c r="HLU2" s="24"/>
      <c r="HLV2" s="24"/>
      <c r="HLW2" s="24"/>
      <c r="HLX2" s="24"/>
      <c r="HLY2" s="24"/>
      <c r="HLZ2" s="24"/>
      <c r="HMA2" s="24"/>
      <c r="HMB2" s="24"/>
      <c r="HMC2" s="24"/>
      <c r="HMD2" s="24"/>
      <c r="HME2" s="24"/>
      <c r="HMF2" s="24"/>
      <c r="HMG2" s="24"/>
      <c r="HMH2" s="24"/>
      <c r="HMI2" s="24"/>
      <c r="HMJ2" s="24"/>
      <c r="HMK2" s="24"/>
      <c r="HML2" s="24"/>
      <c r="HMM2" s="24"/>
      <c r="HMN2" s="24"/>
      <c r="HMO2" s="24"/>
      <c r="HMP2" s="24"/>
      <c r="HMQ2" s="24"/>
      <c r="HMR2" s="24"/>
      <c r="HMS2" s="24"/>
      <c r="HMT2" s="24"/>
      <c r="HMU2" s="24"/>
      <c r="HMV2" s="24"/>
      <c r="HMW2" s="24"/>
      <c r="HMX2" s="24"/>
      <c r="HMY2" s="24"/>
      <c r="HMZ2" s="24"/>
      <c r="HNA2" s="24"/>
      <c r="HNB2" s="24"/>
      <c r="HNC2" s="24"/>
      <c r="HND2" s="24"/>
      <c r="HNE2" s="24"/>
      <c r="HNF2" s="24"/>
      <c r="HNG2" s="24"/>
      <c r="HNH2" s="24"/>
      <c r="HNI2" s="24"/>
      <c r="HNJ2" s="24"/>
      <c r="HNK2" s="24"/>
      <c r="HNL2" s="24"/>
      <c r="HNM2" s="24"/>
      <c r="HNN2" s="24"/>
      <c r="HNO2" s="24"/>
      <c r="HNP2" s="24"/>
      <c r="HNQ2" s="24"/>
      <c r="HNR2" s="24"/>
      <c r="HNS2" s="24"/>
      <c r="HNT2" s="24"/>
      <c r="HNU2" s="24"/>
      <c r="HNV2" s="24"/>
      <c r="HNW2" s="24"/>
      <c r="HNX2" s="24"/>
      <c r="HNY2" s="24"/>
      <c r="HNZ2" s="24"/>
      <c r="HOA2" s="24"/>
      <c r="HOB2" s="24"/>
      <c r="HOC2" s="24"/>
      <c r="HOD2" s="24"/>
      <c r="HOE2" s="24"/>
      <c r="HOF2" s="24"/>
      <c r="HOG2" s="24"/>
      <c r="HOH2" s="24"/>
      <c r="HOI2" s="24"/>
      <c r="HOJ2" s="24"/>
      <c r="HOK2" s="24"/>
      <c r="HOL2" s="24"/>
      <c r="HOM2" s="24"/>
      <c r="HON2" s="24"/>
      <c r="HOO2" s="24"/>
      <c r="HOP2" s="24"/>
      <c r="HOQ2" s="24"/>
      <c r="HOR2" s="24"/>
      <c r="HOS2" s="24"/>
      <c r="HOT2" s="24"/>
      <c r="HOU2" s="24"/>
      <c r="HOV2" s="24"/>
      <c r="HOW2" s="24"/>
      <c r="HOX2" s="24"/>
      <c r="HOY2" s="24"/>
      <c r="HOZ2" s="24"/>
      <c r="HPA2" s="24"/>
      <c r="HPB2" s="24"/>
      <c r="HPC2" s="24"/>
      <c r="HPD2" s="24"/>
      <c r="HPE2" s="24"/>
      <c r="HPF2" s="24"/>
      <c r="HPG2" s="24"/>
      <c r="HPH2" s="24"/>
      <c r="HPI2" s="24"/>
      <c r="HPJ2" s="24"/>
      <c r="HPK2" s="24"/>
      <c r="HPL2" s="24"/>
      <c r="HPM2" s="24"/>
      <c r="HPN2" s="24"/>
      <c r="HPO2" s="24"/>
      <c r="HPP2" s="24"/>
      <c r="HPQ2" s="24"/>
      <c r="HPR2" s="24"/>
      <c r="HPS2" s="24"/>
      <c r="HPT2" s="24"/>
      <c r="HPU2" s="24"/>
      <c r="HPV2" s="24"/>
      <c r="HPW2" s="24"/>
      <c r="HPX2" s="24"/>
      <c r="HPY2" s="24"/>
      <c r="HPZ2" s="24"/>
      <c r="HQA2" s="24"/>
      <c r="HQB2" s="24"/>
      <c r="HQC2" s="24"/>
      <c r="HQD2" s="24"/>
      <c r="HQE2" s="24"/>
      <c r="HQF2" s="24"/>
      <c r="HQG2" s="24"/>
      <c r="HQH2" s="24"/>
      <c r="HQI2" s="24"/>
      <c r="HQJ2" s="24"/>
      <c r="HQK2" s="24"/>
      <c r="HQL2" s="24"/>
      <c r="HQM2" s="24"/>
      <c r="HQN2" s="24"/>
      <c r="HQO2" s="24"/>
      <c r="HQP2" s="24"/>
      <c r="HQQ2" s="24"/>
      <c r="HQR2" s="24"/>
      <c r="HQS2" s="24"/>
      <c r="HQT2" s="24"/>
      <c r="HQU2" s="24"/>
      <c r="HQV2" s="24"/>
      <c r="HQW2" s="24"/>
      <c r="HQX2" s="24"/>
      <c r="HQY2" s="24"/>
      <c r="HQZ2" s="24"/>
      <c r="HRA2" s="24"/>
      <c r="HRB2" s="24"/>
      <c r="HRC2" s="24"/>
      <c r="HRD2" s="24"/>
      <c r="HRE2" s="24"/>
      <c r="HRF2" s="24"/>
      <c r="HRG2" s="24"/>
      <c r="HRH2" s="24"/>
      <c r="HRI2" s="24"/>
      <c r="HRJ2" s="24"/>
      <c r="HRK2" s="24"/>
      <c r="HRL2" s="24"/>
      <c r="HRM2" s="24"/>
      <c r="HRN2" s="24"/>
      <c r="HRO2" s="24"/>
      <c r="HRP2" s="24"/>
      <c r="HRQ2" s="24"/>
      <c r="HRR2" s="24"/>
      <c r="HRS2" s="24"/>
      <c r="HRT2" s="24"/>
      <c r="HRU2" s="24"/>
      <c r="HRV2" s="24"/>
      <c r="HRW2" s="24"/>
      <c r="HRX2" s="24"/>
      <c r="HRY2" s="24"/>
      <c r="HRZ2" s="24"/>
      <c r="HSA2" s="24"/>
      <c r="HSB2" s="24"/>
      <c r="HSC2" s="24"/>
      <c r="HSD2" s="24"/>
      <c r="HSE2" s="24"/>
      <c r="HSF2" s="24"/>
      <c r="HSG2" s="24"/>
      <c r="HSH2" s="24"/>
      <c r="HSI2" s="24"/>
      <c r="HSJ2" s="24"/>
      <c r="HSK2" s="24"/>
      <c r="HSL2" s="24"/>
      <c r="HSM2" s="24"/>
      <c r="HSN2" s="24"/>
      <c r="HSO2" s="24"/>
      <c r="HSP2" s="24"/>
      <c r="HSQ2" s="24"/>
      <c r="HSR2" s="24"/>
      <c r="HSS2" s="24"/>
      <c r="HST2" s="24"/>
      <c r="HSU2" s="24"/>
      <c r="HSV2" s="24"/>
      <c r="HSW2" s="24"/>
      <c r="HSX2" s="24"/>
      <c r="HSY2" s="24"/>
      <c r="HSZ2" s="24"/>
      <c r="HTA2" s="24"/>
      <c r="HTB2" s="24"/>
      <c r="HTC2" s="24"/>
      <c r="HTD2" s="24"/>
      <c r="HTE2" s="24"/>
      <c r="HTF2" s="24"/>
      <c r="HTG2" s="24"/>
      <c r="HTH2" s="24"/>
      <c r="HTI2" s="24"/>
      <c r="HTJ2" s="24"/>
      <c r="HTK2" s="24"/>
      <c r="HTL2" s="24"/>
      <c r="HTM2" s="24"/>
      <c r="HTN2" s="24"/>
      <c r="HTO2" s="24"/>
      <c r="HTP2" s="24"/>
      <c r="HTQ2" s="24"/>
      <c r="HTR2" s="24"/>
      <c r="HTS2" s="24"/>
      <c r="HTT2" s="24"/>
      <c r="HTU2" s="24"/>
      <c r="HTV2" s="24"/>
      <c r="HTW2" s="24"/>
      <c r="HTX2" s="24"/>
      <c r="HTY2" s="24"/>
      <c r="HTZ2" s="24"/>
      <c r="HUA2" s="24"/>
      <c r="HUB2" s="24"/>
      <c r="HUC2" s="24"/>
      <c r="HUD2" s="24"/>
      <c r="HUE2" s="24"/>
      <c r="HUF2" s="24"/>
      <c r="HUG2" s="24"/>
      <c r="HUH2" s="24"/>
      <c r="HUI2" s="24"/>
      <c r="HUJ2" s="24"/>
      <c r="HUK2" s="24"/>
      <c r="HUL2" s="24"/>
      <c r="HUM2" s="24"/>
      <c r="HUN2" s="24"/>
      <c r="HUO2" s="24"/>
      <c r="HUP2" s="24"/>
      <c r="HUQ2" s="24"/>
      <c r="HUR2" s="24"/>
      <c r="HUS2" s="24"/>
      <c r="HUT2" s="24"/>
      <c r="HUU2" s="24"/>
      <c r="HUV2" s="24"/>
      <c r="HUW2" s="24"/>
      <c r="HUX2" s="24"/>
      <c r="HUY2" s="24"/>
      <c r="HUZ2" s="24"/>
      <c r="HVA2" s="24"/>
      <c r="HVB2" s="24"/>
      <c r="HVC2" s="24"/>
      <c r="HVD2" s="24"/>
      <c r="HVE2" s="24"/>
      <c r="HVF2" s="24"/>
      <c r="HVG2" s="24"/>
      <c r="HVH2" s="24"/>
      <c r="HVI2" s="24"/>
      <c r="HVJ2" s="24"/>
      <c r="HVK2" s="24"/>
      <c r="HVL2" s="24"/>
      <c r="HVM2" s="24"/>
      <c r="HVN2" s="24"/>
      <c r="HVO2" s="24"/>
      <c r="HVP2" s="24"/>
      <c r="HVQ2" s="24"/>
      <c r="HVR2" s="24"/>
      <c r="HVS2" s="24"/>
      <c r="HVT2" s="24"/>
      <c r="HVU2" s="24"/>
      <c r="HVV2" s="24"/>
      <c r="HVW2" s="24"/>
      <c r="HVX2" s="24"/>
      <c r="HVY2" s="24"/>
      <c r="HVZ2" s="24"/>
      <c r="HWA2" s="24"/>
      <c r="HWB2" s="24"/>
      <c r="HWC2" s="24"/>
      <c r="HWD2" s="24"/>
      <c r="HWE2" s="24"/>
      <c r="HWF2" s="24"/>
      <c r="HWG2" s="24"/>
      <c r="HWH2" s="24"/>
      <c r="HWI2" s="24"/>
      <c r="HWJ2" s="24"/>
      <c r="HWK2" s="24"/>
      <c r="HWL2" s="24"/>
      <c r="HWM2" s="24"/>
      <c r="HWN2" s="24"/>
      <c r="HWO2" s="24"/>
      <c r="HWP2" s="24"/>
      <c r="HWQ2" s="24"/>
      <c r="HWR2" s="24"/>
      <c r="HWS2" s="24"/>
      <c r="HWT2" s="24"/>
      <c r="HWU2" s="24"/>
      <c r="HWV2" s="24"/>
      <c r="HWW2" s="24"/>
      <c r="HWX2" s="24"/>
      <c r="HWY2" s="24"/>
      <c r="HWZ2" s="24"/>
      <c r="HXA2" s="24"/>
      <c r="HXB2" s="24"/>
      <c r="HXC2" s="24"/>
      <c r="HXD2" s="24"/>
      <c r="HXE2" s="24"/>
      <c r="HXF2" s="24"/>
      <c r="HXG2" s="24"/>
      <c r="HXH2" s="24"/>
      <c r="HXI2" s="24"/>
      <c r="HXJ2" s="24"/>
      <c r="HXK2" s="24"/>
      <c r="HXL2" s="24"/>
      <c r="HXM2" s="24"/>
      <c r="HXN2" s="24"/>
      <c r="HXO2" s="24"/>
      <c r="HXP2" s="24"/>
      <c r="HXQ2" s="24"/>
      <c r="HXR2" s="24"/>
      <c r="HXS2" s="24"/>
      <c r="HXT2" s="24"/>
      <c r="HXU2" s="24"/>
      <c r="HXV2" s="24"/>
      <c r="HXW2" s="24"/>
      <c r="HXX2" s="24"/>
      <c r="HXY2" s="24"/>
      <c r="HXZ2" s="24"/>
      <c r="HYA2" s="24"/>
      <c r="HYB2" s="24"/>
      <c r="HYC2" s="24"/>
      <c r="HYD2" s="24"/>
      <c r="HYE2" s="24"/>
      <c r="HYF2" s="24"/>
      <c r="HYG2" s="24"/>
      <c r="HYH2" s="24"/>
      <c r="HYI2" s="24"/>
      <c r="HYJ2" s="24"/>
      <c r="HYK2" s="24"/>
      <c r="HYL2" s="24"/>
      <c r="HYM2" s="24"/>
      <c r="HYN2" s="24"/>
      <c r="HYO2" s="24"/>
      <c r="HYP2" s="24"/>
      <c r="HYQ2" s="24"/>
      <c r="HYR2" s="24"/>
      <c r="HYS2" s="24"/>
      <c r="HYT2" s="24"/>
      <c r="HYU2" s="24"/>
      <c r="HYV2" s="24"/>
      <c r="HYW2" s="24"/>
      <c r="HYX2" s="24"/>
      <c r="HYY2" s="24"/>
      <c r="HYZ2" s="24"/>
      <c r="HZA2" s="24"/>
      <c r="HZB2" s="24"/>
      <c r="HZC2" s="24"/>
      <c r="HZD2" s="24"/>
      <c r="HZE2" s="24"/>
      <c r="HZF2" s="24"/>
      <c r="HZG2" s="24"/>
      <c r="HZH2" s="24"/>
      <c r="HZI2" s="24"/>
      <c r="HZJ2" s="24"/>
      <c r="HZK2" s="24"/>
      <c r="HZL2" s="24"/>
      <c r="HZM2" s="24"/>
      <c r="HZN2" s="24"/>
      <c r="HZO2" s="24"/>
      <c r="HZP2" s="24"/>
      <c r="HZQ2" s="24"/>
      <c r="HZR2" s="24"/>
      <c r="HZS2" s="24"/>
      <c r="HZT2" s="24"/>
      <c r="HZU2" s="24"/>
      <c r="HZV2" s="24"/>
      <c r="HZW2" s="24"/>
      <c r="HZX2" s="24"/>
      <c r="HZY2" s="24"/>
      <c r="HZZ2" s="24"/>
      <c r="IAA2" s="24"/>
      <c r="IAB2" s="24"/>
      <c r="IAC2" s="24"/>
      <c r="IAD2" s="24"/>
      <c r="IAE2" s="24"/>
      <c r="IAF2" s="24"/>
      <c r="IAG2" s="24"/>
      <c r="IAH2" s="24"/>
      <c r="IAI2" s="24"/>
      <c r="IAJ2" s="24"/>
      <c r="IAK2" s="24"/>
      <c r="IAL2" s="24"/>
      <c r="IAM2" s="24"/>
      <c r="IAN2" s="24"/>
      <c r="IAO2" s="24"/>
      <c r="IAP2" s="24"/>
      <c r="IAQ2" s="24"/>
      <c r="IAR2" s="24"/>
      <c r="IAS2" s="24"/>
      <c r="IAT2" s="24"/>
      <c r="IAU2" s="24"/>
      <c r="IAV2" s="24"/>
      <c r="IAW2" s="24"/>
      <c r="IAX2" s="24"/>
      <c r="IAY2" s="24"/>
      <c r="IAZ2" s="24"/>
      <c r="IBA2" s="24"/>
      <c r="IBB2" s="24"/>
      <c r="IBC2" s="24"/>
      <c r="IBD2" s="24"/>
      <c r="IBE2" s="24"/>
      <c r="IBF2" s="24"/>
      <c r="IBG2" s="24"/>
      <c r="IBH2" s="24"/>
      <c r="IBI2" s="24"/>
      <c r="IBJ2" s="24"/>
      <c r="IBK2" s="24"/>
      <c r="IBL2" s="24"/>
      <c r="IBM2" s="24"/>
      <c r="IBN2" s="24"/>
      <c r="IBO2" s="24"/>
      <c r="IBP2" s="24"/>
      <c r="IBQ2" s="24"/>
      <c r="IBR2" s="24"/>
      <c r="IBS2" s="24"/>
      <c r="IBT2" s="24"/>
      <c r="IBU2" s="24"/>
      <c r="IBV2" s="24"/>
      <c r="IBW2" s="24"/>
      <c r="IBX2" s="24"/>
      <c r="IBY2" s="24"/>
      <c r="IBZ2" s="24"/>
      <c r="ICA2" s="24"/>
      <c r="ICB2" s="24"/>
      <c r="ICC2" s="24"/>
      <c r="ICD2" s="24"/>
      <c r="ICE2" s="24"/>
      <c r="ICF2" s="24"/>
      <c r="ICG2" s="24"/>
      <c r="ICH2" s="24"/>
      <c r="ICI2" s="24"/>
      <c r="ICJ2" s="24"/>
      <c r="ICK2" s="24"/>
      <c r="ICL2" s="24"/>
      <c r="ICM2" s="24"/>
      <c r="ICN2" s="24"/>
      <c r="ICO2" s="24"/>
      <c r="ICP2" s="24"/>
      <c r="ICQ2" s="24"/>
      <c r="ICR2" s="24"/>
      <c r="ICS2" s="24"/>
      <c r="ICT2" s="24"/>
      <c r="ICU2" s="24"/>
      <c r="ICV2" s="24"/>
      <c r="ICW2" s="24"/>
      <c r="ICX2" s="24"/>
      <c r="ICY2" s="24"/>
      <c r="ICZ2" s="24"/>
      <c r="IDA2" s="24"/>
      <c r="IDB2" s="24"/>
      <c r="IDC2" s="24"/>
      <c r="IDD2" s="24"/>
      <c r="IDE2" s="24"/>
      <c r="IDF2" s="24"/>
      <c r="IDG2" s="24"/>
      <c r="IDH2" s="24"/>
      <c r="IDI2" s="24"/>
      <c r="IDJ2" s="24"/>
      <c r="IDK2" s="24"/>
      <c r="IDL2" s="24"/>
      <c r="IDM2" s="24"/>
      <c r="IDN2" s="24"/>
      <c r="IDO2" s="24"/>
      <c r="IDP2" s="24"/>
      <c r="IDQ2" s="24"/>
      <c r="IDR2" s="24"/>
      <c r="IDS2" s="24"/>
      <c r="IDT2" s="24"/>
      <c r="IDU2" s="24"/>
      <c r="IDV2" s="24"/>
      <c r="IDW2" s="24"/>
      <c r="IDX2" s="24"/>
      <c r="IDY2" s="24"/>
      <c r="IDZ2" s="24"/>
      <c r="IEA2" s="24"/>
      <c r="IEB2" s="24"/>
      <c r="IEC2" s="24"/>
      <c r="IED2" s="24"/>
      <c r="IEE2" s="24"/>
      <c r="IEF2" s="24"/>
      <c r="IEG2" s="24"/>
      <c r="IEH2" s="24"/>
      <c r="IEI2" s="24"/>
      <c r="IEJ2" s="24"/>
      <c r="IEK2" s="24"/>
      <c r="IEL2" s="24"/>
      <c r="IEM2" s="24"/>
      <c r="IEN2" s="24"/>
      <c r="IEO2" s="24"/>
      <c r="IEP2" s="24"/>
      <c r="IEQ2" s="24"/>
      <c r="IER2" s="24"/>
      <c r="IES2" s="24"/>
      <c r="IET2" s="24"/>
      <c r="IEU2" s="24"/>
      <c r="IEV2" s="24"/>
      <c r="IEW2" s="24"/>
      <c r="IEX2" s="24"/>
      <c r="IEY2" s="24"/>
      <c r="IEZ2" s="24"/>
      <c r="IFA2" s="24"/>
      <c r="IFB2" s="24"/>
      <c r="IFC2" s="24"/>
      <c r="IFD2" s="24"/>
      <c r="IFE2" s="24"/>
      <c r="IFF2" s="24"/>
      <c r="IFG2" s="24"/>
      <c r="IFH2" s="24"/>
      <c r="IFI2" s="24"/>
      <c r="IFJ2" s="24"/>
      <c r="IFK2" s="24"/>
      <c r="IFL2" s="24"/>
      <c r="IFM2" s="24"/>
      <c r="IFN2" s="24"/>
      <c r="IFO2" s="24"/>
      <c r="IFP2" s="24"/>
      <c r="IFQ2" s="24"/>
      <c r="IFR2" s="24"/>
      <c r="IFS2" s="24"/>
      <c r="IFT2" s="24"/>
      <c r="IFU2" s="24"/>
      <c r="IFV2" s="24"/>
      <c r="IFW2" s="24"/>
      <c r="IFX2" s="24"/>
      <c r="IFY2" s="24"/>
      <c r="IFZ2" s="24"/>
      <c r="IGA2" s="24"/>
      <c r="IGB2" s="24"/>
      <c r="IGC2" s="24"/>
      <c r="IGD2" s="24"/>
      <c r="IGE2" s="24"/>
      <c r="IGF2" s="24"/>
      <c r="IGG2" s="24"/>
      <c r="IGH2" s="24"/>
      <c r="IGI2" s="24"/>
      <c r="IGJ2" s="24"/>
      <c r="IGK2" s="24"/>
      <c r="IGL2" s="24"/>
      <c r="IGM2" s="24"/>
      <c r="IGN2" s="24"/>
      <c r="IGO2" s="24"/>
      <c r="IGP2" s="24"/>
      <c r="IGQ2" s="24"/>
      <c r="IGR2" s="24"/>
      <c r="IGS2" s="24"/>
      <c r="IGT2" s="24"/>
      <c r="IGU2" s="24"/>
      <c r="IGV2" s="24"/>
      <c r="IGW2" s="24"/>
      <c r="IGX2" s="24"/>
      <c r="IGY2" s="24"/>
      <c r="IGZ2" s="24"/>
      <c r="IHA2" s="24"/>
      <c r="IHB2" s="24"/>
      <c r="IHC2" s="24"/>
      <c r="IHD2" s="24"/>
      <c r="IHE2" s="24"/>
      <c r="IHF2" s="24"/>
      <c r="IHG2" s="24"/>
      <c r="IHH2" s="24"/>
      <c r="IHI2" s="24"/>
      <c r="IHJ2" s="24"/>
      <c r="IHK2" s="24"/>
      <c r="IHL2" s="24"/>
      <c r="IHM2" s="24"/>
      <c r="IHN2" s="24"/>
      <c r="IHO2" s="24"/>
      <c r="IHP2" s="24"/>
      <c r="IHQ2" s="24"/>
      <c r="IHR2" s="24"/>
      <c r="IHS2" s="24"/>
      <c r="IHT2" s="24"/>
      <c r="IHU2" s="24"/>
      <c r="IHV2" s="24"/>
      <c r="IHW2" s="24"/>
      <c r="IHX2" s="24"/>
      <c r="IHY2" s="24"/>
      <c r="IHZ2" s="24"/>
      <c r="IIA2" s="24"/>
      <c r="IIB2" s="24"/>
      <c r="IIC2" s="24"/>
      <c r="IID2" s="24"/>
      <c r="IIE2" s="24"/>
      <c r="IIF2" s="24"/>
      <c r="IIG2" s="24"/>
      <c r="IIH2" s="24"/>
      <c r="III2" s="24"/>
      <c r="IIJ2" s="24"/>
      <c r="IIK2" s="24"/>
      <c r="IIL2" s="24"/>
      <c r="IIM2" s="24"/>
      <c r="IIN2" s="24"/>
      <c r="IIO2" s="24"/>
      <c r="IIP2" s="24"/>
      <c r="IIQ2" s="24"/>
      <c r="IIR2" s="24"/>
      <c r="IIS2" s="24"/>
      <c r="IIT2" s="24"/>
      <c r="IIU2" s="24"/>
      <c r="IIV2" s="24"/>
      <c r="IIW2" s="24"/>
      <c r="IIX2" s="24"/>
      <c r="IIY2" s="24"/>
      <c r="IIZ2" s="24"/>
      <c r="IJA2" s="24"/>
      <c r="IJB2" s="24"/>
      <c r="IJC2" s="24"/>
      <c r="IJD2" s="24"/>
      <c r="IJE2" s="24"/>
      <c r="IJF2" s="24"/>
      <c r="IJG2" s="24"/>
      <c r="IJH2" s="24"/>
      <c r="IJI2" s="24"/>
      <c r="IJJ2" s="24"/>
      <c r="IJK2" s="24"/>
      <c r="IJL2" s="24"/>
      <c r="IJM2" s="24"/>
      <c r="IJN2" s="24"/>
      <c r="IJO2" s="24"/>
      <c r="IJP2" s="24"/>
      <c r="IJQ2" s="24"/>
      <c r="IJR2" s="24"/>
      <c r="IJS2" s="24"/>
      <c r="IJT2" s="24"/>
      <c r="IJU2" s="24"/>
      <c r="IJV2" s="24"/>
      <c r="IJW2" s="24"/>
      <c r="IJX2" s="24"/>
      <c r="IJY2" s="24"/>
      <c r="IJZ2" s="24"/>
      <c r="IKA2" s="24"/>
      <c r="IKB2" s="24"/>
      <c r="IKC2" s="24"/>
      <c r="IKD2" s="24"/>
      <c r="IKE2" s="24"/>
      <c r="IKF2" s="24"/>
      <c r="IKG2" s="24"/>
      <c r="IKH2" s="24"/>
      <c r="IKI2" s="24"/>
      <c r="IKJ2" s="24"/>
      <c r="IKK2" s="24"/>
      <c r="IKL2" s="24"/>
      <c r="IKM2" s="24"/>
      <c r="IKN2" s="24"/>
      <c r="IKO2" s="24"/>
      <c r="IKP2" s="24"/>
      <c r="IKQ2" s="24"/>
      <c r="IKR2" s="24"/>
      <c r="IKS2" s="24"/>
      <c r="IKT2" s="24"/>
      <c r="IKU2" s="24"/>
      <c r="IKV2" s="24"/>
      <c r="IKW2" s="24"/>
      <c r="IKX2" s="24"/>
      <c r="IKY2" s="24"/>
      <c r="IKZ2" s="24"/>
      <c r="ILA2" s="24"/>
      <c r="ILB2" s="24"/>
      <c r="ILC2" s="24"/>
      <c r="ILD2" s="24"/>
      <c r="ILE2" s="24"/>
      <c r="ILF2" s="24"/>
      <c r="ILG2" s="24"/>
      <c r="ILH2" s="24"/>
      <c r="ILI2" s="24"/>
      <c r="ILJ2" s="24"/>
      <c r="ILK2" s="24"/>
      <c r="ILL2" s="24"/>
      <c r="ILM2" s="24"/>
      <c r="ILN2" s="24"/>
      <c r="ILO2" s="24"/>
      <c r="ILP2" s="24"/>
      <c r="ILQ2" s="24"/>
      <c r="ILR2" s="24"/>
      <c r="ILS2" s="24"/>
      <c r="ILT2" s="24"/>
      <c r="ILU2" s="24"/>
      <c r="ILV2" s="24"/>
      <c r="ILW2" s="24"/>
      <c r="ILX2" s="24"/>
      <c r="ILY2" s="24"/>
      <c r="ILZ2" s="24"/>
      <c r="IMA2" s="24"/>
      <c r="IMB2" s="24"/>
      <c r="IMC2" s="24"/>
      <c r="IMD2" s="24"/>
      <c r="IME2" s="24"/>
      <c r="IMF2" s="24"/>
      <c r="IMG2" s="24"/>
      <c r="IMH2" s="24"/>
      <c r="IMI2" s="24"/>
      <c r="IMJ2" s="24"/>
      <c r="IMK2" s="24"/>
      <c r="IML2" s="24"/>
      <c r="IMM2" s="24"/>
      <c r="IMN2" s="24"/>
      <c r="IMO2" s="24"/>
      <c r="IMP2" s="24"/>
      <c r="IMQ2" s="24"/>
      <c r="IMR2" s="24"/>
      <c r="IMS2" s="24"/>
      <c r="IMT2" s="24"/>
      <c r="IMU2" s="24"/>
      <c r="IMV2" s="24"/>
      <c r="IMW2" s="24"/>
      <c r="IMX2" s="24"/>
      <c r="IMY2" s="24"/>
      <c r="IMZ2" s="24"/>
      <c r="INA2" s="24"/>
      <c r="INB2" s="24"/>
      <c r="INC2" s="24"/>
      <c r="IND2" s="24"/>
      <c r="INE2" s="24"/>
      <c r="INF2" s="24"/>
      <c r="ING2" s="24"/>
      <c r="INH2" s="24"/>
      <c r="INI2" s="24"/>
      <c r="INJ2" s="24"/>
      <c r="INK2" s="24"/>
      <c r="INL2" s="24"/>
      <c r="INM2" s="24"/>
      <c r="INN2" s="24"/>
      <c r="INO2" s="24"/>
      <c r="INP2" s="24"/>
      <c r="INQ2" s="24"/>
      <c r="INR2" s="24"/>
      <c r="INS2" s="24"/>
      <c r="INT2" s="24"/>
      <c r="INU2" s="24"/>
      <c r="INV2" s="24"/>
      <c r="INW2" s="24"/>
      <c r="INX2" s="24"/>
      <c r="INY2" s="24"/>
      <c r="INZ2" s="24"/>
      <c r="IOA2" s="24"/>
      <c r="IOB2" s="24"/>
      <c r="IOC2" s="24"/>
      <c r="IOD2" s="24"/>
      <c r="IOE2" s="24"/>
      <c r="IOF2" s="24"/>
      <c r="IOG2" s="24"/>
      <c r="IOH2" s="24"/>
      <c r="IOI2" s="24"/>
      <c r="IOJ2" s="24"/>
      <c r="IOK2" s="24"/>
      <c r="IOL2" s="24"/>
      <c r="IOM2" s="24"/>
      <c r="ION2" s="24"/>
      <c r="IOO2" s="24"/>
      <c r="IOP2" s="24"/>
      <c r="IOQ2" s="24"/>
      <c r="IOR2" s="24"/>
      <c r="IOS2" s="24"/>
      <c r="IOT2" s="24"/>
      <c r="IOU2" s="24"/>
      <c r="IOV2" s="24"/>
      <c r="IOW2" s="24"/>
      <c r="IOX2" s="24"/>
      <c r="IOY2" s="24"/>
      <c r="IOZ2" s="24"/>
      <c r="IPA2" s="24"/>
      <c r="IPB2" s="24"/>
      <c r="IPC2" s="24"/>
      <c r="IPD2" s="24"/>
      <c r="IPE2" s="24"/>
      <c r="IPF2" s="24"/>
      <c r="IPG2" s="24"/>
      <c r="IPH2" s="24"/>
      <c r="IPI2" s="24"/>
      <c r="IPJ2" s="24"/>
      <c r="IPK2" s="24"/>
      <c r="IPL2" s="24"/>
      <c r="IPM2" s="24"/>
      <c r="IPN2" s="24"/>
      <c r="IPO2" s="24"/>
      <c r="IPP2" s="24"/>
      <c r="IPQ2" s="24"/>
      <c r="IPR2" s="24"/>
      <c r="IPS2" s="24"/>
      <c r="IPT2" s="24"/>
      <c r="IPU2" s="24"/>
      <c r="IPV2" s="24"/>
      <c r="IPW2" s="24"/>
      <c r="IPX2" s="24"/>
      <c r="IPY2" s="24"/>
      <c r="IPZ2" s="24"/>
      <c r="IQA2" s="24"/>
      <c r="IQB2" s="24"/>
      <c r="IQC2" s="24"/>
      <c r="IQD2" s="24"/>
      <c r="IQE2" s="24"/>
      <c r="IQF2" s="24"/>
      <c r="IQG2" s="24"/>
      <c r="IQH2" s="24"/>
      <c r="IQI2" s="24"/>
      <c r="IQJ2" s="24"/>
      <c r="IQK2" s="24"/>
      <c r="IQL2" s="24"/>
      <c r="IQM2" s="24"/>
      <c r="IQN2" s="24"/>
      <c r="IQO2" s="24"/>
      <c r="IQP2" s="24"/>
      <c r="IQQ2" s="24"/>
      <c r="IQR2" s="24"/>
      <c r="IQS2" s="24"/>
      <c r="IQT2" s="24"/>
      <c r="IQU2" s="24"/>
      <c r="IQV2" s="24"/>
      <c r="IQW2" s="24"/>
      <c r="IQX2" s="24"/>
      <c r="IQY2" s="24"/>
      <c r="IQZ2" s="24"/>
      <c r="IRA2" s="24"/>
      <c r="IRB2" s="24"/>
      <c r="IRC2" s="24"/>
      <c r="IRD2" s="24"/>
      <c r="IRE2" s="24"/>
      <c r="IRF2" s="24"/>
      <c r="IRG2" s="24"/>
      <c r="IRH2" s="24"/>
      <c r="IRI2" s="24"/>
      <c r="IRJ2" s="24"/>
      <c r="IRK2" s="24"/>
      <c r="IRL2" s="24"/>
      <c r="IRM2" s="24"/>
      <c r="IRN2" s="24"/>
      <c r="IRO2" s="24"/>
      <c r="IRP2" s="24"/>
      <c r="IRQ2" s="24"/>
      <c r="IRR2" s="24"/>
      <c r="IRS2" s="24"/>
      <c r="IRT2" s="24"/>
      <c r="IRU2" s="24"/>
      <c r="IRV2" s="24"/>
      <c r="IRW2" s="24"/>
      <c r="IRX2" s="24"/>
      <c r="IRY2" s="24"/>
      <c r="IRZ2" s="24"/>
      <c r="ISA2" s="24"/>
      <c r="ISB2" s="24"/>
      <c r="ISC2" s="24"/>
      <c r="ISD2" s="24"/>
      <c r="ISE2" s="24"/>
      <c r="ISF2" s="24"/>
      <c r="ISG2" s="24"/>
      <c r="ISH2" s="24"/>
      <c r="ISI2" s="24"/>
      <c r="ISJ2" s="24"/>
      <c r="ISK2" s="24"/>
      <c r="ISL2" s="24"/>
      <c r="ISM2" s="24"/>
      <c r="ISN2" s="24"/>
      <c r="ISO2" s="24"/>
      <c r="ISP2" s="24"/>
      <c r="ISQ2" s="24"/>
      <c r="ISR2" s="24"/>
      <c r="ISS2" s="24"/>
      <c r="IST2" s="24"/>
      <c r="ISU2" s="24"/>
      <c r="ISV2" s="24"/>
      <c r="ISW2" s="24"/>
      <c r="ISX2" s="24"/>
      <c r="ISY2" s="24"/>
      <c r="ISZ2" s="24"/>
      <c r="ITA2" s="24"/>
      <c r="ITB2" s="24"/>
      <c r="ITC2" s="24"/>
      <c r="ITD2" s="24"/>
      <c r="ITE2" s="24"/>
      <c r="ITF2" s="24"/>
      <c r="ITG2" s="24"/>
      <c r="ITH2" s="24"/>
      <c r="ITI2" s="24"/>
      <c r="ITJ2" s="24"/>
      <c r="ITK2" s="24"/>
      <c r="ITL2" s="24"/>
      <c r="ITM2" s="24"/>
      <c r="ITN2" s="24"/>
      <c r="ITO2" s="24"/>
      <c r="ITP2" s="24"/>
      <c r="ITQ2" s="24"/>
      <c r="ITR2" s="24"/>
      <c r="ITS2" s="24"/>
      <c r="ITT2" s="24"/>
      <c r="ITU2" s="24"/>
      <c r="ITV2" s="24"/>
      <c r="ITW2" s="24"/>
      <c r="ITX2" s="24"/>
      <c r="ITY2" s="24"/>
      <c r="ITZ2" s="24"/>
      <c r="IUA2" s="24"/>
      <c r="IUB2" s="24"/>
      <c r="IUC2" s="24"/>
      <c r="IUD2" s="24"/>
      <c r="IUE2" s="24"/>
      <c r="IUF2" s="24"/>
      <c r="IUG2" s="24"/>
      <c r="IUH2" s="24"/>
      <c r="IUI2" s="24"/>
      <c r="IUJ2" s="24"/>
      <c r="IUK2" s="24"/>
      <c r="IUL2" s="24"/>
      <c r="IUM2" s="24"/>
      <c r="IUN2" s="24"/>
      <c r="IUO2" s="24"/>
      <c r="IUP2" s="24"/>
      <c r="IUQ2" s="24"/>
      <c r="IUR2" s="24"/>
      <c r="IUS2" s="24"/>
      <c r="IUT2" s="24"/>
      <c r="IUU2" s="24"/>
      <c r="IUV2" s="24"/>
      <c r="IUW2" s="24"/>
      <c r="IUX2" s="24"/>
      <c r="IUY2" s="24"/>
      <c r="IUZ2" s="24"/>
      <c r="IVA2" s="24"/>
      <c r="IVB2" s="24"/>
      <c r="IVC2" s="24"/>
      <c r="IVD2" s="24"/>
      <c r="IVE2" s="24"/>
      <c r="IVF2" s="24"/>
      <c r="IVG2" s="24"/>
      <c r="IVH2" s="24"/>
      <c r="IVI2" s="24"/>
      <c r="IVJ2" s="24"/>
      <c r="IVK2" s="24"/>
      <c r="IVL2" s="24"/>
      <c r="IVM2" s="24"/>
      <c r="IVN2" s="24"/>
      <c r="IVO2" s="24"/>
      <c r="IVP2" s="24"/>
      <c r="IVQ2" s="24"/>
      <c r="IVR2" s="24"/>
      <c r="IVS2" s="24"/>
      <c r="IVT2" s="24"/>
      <c r="IVU2" s="24"/>
      <c r="IVV2" s="24"/>
      <c r="IVW2" s="24"/>
      <c r="IVX2" s="24"/>
      <c r="IVY2" s="24"/>
      <c r="IVZ2" s="24"/>
      <c r="IWA2" s="24"/>
      <c r="IWB2" s="24"/>
      <c r="IWC2" s="24"/>
      <c r="IWD2" s="24"/>
      <c r="IWE2" s="24"/>
      <c r="IWF2" s="24"/>
      <c r="IWG2" s="24"/>
      <c r="IWH2" s="24"/>
      <c r="IWI2" s="24"/>
      <c r="IWJ2" s="24"/>
      <c r="IWK2" s="24"/>
      <c r="IWL2" s="24"/>
      <c r="IWM2" s="24"/>
      <c r="IWN2" s="24"/>
      <c r="IWO2" s="24"/>
      <c r="IWP2" s="24"/>
      <c r="IWQ2" s="24"/>
      <c r="IWR2" s="24"/>
      <c r="IWS2" s="24"/>
      <c r="IWT2" s="24"/>
      <c r="IWU2" s="24"/>
      <c r="IWV2" s="24"/>
      <c r="IWW2" s="24"/>
      <c r="IWX2" s="24"/>
      <c r="IWY2" s="24"/>
      <c r="IWZ2" s="24"/>
      <c r="IXA2" s="24"/>
      <c r="IXB2" s="24"/>
      <c r="IXC2" s="24"/>
      <c r="IXD2" s="24"/>
      <c r="IXE2" s="24"/>
      <c r="IXF2" s="24"/>
      <c r="IXG2" s="24"/>
      <c r="IXH2" s="24"/>
      <c r="IXI2" s="24"/>
      <c r="IXJ2" s="24"/>
      <c r="IXK2" s="24"/>
      <c r="IXL2" s="24"/>
      <c r="IXM2" s="24"/>
      <c r="IXN2" s="24"/>
      <c r="IXO2" s="24"/>
      <c r="IXP2" s="24"/>
      <c r="IXQ2" s="24"/>
      <c r="IXR2" s="24"/>
      <c r="IXS2" s="24"/>
      <c r="IXT2" s="24"/>
      <c r="IXU2" s="24"/>
      <c r="IXV2" s="24"/>
      <c r="IXW2" s="24"/>
      <c r="IXX2" s="24"/>
      <c r="IXY2" s="24"/>
      <c r="IXZ2" s="24"/>
      <c r="IYA2" s="24"/>
      <c r="IYB2" s="24"/>
      <c r="IYC2" s="24"/>
      <c r="IYD2" s="24"/>
      <c r="IYE2" s="24"/>
      <c r="IYF2" s="24"/>
      <c r="IYG2" s="24"/>
      <c r="IYH2" s="24"/>
      <c r="IYI2" s="24"/>
      <c r="IYJ2" s="24"/>
      <c r="IYK2" s="24"/>
      <c r="IYL2" s="24"/>
      <c r="IYM2" s="24"/>
      <c r="IYN2" s="24"/>
      <c r="IYO2" s="24"/>
      <c r="IYP2" s="24"/>
      <c r="IYQ2" s="24"/>
      <c r="IYR2" s="24"/>
      <c r="IYS2" s="24"/>
      <c r="IYT2" s="24"/>
      <c r="IYU2" s="24"/>
      <c r="IYV2" s="24"/>
      <c r="IYW2" s="24"/>
      <c r="IYX2" s="24"/>
      <c r="IYY2" s="24"/>
      <c r="IYZ2" s="24"/>
      <c r="IZA2" s="24"/>
      <c r="IZB2" s="24"/>
      <c r="IZC2" s="24"/>
      <c r="IZD2" s="24"/>
      <c r="IZE2" s="24"/>
      <c r="IZF2" s="24"/>
      <c r="IZG2" s="24"/>
      <c r="IZH2" s="24"/>
      <c r="IZI2" s="24"/>
      <c r="IZJ2" s="24"/>
      <c r="IZK2" s="24"/>
      <c r="IZL2" s="24"/>
      <c r="IZM2" s="24"/>
      <c r="IZN2" s="24"/>
      <c r="IZO2" s="24"/>
      <c r="IZP2" s="24"/>
      <c r="IZQ2" s="24"/>
      <c r="IZR2" s="24"/>
      <c r="IZS2" s="24"/>
      <c r="IZT2" s="24"/>
      <c r="IZU2" s="24"/>
      <c r="IZV2" s="24"/>
      <c r="IZW2" s="24"/>
      <c r="IZX2" s="24"/>
      <c r="IZY2" s="24"/>
      <c r="IZZ2" s="24"/>
      <c r="JAA2" s="24"/>
      <c r="JAB2" s="24"/>
      <c r="JAC2" s="24"/>
      <c r="JAD2" s="24"/>
      <c r="JAE2" s="24"/>
      <c r="JAF2" s="24"/>
      <c r="JAG2" s="24"/>
      <c r="JAH2" s="24"/>
      <c r="JAI2" s="24"/>
      <c r="JAJ2" s="24"/>
      <c r="JAK2" s="24"/>
      <c r="JAL2" s="24"/>
      <c r="JAM2" s="24"/>
      <c r="JAN2" s="24"/>
      <c r="JAO2" s="24"/>
      <c r="JAP2" s="24"/>
      <c r="JAQ2" s="24"/>
      <c r="JAR2" s="24"/>
      <c r="JAS2" s="24"/>
      <c r="JAT2" s="24"/>
      <c r="JAU2" s="24"/>
      <c r="JAV2" s="24"/>
      <c r="JAW2" s="24"/>
      <c r="JAX2" s="24"/>
      <c r="JAY2" s="24"/>
      <c r="JAZ2" s="24"/>
      <c r="JBA2" s="24"/>
      <c r="JBB2" s="24"/>
      <c r="JBC2" s="24"/>
      <c r="JBD2" s="24"/>
      <c r="JBE2" s="24"/>
      <c r="JBF2" s="24"/>
      <c r="JBG2" s="24"/>
      <c r="JBH2" s="24"/>
      <c r="JBI2" s="24"/>
      <c r="JBJ2" s="24"/>
      <c r="JBK2" s="24"/>
      <c r="JBL2" s="24"/>
      <c r="JBM2" s="24"/>
      <c r="JBN2" s="24"/>
      <c r="JBO2" s="24"/>
      <c r="JBP2" s="24"/>
      <c r="JBQ2" s="24"/>
      <c r="JBR2" s="24"/>
      <c r="JBS2" s="24"/>
      <c r="JBT2" s="24"/>
      <c r="JBU2" s="24"/>
      <c r="JBV2" s="24"/>
      <c r="JBW2" s="24"/>
      <c r="JBX2" s="24"/>
      <c r="JBY2" s="24"/>
      <c r="JBZ2" s="24"/>
      <c r="JCA2" s="24"/>
      <c r="JCB2" s="24"/>
      <c r="JCC2" s="24"/>
      <c r="JCD2" s="24"/>
      <c r="JCE2" s="24"/>
      <c r="JCF2" s="24"/>
      <c r="JCG2" s="24"/>
      <c r="JCH2" s="24"/>
      <c r="JCI2" s="24"/>
      <c r="JCJ2" s="24"/>
      <c r="JCK2" s="24"/>
      <c r="JCL2" s="24"/>
      <c r="JCM2" s="24"/>
      <c r="JCN2" s="24"/>
      <c r="JCO2" s="24"/>
      <c r="JCP2" s="24"/>
      <c r="JCQ2" s="24"/>
      <c r="JCR2" s="24"/>
      <c r="JCS2" s="24"/>
      <c r="JCT2" s="24"/>
      <c r="JCU2" s="24"/>
      <c r="JCV2" s="24"/>
      <c r="JCW2" s="24"/>
      <c r="JCX2" s="24"/>
      <c r="JCY2" s="24"/>
      <c r="JCZ2" s="24"/>
      <c r="JDA2" s="24"/>
      <c r="JDB2" s="24"/>
      <c r="JDC2" s="24"/>
      <c r="JDD2" s="24"/>
      <c r="JDE2" s="24"/>
      <c r="JDF2" s="24"/>
      <c r="JDG2" s="24"/>
      <c r="JDH2" s="24"/>
      <c r="JDI2" s="24"/>
      <c r="JDJ2" s="24"/>
      <c r="JDK2" s="24"/>
      <c r="JDL2" s="24"/>
      <c r="JDM2" s="24"/>
      <c r="JDN2" s="24"/>
      <c r="JDO2" s="24"/>
      <c r="JDP2" s="24"/>
      <c r="JDQ2" s="24"/>
      <c r="JDR2" s="24"/>
      <c r="JDS2" s="24"/>
      <c r="JDT2" s="24"/>
      <c r="JDU2" s="24"/>
      <c r="JDV2" s="24"/>
      <c r="JDW2" s="24"/>
      <c r="JDX2" s="24"/>
      <c r="JDY2" s="24"/>
      <c r="JDZ2" s="24"/>
      <c r="JEA2" s="24"/>
      <c r="JEB2" s="24"/>
      <c r="JEC2" s="24"/>
      <c r="JED2" s="24"/>
      <c r="JEE2" s="24"/>
      <c r="JEF2" s="24"/>
      <c r="JEG2" s="24"/>
      <c r="JEH2" s="24"/>
      <c r="JEI2" s="24"/>
      <c r="JEJ2" s="24"/>
      <c r="JEK2" s="24"/>
      <c r="JEL2" s="24"/>
      <c r="JEM2" s="24"/>
      <c r="JEN2" s="24"/>
      <c r="JEO2" s="24"/>
      <c r="JEP2" s="24"/>
      <c r="JEQ2" s="24"/>
      <c r="JER2" s="24"/>
      <c r="JES2" s="24"/>
      <c r="JET2" s="24"/>
      <c r="JEU2" s="24"/>
      <c r="JEV2" s="24"/>
      <c r="JEW2" s="24"/>
      <c r="JEX2" s="24"/>
      <c r="JEY2" s="24"/>
      <c r="JEZ2" s="24"/>
      <c r="JFA2" s="24"/>
      <c r="JFB2" s="24"/>
      <c r="JFC2" s="24"/>
      <c r="JFD2" s="24"/>
      <c r="JFE2" s="24"/>
      <c r="JFF2" s="24"/>
      <c r="JFG2" s="24"/>
      <c r="JFH2" s="24"/>
      <c r="JFI2" s="24"/>
      <c r="JFJ2" s="24"/>
      <c r="JFK2" s="24"/>
      <c r="JFL2" s="24"/>
      <c r="JFM2" s="24"/>
      <c r="JFN2" s="24"/>
      <c r="JFO2" s="24"/>
      <c r="JFP2" s="24"/>
      <c r="JFQ2" s="24"/>
      <c r="JFR2" s="24"/>
      <c r="JFS2" s="24"/>
      <c r="JFT2" s="24"/>
      <c r="JFU2" s="24"/>
      <c r="JFV2" s="24"/>
      <c r="JFW2" s="24"/>
      <c r="JFX2" s="24"/>
      <c r="JFY2" s="24"/>
      <c r="JFZ2" s="24"/>
      <c r="JGA2" s="24"/>
      <c r="JGB2" s="24"/>
      <c r="JGC2" s="24"/>
      <c r="JGD2" s="24"/>
      <c r="JGE2" s="24"/>
      <c r="JGF2" s="24"/>
      <c r="JGG2" s="24"/>
      <c r="JGH2" s="24"/>
      <c r="JGI2" s="24"/>
      <c r="JGJ2" s="24"/>
      <c r="JGK2" s="24"/>
      <c r="JGL2" s="24"/>
      <c r="JGM2" s="24"/>
      <c r="JGN2" s="24"/>
      <c r="JGO2" s="24"/>
      <c r="JGP2" s="24"/>
      <c r="JGQ2" s="24"/>
      <c r="JGR2" s="24"/>
      <c r="JGS2" s="24"/>
      <c r="JGT2" s="24"/>
      <c r="JGU2" s="24"/>
      <c r="JGV2" s="24"/>
      <c r="JGW2" s="24"/>
      <c r="JGX2" s="24"/>
      <c r="JGY2" s="24"/>
      <c r="JGZ2" s="24"/>
      <c r="JHA2" s="24"/>
      <c r="JHB2" s="24"/>
      <c r="JHC2" s="24"/>
      <c r="JHD2" s="24"/>
      <c r="JHE2" s="24"/>
      <c r="JHF2" s="24"/>
      <c r="JHG2" s="24"/>
      <c r="JHH2" s="24"/>
      <c r="JHI2" s="24"/>
      <c r="JHJ2" s="24"/>
      <c r="JHK2" s="24"/>
      <c r="JHL2" s="24"/>
      <c r="JHM2" s="24"/>
      <c r="JHN2" s="24"/>
      <c r="JHO2" s="24"/>
      <c r="JHP2" s="24"/>
      <c r="JHQ2" s="24"/>
      <c r="JHR2" s="24"/>
      <c r="JHS2" s="24"/>
      <c r="JHT2" s="24"/>
      <c r="JHU2" s="24"/>
      <c r="JHV2" s="24"/>
      <c r="JHW2" s="24"/>
      <c r="JHX2" s="24"/>
      <c r="JHY2" s="24"/>
      <c r="JHZ2" s="24"/>
      <c r="JIA2" s="24"/>
      <c r="JIB2" s="24"/>
      <c r="JIC2" s="24"/>
      <c r="JID2" s="24"/>
      <c r="JIE2" s="24"/>
      <c r="JIF2" s="24"/>
      <c r="JIG2" s="24"/>
      <c r="JIH2" s="24"/>
      <c r="JII2" s="24"/>
      <c r="JIJ2" s="24"/>
      <c r="JIK2" s="24"/>
      <c r="JIL2" s="24"/>
      <c r="JIM2" s="24"/>
      <c r="JIN2" s="24"/>
      <c r="JIO2" s="24"/>
      <c r="JIP2" s="24"/>
      <c r="JIQ2" s="24"/>
      <c r="JIR2" s="24"/>
      <c r="JIS2" s="24"/>
      <c r="JIT2" s="24"/>
      <c r="JIU2" s="24"/>
      <c r="JIV2" s="24"/>
      <c r="JIW2" s="24"/>
      <c r="JIX2" s="24"/>
      <c r="JIY2" s="24"/>
      <c r="JIZ2" s="24"/>
      <c r="JJA2" s="24"/>
      <c r="JJB2" s="24"/>
      <c r="JJC2" s="24"/>
      <c r="JJD2" s="24"/>
      <c r="JJE2" s="24"/>
      <c r="JJF2" s="24"/>
      <c r="JJG2" s="24"/>
      <c r="JJH2" s="24"/>
      <c r="JJI2" s="24"/>
      <c r="JJJ2" s="24"/>
      <c r="JJK2" s="24"/>
      <c r="JJL2" s="24"/>
      <c r="JJM2" s="24"/>
      <c r="JJN2" s="24"/>
      <c r="JJO2" s="24"/>
      <c r="JJP2" s="24"/>
      <c r="JJQ2" s="24"/>
      <c r="JJR2" s="24"/>
      <c r="JJS2" s="24"/>
      <c r="JJT2" s="24"/>
      <c r="JJU2" s="24"/>
      <c r="JJV2" s="24"/>
      <c r="JJW2" s="24"/>
      <c r="JJX2" s="24"/>
      <c r="JJY2" s="24"/>
      <c r="JJZ2" s="24"/>
      <c r="JKA2" s="24"/>
      <c r="JKB2" s="24"/>
      <c r="JKC2" s="24"/>
      <c r="JKD2" s="24"/>
      <c r="JKE2" s="24"/>
      <c r="JKF2" s="24"/>
      <c r="JKG2" s="24"/>
      <c r="JKH2" s="24"/>
      <c r="JKI2" s="24"/>
      <c r="JKJ2" s="24"/>
      <c r="JKK2" s="24"/>
      <c r="JKL2" s="24"/>
      <c r="JKM2" s="24"/>
      <c r="JKN2" s="24"/>
      <c r="JKO2" s="24"/>
      <c r="JKP2" s="24"/>
      <c r="JKQ2" s="24"/>
      <c r="JKR2" s="24"/>
      <c r="JKS2" s="24"/>
      <c r="JKT2" s="24"/>
      <c r="JKU2" s="24"/>
      <c r="JKV2" s="24"/>
      <c r="JKW2" s="24"/>
      <c r="JKX2" s="24"/>
      <c r="JKY2" s="24"/>
      <c r="JKZ2" s="24"/>
      <c r="JLA2" s="24"/>
      <c r="JLB2" s="24"/>
      <c r="JLC2" s="24"/>
      <c r="JLD2" s="24"/>
      <c r="JLE2" s="24"/>
      <c r="JLF2" s="24"/>
      <c r="JLG2" s="24"/>
      <c r="JLH2" s="24"/>
      <c r="JLI2" s="24"/>
      <c r="JLJ2" s="24"/>
      <c r="JLK2" s="24"/>
      <c r="JLL2" s="24"/>
      <c r="JLM2" s="24"/>
      <c r="JLN2" s="24"/>
      <c r="JLO2" s="24"/>
      <c r="JLP2" s="24"/>
      <c r="JLQ2" s="24"/>
      <c r="JLR2" s="24"/>
      <c r="JLS2" s="24"/>
      <c r="JLT2" s="24"/>
      <c r="JLU2" s="24"/>
      <c r="JLV2" s="24"/>
      <c r="JLW2" s="24"/>
      <c r="JLX2" s="24"/>
      <c r="JLY2" s="24"/>
      <c r="JLZ2" s="24"/>
      <c r="JMA2" s="24"/>
      <c r="JMB2" s="24"/>
      <c r="JMC2" s="24"/>
      <c r="JMD2" s="24"/>
      <c r="JME2" s="24"/>
      <c r="JMF2" s="24"/>
      <c r="JMG2" s="24"/>
      <c r="JMH2" s="24"/>
      <c r="JMI2" s="24"/>
      <c r="JMJ2" s="24"/>
      <c r="JMK2" s="24"/>
      <c r="JML2" s="24"/>
      <c r="JMM2" s="24"/>
      <c r="JMN2" s="24"/>
      <c r="JMO2" s="24"/>
      <c r="JMP2" s="24"/>
      <c r="JMQ2" s="24"/>
      <c r="JMR2" s="24"/>
      <c r="JMS2" s="24"/>
      <c r="JMT2" s="24"/>
      <c r="JMU2" s="24"/>
      <c r="JMV2" s="24"/>
      <c r="JMW2" s="24"/>
      <c r="JMX2" s="24"/>
      <c r="JMY2" s="24"/>
      <c r="JMZ2" s="24"/>
      <c r="JNA2" s="24"/>
      <c r="JNB2" s="24"/>
      <c r="JNC2" s="24"/>
      <c r="JND2" s="24"/>
      <c r="JNE2" s="24"/>
      <c r="JNF2" s="24"/>
      <c r="JNG2" s="24"/>
      <c r="JNH2" s="24"/>
      <c r="JNI2" s="24"/>
      <c r="JNJ2" s="24"/>
      <c r="JNK2" s="24"/>
      <c r="JNL2" s="24"/>
      <c r="JNM2" s="24"/>
      <c r="JNN2" s="24"/>
      <c r="JNO2" s="24"/>
      <c r="JNP2" s="24"/>
      <c r="JNQ2" s="24"/>
      <c r="JNR2" s="24"/>
      <c r="JNS2" s="24"/>
      <c r="JNT2" s="24"/>
      <c r="JNU2" s="24"/>
      <c r="JNV2" s="24"/>
      <c r="JNW2" s="24"/>
      <c r="JNX2" s="24"/>
      <c r="JNY2" s="24"/>
      <c r="JNZ2" s="24"/>
      <c r="JOA2" s="24"/>
      <c r="JOB2" s="24"/>
      <c r="JOC2" s="24"/>
      <c r="JOD2" s="24"/>
      <c r="JOE2" s="24"/>
      <c r="JOF2" s="24"/>
      <c r="JOG2" s="24"/>
      <c r="JOH2" s="24"/>
      <c r="JOI2" s="24"/>
      <c r="JOJ2" s="24"/>
      <c r="JOK2" s="24"/>
      <c r="JOL2" s="24"/>
      <c r="JOM2" s="24"/>
      <c r="JON2" s="24"/>
      <c r="JOO2" s="24"/>
      <c r="JOP2" s="24"/>
      <c r="JOQ2" s="24"/>
      <c r="JOR2" s="24"/>
      <c r="JOS2" s="24"/>
      <c r="JOT2" s="24"/>
      <c r="JOU2" s="24"/>
      <c r="JOV2" s="24"/>
      <c r="JOW2" s="24"/>
      <c r="JOX2" s="24"/>
      <c r="JOY2" s="24"/>
      <c r="JOZ2" s="24"/>
      <c r="JPA2" s="24"/>
      <c r="JPB2" s="24"/>
      <c r="JPC2" s="24"/>
      <c r="JPD2" s="24"/>
      <c r="JPE2" s="24"/>
      <c r="JPF2" s="24"/>
      <c r="JPG2" s="24"/>
      <c r="JPH2" s="24"/>
      <c r="JPI2" s="24"/>
      <c r="JPJ2" s="24"/>
      <c r="JPK2" s="24"/>
      <c r="JPL2" s="24"/>
      <c r="JPM2" s="24"/>
      <c r="JPN2" s="24"/>
      <c r="JPO2" s="24"/>
      <c r="JPP2" s="24"/>
      <c r="JPQ2" s="24"/>
      <c r="JPR2" s="24"/>
      <c r="JPS2" s="24"/>
      <c r="JPT2" s="24"/>
      <c r="JPU2" s="24"/>
      <c r="JPV2" s="24"/>
      <c r="JPW2" s="24"/>
      <c r="JPX2" s="24"/>
      <c r="JPY2" s="24"/>
      <c r="JPZ2" s="24"/>
      <c r="JQA2" s="24"/>
      <c r="JQB2" s="24"/>
      <c r="JQC2" s="24"/>
      <c r="JQD2" s="24"/>
      <c r="JQE2" s="24"/>
      <c r="JQF2" s="24"/>
      <c r="JQG2" s="24"/>
      <c r="JQH2" s="24"/>
      <c r="JQI2" s="24"/>
      <c r="JQJ2" s="24"/>
      <c r="JQK2" s="24"/>
      <c r="JQL2" s="24"/>
      <c r="JQM2" s="24"/>
      <c r="JQN2" s="24"/>
      <c r="JQO2" s="24"/>
      <c r="JQP2" s="24"/>
      <c r="JQQ2" s="24"/>
      <c r="JQR2" s="24"/>
      <c r="JQS2" s="24"/>
      <c r="JQT2" s="24"/>
      <c r="JQU2" s="24"/>
      <c r="JQV2" s="24"/>
      <c r="JQW2" s="24"/>
      <c r="JQX2" s="24"/>
      <c r="JQY2" s="24"/>
      <c r="JQZ2" s="24"/>
      <c r="JRA2" s="24"/>
      <c r="JRB2" s="24"/>
      <c r="JRC2" s="24"/>
      <c r="JRD2" s="24"/>
      <c r="JRE2" s="24"/>
      <c r="JRF2" s="24"/>
      <c r="JRG2" s="24"/>
      <c r="JRH2" s="24"/>
      <c r="JRI2" s="24"/>
      <c r="JRJ2" s="24"/>
      <c r="JRK2" s="24"/>
      <c r="JRL2" s="24"/>
      <c r="JRM2" s="24"/>
      <c r="JRN2" s="24"/>
      <c r="JRO2" s="24"/>
      <c r="JRP2" s="24"/>
      <c r="JRQ2" s="24"/>
      <c r="JRR2" s="24"/>
      <c r="JRS2" s="24"/>
      <c r="JRT2" s="24"/>
      <c r="JRU2" s="24"/>
      <c r="JRV2" s="24"/>
      <c r="JRW2" s="24"/>
      <c r="JRX2" s="24"/>
      <c r="JRY2" s="24"/>
      <c r="JRZ2" s="24"/>
      <c r="JSA2" s="24"/>
      <c r="JSB2" s="24"/>
      <c r="JSC2" s="24"/>
      <c r="JSD2" s="24"/>
      <c r="JSE2" s="24"/>
      <c r="JSF2" s="24"/>
      <c r="JSG2" s="24"/>
      <c r="JSH2" s="24"/>
      <c r="JSI2" s="24"/>
      <c r="JSJ2" s="24"/>
      <c r="JSK2" s="24"/>
      <c r="JSL2" s="24"/>
      <c r="JSM2" s="24"/>
      <c r="JSN2" s="24"/>
      <c r="JSO2" s="24"/>
      <c r="JSP2" s="24"/>
      <c r="JSQ2" s="24"/>
      <c r="JSR2" s="24"/>
      <c r="JSS2" s="24"/>
      <c r="JST2" s="24"/>
      <c r="JSU2" s="24"/>
      <c r="JSV2" s="24"/>
      <c r="JSW2" s="24"/>
      <c r="JSX2" s="24"/>
      <c r="JSY2" s="24"/>
      <c r="JSZ2" s="24"/>
      <c r="JTA2" s="24"/>
      <c r="JTB2" s="24"/>
      <c r="JTC2" s="24"/>
      <c r="JTD2" s="24"/>
      <c r="JTE2" s="24"/>
      <c r="JTF2" s="24"/>
      <c r="JTG2" s="24"/>
      <c r="JTH2" s="24"/>
      <c r="JTI2" s="24"/>
      <c r="JTJ2" s="24"/>
      <c r="JTK2" s="24"/>
      <c r="JTL2" s="24"/>
      <c r="JTM2" s="24"/>
      <c r="JTN2" s="24"/>
      <c r="JTO2" s="24"/>
      <c r="JTP2" s="24"/>
      <c r="JTQ2" s="24"/>
      <c r="JTR2" s="24"/>
      <c r="JTS2" s="24"/>
      <c r="JTT2" s="24"/>
      <c r="JTU2" s="24"/>
      <c r="JTV2" s="24"/>
      <c r="JTW2" s="24"/>
      <c r="JTX2" s="24"/>
      <c r="JTY2" s="24"/>
      <c r="JTZ2" s="24"/>
      <c r="JUA2" s="24"/>
      <c r="JUB2" s="24"/>
      <c r="JUC2" s="24"/>
      <c r="JUD2" s="24"/>
      <c r="JUE2" s="24"/>
      <c r="JUF2" s="24"/>
      <c r="JUG2" s="24"/>
      <c r="JUH2" s="24"/>
      <c r="JUI2" s="24"/>
      <c r="JUJ2" s="24"/>
      <c r="JUK2" s="24"/>
      <c r="JUL2" s="24"/>
      <c r="JUM2" s="24"/>
      <c r="JUN2" s="24"/>
      <c r="JUO2" s="24"/>
      <c r="JUP2" s="24"/>
      <c r="JUQ2" s="24"/>
      <c r="JUR2" s="24"/>
      <c r="JUS2" s="24"/>
      <c r="JUT2" s="24"/>
      <c r="JUU2" s="24"/>
      <c r="JUV2" s="24"/>
      <c r="JUW2" s="24"/>
      <c r="JUX2" s="24"/>
      <c r="JUY2" s="24"/>
      <c r="JUZ2" s="24"/>
      <c r="JVA2" s="24"/>
      <c r="JVB2" s="24"/>
      <c r="JVC2" s="24"/>
      <c r="JVD2" s="24"/>
      <c r="JVE2" s="24"/>
      <c r="JVF2" s="24"/>
      <c r="JVG2" s="24"/>
      <c r="JVH2" s="24"/>
      <c r="JVI2" s="24"/>
      <c r="JVJ2" s="24"/>
      <c r="JVK2" s="24"/>
      <c r="JVL2" s="24"/>
      <c r="JVM2" s="24"/>
      <c r="JVN2" s="24"/>
      <c r="JVO2" s="24"/>
      <c r="JVP2" s="24"/>
      <c r="JVQ2" s="24"/>
      <c r="JVR2" s="24"/>
      <c r="JVS2" s="24"/>
      <c r="JVT2" s="24"/>
      <c r="JVU2" s="24"/>
      <c r="JVV2" s="24"/>
      <c r="JVW2" s="24"/>
      <c r="JVX2" s="24"/>
      <c r="JVY2" s="24"/>
      <c r="JVZ2" s="24"/>
      <c r="JWA2" s="24"/>
      <c r="JWB2" s="24"/>
      <c r="JWC2" s="24"/>
      <c r="JWD2" s="24"/>
      <c r="JWE2" s="24"/>
      <c r="JWF2" s="24"/>
      <c r="JWG2" s="24"/>
      <c r="JWH2" s="24"/>
      <c r="JWI2" s="24"/>
      <c r="JWJ2" s="24"/>
      <c r="JWK2" s="24"/>
      <c r="JWL2" s="24"/>
      <c r="JWM2" s="24"/>
      <c r="JWN2" s="24"/>
      <c r="JWO2" s="24"/>
      <c r="JWP2" s="24"/>
      <c r="JWQ2" s="24"/>
      <c r="JWR2" s="24"/>
      <c r="JWS2" s="24"/>
      <c r="JWT2" s="24"/>
      <c r="JWU2" s="24"/>
      <c r="JWV2" s="24"/>
      <c r="JWW2" s="24"/>
      <c r="JWX2" s="24"/>
      <c r="JWY2" s="24"/>
      <c r="JWZ2" s="24"/>
      <c r="JXA2" s="24"/>
      <c r="JXB2" s="24"/>
      <c r="JXC2" s="24"/>
      <c r="JXD2" s="24"/>
      <c r="JXE2" s="24"/>
      <c r="JXF2" s="24"/>
      <c r="JXG2" s="24"/>
      <c r="JXH2" s="24"/>
      <c r="JXI2" s="24"/>
      <c r="JXJ2" s="24"/>
      <c r="JXK2" s="24"/>
      <c r="JXL2" s="24"/>
      <c r="JXM2" s="24"/>
      <c r="JXN2" s="24"/>
      <c r="JXO2" s="24"/>
      <c r="JXP2" s="24"/>
      <c r="JXQ2" s="24"/>
      <c r="JXR2" s="24"/>
      <c r="JXS2" s="24"/>
      <c r="JXT2" s="24"/>
      <c r="JXU2" s="24"/>
      <c r="JXV2" s="24"/>
      <c r="JXW2" s="24"/>
      <c r="JXX2" s="24"/>
      <c r="JXY2" s="24"/>
      <c r="JXZ2" s="24"/>
      <c r="JYA2" s="24"/>
      <c r="JYB2" s="24"/>
      <c r="JYC2" s="24"/>
      <c r="JYD2" s="24"/>
      <c r="JYE2" s="24"/>
      <c r="JYF2" s="24"/>
      <c r="JYG2" s="24"/>
      <c r="JYH2" s="24"/>
      <c r="JYI2" s="24"/>
      <c r="JYJ2" s="24"/>
      <c r="JYK2" s="24"/>
      <c r="JYL2" s="24"/>
      <c r="JYM2" s="24"/>
      <c r="JYN2" s="24"/>
      <c r="JYO2" s="24"/>
      <c r="JYP2" s="24"/>
      <c r="JYQ2" s="24"/>
      <c r="JYR2" s="24"/>
      <c r="JYS2" s="24"/>
      <c r="JYT2" s="24"/>
      <c r="JYU2" s="24"/>
      <c r="JYV2" s="24"/>
      <c r="JYW2" s="24"/>
      <c r="JYX2" s="24"/>
      <c r="JYY2" s="24"/>
      <c r="JYZ2" s="24"/>
      <c r="JZA2" s="24"/>
      <c r="JZB2" s="24"/>
      <c r="JZC2" s="24"/>
      <c r="JZD2" s="24"/>
      <c r="JZE2" s="24"/>
      <c r="JZF2" s="24"/>
      <c r="JZG2" s="24"/>
      <c r="JZH2" s="24"/>
      <c r="JZI2" s="24"/>
      <c r="JZJ2" s="24"/>
      <c r="JZK2" s="24"/>
      <c r="JZL2" s="24"/>
      <c r="JZM2" s="24"/>
      <c r="JZN2" s="24"/>
      <c r="JZO2" s="24"/>
      <c r="JZP2" s="24"/>
      <c r="JZQ2" s="24"/>
      <c r="JZR2" s="24"/>
      <c r="JZS2" s="24"/>
      <c r="JZT2" s="24"/>
      <c r="JZU2" s="24"/>
      <c r="JZV2" s="24"/>
      <c r="JZW2" s="24"/>
      <c r="JZX2" s="24"/>
      <c r="JZY2" s="24"/>
      <c r="JZZ2" s="24"/>
      <c r="KAA2" s="24"/>
      <c r="KAB2" s="24"/>
      <c r="KAC2" s="24"/>
      <c r="KAD2" s="24"/>
      <c r="KAE2" s="24"/>
      <c r="KAF2" s="24"/>
      <c r="KAG2" s="24"/>
      <c r="KAH2" s="24"/>
      <c r="KAI2" s="24"/>
      <c r="KAJ2" s="24"/>
      <c r="KAK2" s="24"/>
      <c r="KAL2" s="24"/>
      <c r="KAM2" s="24"/>
      <c r="KAN2" s="24"/>
      <c r="KAO2" s="24"/>
      <c r="KAP2" s="24"/>
      <c r="KAQ2" s="24"/>
      <c r="KAR2" s="24"/>
      <c r="KAS2" s="24"/>
      <c r="KAT2" s="24"/>
      <c r="KAU2" s="24"/>
      <c r="KAV2" s="24"/>
      <c r="KAW2" s="24"/>
      <c r="KAX2" s="24"/>
      <c r="KAY2" s="24"/>
      <c r="KAZ2" s="24"/>
      <c r="KBA2" s="24"/>
      <c r="KBB2" s="24"/>
      <c r="KBC2" s="24"/>
      <c r="KBD2" s="24"/>
      <c r="KBE2" s="24"/>
      <c r="KBF2" s="24"/>
      <c r="KBG2" s="24"/>
      <c r="KBH2" s="24"/>
      <c r="KBI2" s="24"/>
      <c r="KBJ2" s="24"/>
      <c r="KBK2" s="24"/>
      <c r="KBL2" s="24"/>
      <c r="KBM2" s="24"/>
      <c r="KBN2" s="24"/>
      <c r="KBO2" s="24"/>
      <c r="KBP2" s="24"/>
      <c r="KBQ2" s="24"/>
      <c r="KBR2" s="24"/>
      <c r="KBS2" s="24"/>
      <c r="KBT2" s="24"/>
      <c r="KBU2" s="24"/>
      <c r="KBV2" s="24"/>
      <c r="KBW2" s="24"/>
      <c r="KBX2" s="24"/>
      <c r="KBY2" s="24"/>
      <c r="KBZ2" s="24"/>
      <c r="KCA2" s="24"/>
      <c r="KCB2" s="24"/>
      <c r="KCC2" s="24"/>
      <c r="KCD2" s="24"/>
      <c r="KCE2" s="24"/>
      <c r="KCF2" s="24"/>
      <c r="KCG2" s="24"/>
      <c r="KCH2" s="24"/>
      <c r="KCI2" s="24"/>
      <c r="KCJ2" s="24"/>
      <c r="KCK2" s="24"/>
      <c r="KCL2" s="24"/>
      <c r="KCM2" s="24"/>
      <c r="KCN2" s="24"/>
      <c r="KCO2" s="24"/>
      <c r="KCP2" s="24"/>
      <c r="KCQ2" s="24"/>
      <c r="KCR2" s="24"/>
      <c r="KCS2" s="24"/>
      <c r="KCT2" s="24"/>
      <c r="KCU2" s="24"/>
      <c r="KCV2" s="24"/>
      <c r="KCW2" s="24"/>
      <c r="KCX2" s="24"/>
      <c r="KCY2" s="24"/>
      <c r="KCZ2" s="24"/>
      <c r="KDA2" s="24"/>
      <c r="KDB2" s="24"/>
      <c r="KDC2" s="24"/>
      <c r="KDD2" s="24"/>
      <c r="KDE2" s="24"/>
      <c r="KDF2" s="24"/>
      <c r="KDG2" s="24"/>
      <c r="KDH2" s="24"/>
      <c r="KDI2" s="24"/>
      <c r="KDJ2" s="24"/>
      <c r="KDK2" s="24"/>
      <c r="KDL2" s="24"/>
      <c r="KDM2" s="24"/>
      <c r="KDN2" s="24"/>
      <c r="KDO2" s="24"/>
      <c r="KDP2" s="24"/>
      <c r="KDQ2" s="24"/>
      <c r="KDR2" s="24"/>
      <c r="KDS2" s="24"/>
      <c r="KDT2" s="24"/>
      <c r="KDU2" s="24"/>
      <c r="KDV2" s="24"/>
      <c r="KDW2" s="24"/>
      <c r="KDX2" s="24"/>
      <c r="KDY2" s="24"/>
      <c r="KDZ2" s="24"/>
      <c r="KEA2" s="24"/>
      <c r="KEB2" s="24"/>
      <c r="KEC2" s="24"/>
      <c r="KED2" s="24"/>
      <c r="KEE2" s="24"/>
      <c r="KEF2" s="24"/>
      <c r="KEG2" s="24"/>
      <c r="KEH2" s="24"/>
      <c r="KEI2" s="24"/>
      <c r="KEJ2" s="24"/>
      <c r="KEK2" s="24"/>
      <c r="KEL2" s="24"/>
      <c r="KEM2" s="24"/>
      <c r="KEN2" s="24"/>
      <c r="KEO2" s="24"/>
      <c r="KEP2" s="24"/>
      <c r="KEQ2" s="24"/>
      <c r="KER2" s="24"/>
      <c r="KES2" s="24"/>
      <c r="KET2" s="24"/>
      <c r="KEU2" s="24"/>
      <c r="KEV2" s="24"/>
      <c r="KEW2" s="24"/>
      <c r="KEX2" s="24"/>
      <c r="KEY2" s="24"/>
      <c r="KEZ2" s="24"/>
      <c r="KFA2" s="24"/>
      <c r="KFB2" s="24"/>
      <c r="KFC2" s="24"/>
      <c r="KFD2" s="24"/>
      <c r="KFE2" s="24"/>
      <c r="KFF2" s="24"/>
      <c r="KFG2" s="24"/>
      <c r="KFH2" s="24"/>
      <c r="KFI2" s="24"/>
      <c r="KFJ2" s="24"/>
      <c r="KFK2" s="24"/>
      <c r="KFL2" s="24"/>
      <c r="KFM2" s="24"/>
      <c r="KFN2" s="24"/>
      <c r="KFO2" s="24"/>
      <c r="KFP2" s="24"/>
      <c r="KFQ2" s="24"/>
      <c r="KFR2" s="24"/>
      <c r="KFS2" s="24"/>
      <c r="KFT2" s="24"/>
      <c r="KFU2" s="24"/>
      <c r="KFV2" s="24"/>
      <c r="KFW2" s="24"/>
      <c r="KFX2" s="24"/>
      <c r="KFY2" s="24"/>
      <c r="KFZ2" s="24"/>
      <c r="KGA2" s="24"/>
      <c r="KGB2" s="24"/>
      <c r="KGC2" s="24"/>
      <c r="KGD2" s="24"/>
      <c r="KGE2" s="24"/>
      <c r="KGF2" s="24"/>
      <c r="KGG2" s="24"/>
      <c r="KGH2" s="24"/>
      <c r="KGI2" s="24"/>
      <c r="KGJ2" s="24"/>
      <c r="KGK2" s="24"/>
      <c r="KGL2" s="24"/>
      <c r="KGM2" s="24"/>
      <c r="KGN2" s="24"/>
      <c r="KGO2" s="24"/>
      <c r="KGP2" s="24"/>
      <c r="KGQ2" s="24"/>
      <c r="KGR2" s="24"/>
      <c r="KGS2" s="24"/>
      <c r="KGT2" s="24"/>
      <c r="KGU2" s="24"/>
      <c r="KGV2" s="24"/>
      <c r="KGW2" s="24"/>
      <c r="KGX2" s="24"/>
      <c r="KGY2" s="24"/>
      <c r="KGZ2" s="24"/>
      <c r="KHA2" s="24"/>
      <c r="KHB2" s="24"/>
      <c r="KHC2" s="24"/>
      <c r="KHD2" s="24"/>
      <c r="KHE2" s="24"/>
      <c r="KHF2" s="24"/>
      <c r="KHG2" s="24"/>
      <c r="KHH2" s="24"/>
      <c r="KHI2" s="24"/>
      <c r="KHJ2" s="24"/>
      <c r="KHK2" s="24"/>
      <c r="KHL2" s="24"/>
      <c r="KHM2" s="24"/>
      <c r="KHN2" s="24"/>
      <c r="KHO2" s="24"/>
      <c r="KHP2" s="24"/>
      <c r="KHQ2" s="24"/>
      <c r="KHR2" s="24"/>
      <c r="KHS2" s="24"/>
      <c r="KHT2" s="24"/>
      <c r="KHU2" s="24"/>
      <c r="KHV2" s="24"/>
      <c r="KHW2" s="24"/>
      <c r="KHX2" s="24"/>
      <c r="KHY2" s="24"/>
      <c r="KHZ2" s="24"/>
      <c r="KIA2" s="24"/>
      <c r="KIB2" s="24"/>
      <c r="KIC2" s="24"/>
      <c r="KID2" s="24"/>
      <c r="KIE2" s="24"/>
      <c r="KIF2" s="24"/>
      <c r="KIG2" s="24"/>
      <c r="KIH2" s="24"/>
      <c r="KII2" s="24"/>
      <c r="KIJ2" s="24"/>
      <c r="KIK2" s="24"/>
      <c r="KIL2" s="24"/>
      <c r="KIM2" s="24"/>
      <c r="KIN2" s="24"/>
      <c r="KIO2" s="24"/>
      <c r="KIP2" s="24"/>
      <c r="KIQ2" s="24"/>
      <c r="KIR2" s="24"/>
      <c r="KIS2" s="24"/>
      <c r="KIT2" s="24"/>
      <c r="KIU2" s="24"/>
      <c r="KIV2" s="24"/>
      <c r="KIW2" s="24"/>
      <c r="KIX2" s="24"/>
      <c r="KIY2" s="24"/>
      <c r="KIZ2" s="24"/>
      <c r="KJA2" s="24"/>
      <c r="KJB2" s="24"/>
      <c r="KJC2" s="24"/>
      <c r="KJD2" s="24"/>
      <c r="KJE2" s="24"/>
      <c r="KJF2" s="24"/>
      <c r="KJG2" s="24"/>
      <c r="KJH2" s="24"/>
      <c r="KJI2" s="24"/>
      <c r="KJJ2" s="24"/>
      <c r="KJK2" s="24"/>
      <c r="KJL2" s="24"/>
      <c r="KJM2" s="24"/>
      <c r="KJN2" s="24"/>
      <c r="KJO2" s="24"/>
      <c r="KJP2" s="24"/>
      <c r="KJQ2" s="24"/>
      <c r="KJR2" s="24"/>
      <c r="KJS2" s="24"/>
      <c r="KJT2" s="24"/>
      <c r="KJU2" s="24"/>
      <c r="KJV2" s="24"/>
      <c r="KJW2" s="24"/>
      <c r="KJX2" s="24"/>
      <c r="KJY2" s="24"/>
      <c r="KJZ2" s="24"/>
      <c r="KKA2" s="24"/>
      <c r="KKB2" s="24"/>
      <c r="KKC2" s="24"/>
      <c r="KKD2" s="24"/>
      <c r="KKE2" s="24"/>
      <c r="KKF2" s="24"/>
      <c r="KKG2" s="24"/>
      <c r="KKH2" s="24"/>
      <c r="KKI2" s="24"/>
      <c r="KKJ2" s="24"/>
      <c r="KKK2" s="24"/>
      <c r="KKL2" s="24"/>
      <c r="KKM2" s="24"/>
      <c r="KKN2" s="24"/>
      <c r="KKO2" s="24"/>
      <c r="KKP2" s="24"/>
      <c r="KKQ2" s="24"/>
      <c r="KKR2" s="24"/>
      <c r="KKS2" s="24"/>
      <c r="KKT2" s="24"/>
      <c r="KKU2" s="24"/>
      <c r="KKV2" s="24"/>
      <c r="KKW2" s="24"/>
      <c r="KKX2" s="24"/>
      <c r="KKY2" s="24"/>
      <c r="KKZ2" s="24"/>
      <c r="KLA2" s="24"/>
      <c r="KLB2" s="24"/>
      <c r="KLC2" s="24"/>
      <c r="KLD2" s="24"/>
      <c r="KLE2" s="24"/>
      <c r="KLF2" s="24"/>
      <c r="KLG2" s="24"/>
      <c r="KLH2" s="24"/>
      <c r="KLI2" s="24"/>
      <c r="KLJ2" s="24"/>
      <c r="KLK2" s="24"/>
      <c r="KLL2" s="24"/>
      <c r="KLM2" s="24"/>
      <c r="KLN2" s="24"/>
      <c r="KLO2" s="24"/>
      <c r="KLP2" s="24"/>
      <c r="KLQ2" s="24"/>
      <c r="KLR2" s="24"/>
      <c r="KLS2" s="24"/>
      <c r="KLT2" s="24"/>
      <c r="KLU2" s="24"/>
      <c r="KLV2" s="24"/>
      <c r="KLW2" s="24"/>
      <c r="KLX2" s="24"/>
      <c r="KLY2" s="24"/>
      <c r="KLZ2" s="24"/>
      <c r="KMA2" s="24"/>
      <c r="KMB2" s="24"/>
      <c r="KMC2" s="24"/>
      <c r="KMD2" s="24"/>
      <c r="KME2" s="24"/>
      <c r="KMF2" s="24"/>
      <c r="KMG2" s="24"/>
      <c r="KMH2" s="24"/>
      <c r="KMI2" s="24"/>
      <c r="KMJ2" s="24"/>
      <c r="KMK2" s="24"/>
      <c r="KML2" s="24"/>
      <c r="KMM2" s="24"/>
      <c r="KMN2" s="24"/>
      <c r="KMO2" s="24"/>
      <c r="KMP2" s="24"/>
      <c r="KMQ2" s="24"/>
      <c r="KMR2" s="24"/>
      <c r="KMS2" s="24"/>
      <c r="KMT2" s="24"/>
      <c r="KMU2" s="24"/>
      <c r="KMV2" s="24"/>
      <c r="KMW2" s="24"/>
      <c r="KMX2" s="24"/>
      <c r="KMY2" s="24"/>
      <c r="KMZ2" s="24"/>
      <c r="KNA2" s="24"/>
      <c r="KNB2" s="24"/>
      <c r="KNC2" s="24"/>
      <c r="KND2" s="24"/>
      <c r="KNE2" s="24"/>
      <c r="KNF2" s="24"/>
      <c r="KNG2" s="24"/>
      <c r="KNH2" s="24"/>
      <c r="KNI2" s="24"/>
      <c r="KNJ2" s="24"/>
      <c r="KNK2" s="24"/>
      <c r="KNL2" s="24"/>
      <c r="KNM2" s="24"/>
      <c r="KNN2" s="24"/>
      <c r="KNO2" s="24"/>
      <c r="KNP2" s="24"/>
      <c r="KNQ2" s="24"/>
      <c r="KNR2" s="24"/>
      <c r="KNS2" s="24"/>
      <c r="KNT2" s="24"/>
      <c r="KNU2" s="24"/>
      <c r="KNV2" s="24"/>
      <c r="KNW2" s="24"/>
      <c r="KNX2" s="24"/>
      <c r="KNY2" s="24"/>
      <c r="KNZ2" s="24"/>
      <c r="KOA2" s="24"/>
      <c r="KOB2" s="24"/>
      <c r="KOC2" s="24"/>
      <c r="KOD2" s="24"/>
      <c r="KOE2" s="24"/>
      <c r="KOF2" s="24"/>
      <c r="KOG2" s="24"/>
      <c r="KOH2" s="24"/>
      <c r="KOI2" s="24"/>
      <c r="KOJ2" s="24"/>
      <c r="KOK2" s="24"/>
      <c r="KOL2" s="24"/>
      <c r="KOM2" s="24"/>
      <c r="KON2" s="24"/>
      <c r="KOO2" s="24"/>
      <c r="KOP2" s="24"/>
      <c r="KOQ2" s="24"/>
      <c r="KOR2" s="24"/>
      <c r="KOS2" s="24"/>
      <c r="KOT2" s="24"/>
      <c r="KOU2" s="24"/>
      <c r="KOV2" s="24"/>
      <c r="KOW2" s="24"/>
      <c r="KOX2" s="24"/>
      <c r="KOY2" s="24"/>
      <c r="KOZ2" s="24"/>
      <c r="KPA2" s="24"/>
      <c r="KPB2" s="24"/>
      <c r="KPC2" s="24"/>
      <c r="KPD2" s="24"/>
      <c r="KPE2" s="24"/>
      <c r="KPF2" s="24"/>
      <c r="KPG2" s="24"/>
      <c r="KPH2" s="24"/>
      <c r="KPI2" s="24"/>
      <c r="KPJ2" s="24"/>
      <c r="KPK2" s="24"/>
      <c r="KPL2" s="24"/>
      <c r="KPM2" s="24"/>
      <c r="KPN2" s="24"/>
      <c r="KPO2" s="24"/>
      <c r="KPP2" s="24"/>
      <c r="KPQ2" s="24"/>
      <c r="KPR2" s="24"/>
      <c r="KPS2" s="24"/>
      <c r="KPT2" s="24"/>
      <c r="KPU2" s="24"/>
      <c r="KPV2" s="24"/>
      <c r="KPW2" s="24"/>
      <c r="KPX2" s="24"/>
      <c r="KPY2" s="24"/>
      <c r="KPZ2" s="24"/>
      <c r="KQA2" s="24"/>
      <c r="KQB2" s="24"/>
      <c r="KQC2" s="24"/>
      <c r="KQD2" s="24"/>
      <c r="KQE2" s="24"/>
      <c r="KQF2" s="24"/>
      <c r="KQG2" s="24"/>
      <c r="KQH2" s="24"/>
      <c r="KQI2" s="24"/>
      <c r="KQJ2" s="24"/>
      <c r="KQK2" s="24"/>
      <c r="KQL2" s="24"/>
      <c r="KQM2" s="24"/>
      <c r="KQN2" s="24"/>
      <c r="KQO2" s="24"/>
      <c r="KQP2" s="24"/>
      <c r="KQQ2" s="24"/>
      <c r="KQR2" s="24"/>
      <c r="KQS2" s="24"/>
      <c r="KQT2" s="24"/>
      <c r="KQU2" s="24"/>
      <c r="KQV2" s="24"/>
      <c r="KQW2" s="24"/>
      <c r="KQX2" s="24"/>
      <c r="KQY2" s="24"/>
      <c r="KQZ2" s="24"/>
      <c r="KRA2" s="24"/>
      <c r="KRB2" s="24"/>
      <c r="KRC2" s="24"/>
      <c r="KRD2" s="24"/>
      <c r="KRE2" s="24"/>
      <c r="KRF2" s="24"/>
      <c r="KRG2" s="24"/>
      <c r="KRH2" s="24"/>
      <c r="KRI2" s="24"/>
      <c r="KRJ2" s="24"/>
      <c r="KRK2" s="24"/>
      <c r="KRL2" s="24"/>
      <c r="KRM2" s="24"/>
      <c r="KRN2" s="24"/>
      <c r="KRO2" s="24"/>
      <c r="KRP2" s="24"/>
      <c r="KRQ2" s="24"/>
      <c r="KRR2" s="24"/>
      <c r="KRS2" s="24"/>
      <c r="KRT2" s="24"/>
      <c r="KRU2" s="24"/>
      <c r="KRV2" s="24"/>
      <c r="KRW2" s="24"/>
      <c r="KRX2" s="24"/>
      <c r="KRY2" s="24"/>
      <c r="KRZ2" s="24"/>
      <c r="KSA2" s="24"/>
      <c r="KSB2" s="24"/>
      <c r="KSC2" s="24"/>
      <c r="KSD2" s="24"/>
      <c r="KSE2" s="24"/>
      <c r="KSF2" s="24"/>
      <c r="KSG2" s="24"/>
      <c r="KSH2" s="24"/>
      <c r="KSI2" s="24"/>
      <c r="KSJ2" s="24"/>
      <c r="KSK2" s="24"/>
      <c r="KSL2" s="24"/>
      <c r="KSM2" s="24"/>
      <c r="KSN2" s="24"/>
      <c r="KSO2" s="24"/>
      <c r="KSP2" s="24"/>
      <c r="KSQ2" s="24"/>
      <c r="KSR2" s="24"/>
      <c r="KSS2" s="24"/>
      <c r="KST2" s="24"/>
      <c r="KSU2" s="24"/>
      <c r="KSV2" s="24"/>
      <c r="KSW2" s="24"/>
      <c r="KSX2" s="24"/>
      <c r="KSY2" s="24"/>
      <c r="KSZ2" s="24"/>
      <c r="KTA2" s="24"/>
      <c r="KTB2" s="24"/>
      <c r="KTC2" s="24"/>
      <c r="KTD2" s="24"/>
      <c r="KTE2" s="24"/>
      <c r="KTF2" s="24"/>
      <c r="KTG2" s="24"/>
      <c r="KTH2" s="24"/>
      <c r="KTI2" s="24"/>
      <c r="KTJ2" s="24"/>
      <c r="KTK2" s="24"/>
      <c r="KTL2" s="24"/>
      <c r="KTM2" s="24"/>
      <c r="KTN2" s="24"/>
      <c r="KTO2" s="24"/>
      <c r="KTP2" s="24"/>
      <c r="KTQ2" s="24"/>
      <c r="KTR2" s="24"/>
      <c r="KTS2" s="24"/>
      <c r="KTT2" s="24"/>
      <c r="KTU2" s="24"/>
      <c r="KTV2" s="24"/>
      <c r="KTW2" s="24"/>
      <c r="KTX2" s="24"/>
      <c r="KTY2" s="24"/>
      <c r="KTZ2" s="24"/>
      <c r="KUA2" s="24"/>
      <c r="KUB2" s="24"/>
      <c r="KUC2" s="24"/>
      <c r="KUD2" s="24"/>
      <c r="KUE2" s="24"/>
      <c r="KUF2" s="24"/>
      <c r="KUG2" s="24"/>
      <c r="KUH2" s="24"/>
      <c r="KUI2" s="24"/>
      <c r="KUJ2" s="24"/>
      <c r="KUK2" s="24"/>
      <c r="KUL2" s="24"/>
      <c r="KUM2" s="24"/>
      <c r="KUN2" s="24"/>
      <c r="KUO2" s="24"/>
      <c r="KUP2" s="24"/>
      <c r="KUQ2" s="24"/>
      <c r="KUR2" s="24"/>
      <c r="KUS2" s="24"/>
      <c r="KUT2" s="24"/>
      <c r="KUU2" s="24"/>
      <c r="KUV2" s="24"/>
      <c r="KUW2" s="24"/>
      <c r="KUX2" s="24"/>
      <c r="KUY2" s="24"/>
      <c r="KUZ2" s="24"/>
      <c r="KVA2" s="24"/>
      <c r="KVB2" s="24"/>
      <c r="KVC2" s="24"/>
      <c r="KVD2" s="24"/>
      <c r="KVE2" s="24"/>
      <c r="KVF2" s="24"/>
      <c r="KVG2" s="24"/>
      <c r="KVH2" s="24"/>
      <c r="KVI2" s="24"/>
      <c r="KVJ2" s="24"/>
      <c r="KVK2" s="24"/>
      <c r="KVL2" s="24"/>
      <c r="KVM2" s="24"/>
      <c r="KVN2" s="24"/>
      <c r="KVO2" s="24"/>
      <c r="KVP2" s="24"/>
      <c r="KVQ2" s="24"/>
      <c r="KVR2" s="24"/>
      <c r="KVS2" s="24"/>
      <c r="KVT2" s="24"/>
      <c r="KVU2" s="24"/>
      <c r="KVV2" s="24"/>
      <c r="KVW2" s="24"/>
      <c r="KVX2" s="24"/>
      <c r="KVY2" s="24"/>
      <c r="KVZ2" s="24"/>
      <c r="KWA2" s="24"/>
      <c r="KWB2" s="24"/>
      <c r="KWC2" s="24"/>
      <c r="KWD2" s="24"/>
      <c r="KWE2" s="24"/>
      <c r="KWF2" s="24"/>
      <c r="KWG2" s="24"/>
      <c r="KWH2" s="24"/>
      <c r="KWI2" s="24"/>
      <c r="KWJ2" s="24"/>
      <c r="KWK2" s="24"/>
      <c r="KWL2" s="24"/>
      <c r="KWM2" s="24"/>
      <c r="KWN2" s="24"/>
      <c r="KWO2" s="24"/>
      <c r="KWP2" s="24"/>
      <c r="KWQ2" s="24"/>
      <c r="KWR2" s="24"/>
      <c r="KWS2" s="24"/>
      <c r="KWT2" s="24"/>
      <c r="KWU2" s="24"/>
      <c r="KWV2" s="24"/>
      <c r="KWW2" s="24"/>
      <c r="KWX2" s="24"/>
      <c r="KWY2" s="24"/>
      <c r="KWZ2" s="24"/>
      <c r="KXA2" s="24"/>
      <c r="KXB2" s="24"/>
      <c r="KXC2" s="24"/>
      <c r="KXD2" s="24"/>
      <c r="KXE2" s="24"/>
      <c r="KXF2" s="24"/>
      <c r="KXG2" s="24"/>
      <c r="KXH2" s="24"/>
      <c r="KXI2" s="24"/>
      <c r="KXJ2" s="24"/>
      <c r="KXK2" s="24"/>
      <c r="KXL2" s="24"/>
      <c r="KXM2" s="24"/>
      <c r="KXN2" s="24"/>
      <c r="KXO2" s="24"/>
      <c r="KXP2" s="24"/>
      <c r="KXQ2" s="24"/>
      <c r="KXR2" s="24"/>
      <c r="KXS2" s="24"/>
      <c r="KXT2" s="24"/>
      <c r="KXU2" s="24"/>
      <c r="KXV2" s="24"/>
      <c r="KXW2" s="24"/>
      <c r="KXX2" s="24"/>
      <c r="KXY2" s="24"/>
      <c r="KXZ2" s="24"/>
      <c r="KYA2" s="24"/>
      <c r="KYB2" s="24"/>
      <c r="KYC2" s="24"/>
      <c r="KYD2" s="24"/>
      <c r="KYE2" s="24"/>
      <c r="KYF2" s="24"/>
      <c r="KYG2" s="24"/>
      <c r="KYH2" s="24"/>
      <c r="KYI2" s="24"/>
      <c r="KYJ2" s="24"/>
      <c r="KYK2" s="24"/>
      <c r="KYL2" s="24"/>
      <c r="KYM2" s="24"/>
      <c r="KYN2" s="24"/>
      <c r="KYO2" s="24"/>
      <c r="KYP2" s="24"/>
      <c r="KYQ2" s="24"/>
      <c r="KYR2" s="24"/>
      <c r="KYS2" s="24"/>
      <c r="KYT2" s="24"/>
      <c r="KYU2" s="24"/>
      <c r="KYV2" s="24"/>
      <c r="KYW2" s="24"/>
      <c r="KYX2" s="24"/>
      <c r="KYY2" s="24"/>
      <c r="KYZ2" s="24"/>
      <c r="KZA2" s="24"/>
      <c r="KZB2" s="24"/>
      <c r="KZC2" s="24"/>
      <c r="KZD2" s="24"/>
      <c r="KZE2" s="24"/>
      <c r="KZF2" s="24"/>
      <c r="KZG2" s="24"/>
      <c r="KZH2" s="24"/>
      <c r="KZI2" s="24"/>
      <c r="KZJ2" s="24"/>
      <c r="KZK2" s="24"/>
      <c r="KZL2" s="24"/>
      <c r="KZM2" s="24"/>
      <c r="KZN2" s="24"/>
      <c r="KZO2" s="24"/>
      <c r="KZP2" s="24"/>
      <c r="KZQ2" s="24"/>
      <c r="KZR2" s="24"/>
      <c r="KZS2" s="24"/>
      <c r="KZT2" s="24"/>
      <c r="KZU2" s="24"/>
      <c r="KZV2" s="24"/>
      <c r="KZW2" s="24"/>
      <c r="KZX2" s="24"/>
      <c r="KZY2" s="24"/>
      <c r="KZZ2" s="24"/>
      <c r="LAA2" s="24"/>
      <c r="LAB2" s="24"/>
      <c r="LAC2" s="24"/>
      <c r="LAD2" s="24"/>
      <c r="LAE2" s="24"/>
      <c r="LAF2" s="24"/>
      <c r="LAG2" s="24"/>
      <c r="LAH2" s="24"/>
      <c r="LAI2" s="24"/>
      <c r="LAJ2" s="24"/>
      <c r="LAK2" s="24"/>
      <c r="LAL2" s="24"/>
      <c r="LAM2" s="24"/>
      <c r="LAN2" s="24"/>
      <c r="LAO2" s="24"/>
      <c r="LAP2" s="24"/>
      <c r="LAQ2" s="24"/>
      <c r="LAR2" s="24"/>
      <c r="LAS2" s="24"/>
      <c r="LAT2" s="24"/>
      <c r="LAU2" s="24"/>
      <c r="LAV2" s="24"/>
      <c r="LAW2" s="24"/>
      <c r="LAX2" s="24"/>
      <c r="LAY2" s="24"/>
      <c r="LAZ2" s="24"/>
      <c r="LBA2" s="24"/>
      <c r="LBB2" s="24"/>
      <c r="LBC2" s="24"/>
      <c r="LBD2" s="24"/>
      <c r="LBE2" s="24"/>
      <c r="LBF2" s="24"/>
      <c r="LBG2" s="24"/>
      <c r="LBH2" s="24"/>
      <c r="LBI2" s="24"/>
      <c r="LBJ2" s="24"/>
      <c r="LBK2" s="24"/>
      <c r="LBL2" s="24"/>
      <c r="LBM2" s="24"/>
      <c r="LBN2" s="24"/>
      <c r="LBO2" s="24"/>
      <c r="LBP2" s="24"/>
      <c r="LBQ2" s="24"/>
      <c r="LBR2" s="24"/>
      <c r="LBS2" s="24"/>
      <c r="LBT2" s="24"/>
      <c r="LBU2" s="24"/>
      <c r="LBV2" s="24"/>
      <c r="LBW2" s="24"/>
      <c r="LBX2" s="24"/>
      <c r="LBY2" s="24"/>
      <c r="LBZ2" s="24"/>
      <c r="LCA2" s="24"/>
      <c r="LCB2" s="24"/>
      <c r="LCC2" s="24"/>
      <c r="LCD2" s="24"/>
      <c r="LCE2" s="24"/>
      <c r="LCF2" s="24"/>
      <c r="LCG2" s="24"/>
      <c r="LCH2" s="24"/>
      <c r="LCI2" s="24"/>
      <c r="LCJ2" s="24"/>
      <c r="LCK2" s="24"/>
      <c r="LCL2" s="24"/>
      <c r="LCM2" s="24"/>
      <c r="LCN2" s="24"/>
      <c r="LCO2" s="24"/>
      <c r="LCP2" s="24"/>
      <c r="LCQ2" s="24"/>
      <c r="LCR2" s="24"/>
      <c r="LCS2" s="24"/>
      <c r="LCT2" s="24"/>
      <c r="LCU2" s="24"/>
      <c r="LCV2" s="24"/>
      <c r="LCW2" s="24"/>
      <c r="LCX2" s="24"/>
      <c r="LCY2" s="24"/>
      <c r="LCZ2" s="24"/>
      <c r="LDA2" s="24"/>
      <c r="LDB2" s="24"/>
      <c r="LDC2" s="24"/>
      <c r="LDD2" s="24"/>
      <c r="LDE2" s="24"/>
      <c r="LDF2" s="24"/>
      <c r="LDG2" s="24"/>
      <c r="LDH2" s="24"/>
      <c r="LDI2" s="24"/>
      <c r="LDJ2" s="24"/>
      <c r="LDK2" s="24"/>
      <c r="LDL2" s="24"/>
      <c r="LDM2" s="24"/>
      <c r="LDN2" s="24"/>
      <c r="LDO2" s="24"/>
      <c r="LDP2" s="24"/>
      <c r="LDQ2" s="24"/>
      <c r="LDR2" s="24"/>
      <c r="LDS2" s="24"/>
      <c r="LDT2" s="24"/>
      <c r="LDU2" s="24"/>
      <c r="LDV2" s="24"/>
      <c r="LDW2" s="24"/>
      <c r="LDX2" s="24"/>
      <c r="LDY2" s="24"/>
      <c r="LDZ2" s="24"/>
      <c r="LEA2" s="24"/>
      <c r="LEB2" s="24"/>
      <c r="LEC2" s="24"/>
      <c r="LED2" s="24"/>
      <c r="LEE2" s="24"/>
      <c r="LEF2" s="24"/>
      <c r="LEG2" s="24"/>
      <c r="LEH2" s="24"/>
      <c r="LEI2" s="24"/>
      <c r="LEJ2" s="24"/>
      <c r="LEK2" s="24"/>
      <c r="LEL2" s="24"/>
      <c r="LEM2" s="24"/>
      <c r="LEN2" s="24"/>
      <c r="LEO2" s="24"/>
      <c r="LEP2" s="24"/>
      <c r="LEQ2" s="24"/>
      <c r="LER2" s="24"/>
      <c r="LES2" s="24"/>
      <c r="LET2" s="24"/>
      <c r="LEU2" s="24"/>
      <c r="LEV2" s="24"/>
      <c r="LEW2" s="24"/>
      <c r="LEX2" s="24"/>
      <c r="LEY2" s="24"/>
      <c r="LEZ2" s="24"/>
      <c r="LFA2" s="24"/>
      <c r="LFB2" s="24"/>
      <c r="LFC2" s="24"/>
      <c r="LFD2" s="24"/>
      <c r="LFE2" s="24"/>
      <c r="LFF2" s="24"/>
      <c r="LFG2" s="24"/>
      <c r="LFH2" s="24"/>
      <c r="LFI2" s="24"/>
      <c r="LFJ2" s="24"/>
      <c r="LFK2" s="24"/>
      <c r="LFL2" s="24"/>
      <c r="LFM2" s="24"/>
      <c r="LFN2" s="24"/>
      <c r="LFO2" s="24"/>
      <c r="LFP2" s="24"/>
      <c r="LFQ2" s="24"/>
      <c r="LFR2" s="24"/>
      <c r="LFS2" s="24"/>
      <c r="LFT2" s="24"/>
      <c r="LFU2" s="24"/>
      <c r="LFV2" s="24"/>
      <c r="LFW2" s="24"/>
      <c r="LFX2" s="24"/>
      <c r="LFY2" s="24"/>
      <c r="LFZ2" s="24"/>
      <c r="LGA2" s="24"/>
      <c r="LGB2" s="24"/>
      <c r="LGC2" s="24"/>
      <c r="LGD2" s="24"/>
      <c r="LGE2" s="24"/>
      <c r="LGF2" s="24"/>
      <c r="LGG2" s="24"/>
      <c r="LGH2" s="24"/>
      <c r="LGI2" s="24"/>
      <c r="LGJ2" s="24"/>
      <c r="LGK2" s="24"/>
      <c r="LGL2" s="24"/>
      <c r="LGM2" s="24"/>
      <c r="LGN2" s="24"/>
      <c r="LGO2" s="24"/>
      <c r="LGP2" s="24"/>
      <c r="LGQ2" s="24"/>
      <c r="LGR2" s="24"/>
      <c r="LGS2" s="24"/>
      <c r="LGT2" s="24"/>
      <c r="LGU2" s="24"/>
      <c r="LGV2" s="24"/>
      <c r="LGW2" s="24"/>
      <c r="LGX2" s="24"/>
      <c r="LGY2" s="24"/>
      <c r="LGZ2" s="24"/>
      <c r="LHA2" s="24"/>
      <c r="LHB2" s="24"/>
      <c r="LHC2" s="24"/>
      <c r="LHD2" s="24"/>
      <c r="LHE2" s="24"/>
      <c r="LHF2" s="24"/>
      <c r="LHG2" s="24"/>
      <c r="LHH2" s="24"/>
      <c r="LHI2" s="24"/>
      <c r="LHJ2" s="24"/>
      <c r="LHK2" s="24"/>
      <c r="LHL2" s="24"/>
      <c r="LHM2" s="24"/>
      <c r="LHN2" s="24"/>
      <c r="LHO2" s="24"/>
      <c r="LHP2" s="24"/>
      <c r="LHQ2" s="24"/>
      <c r="LHR2" s="24"/>
      <c r="LHS2" s="24"/>
      <c r="LHT2" s="24"/>
      <c r="LHU2" s="24"/>
      <c r="LHV2" s="24"/>
      <c r="LHW2" s="24"/>
      <c r="LHX2" s="24"/>
      <c r="LHY2" s="24"/>
      <c r="LHZ2" s="24"/>
      <c r="LIA2" s="24"/>
      <c r="LIB2" s="24"/>
      <c r="LIC2" s="24"/>
      <c r="LID2" s="24"/>
      <c r="LIE2" s="24"/>
      <c r="LIF2" s="24"/>
      <c r="LIG2" s="24"/>
      <c r="LIH2" s="24"/>
      <c r="LII2" s="24"/>
      <c r="LIJ2" s="24"/>
      <c r="LIK2" s="24"/>
      <c r="LIL2" s="24"/>
      <c r="LIM2" s="24"/>
      <c r="LIN2" s="24"/>
      <c r="LIO2" s="24"/>
      <c r="LIP2" s="24"/>
      <c r="LIQ2" s="24"/>
      <c r="LIR2" s="24"/>
      <c r="LIS2" s="24"/>
      <c r="LIT2" s="24"/>
      <c r="LIU2" s="24"/>
      <c r="LIV2" s="24"/>
      <c r="LIW2" s="24"/>
      <c r="LIX2" s="24"/>
      <c r="LIY2" s="24"/>
      <c r="LIZ2" s="24"/>
      <c r="LJA2" s="24"/>
      <c r="LJB2" s="24"/>
      <c r="LJC2" s="24"/>
      <c r="LJD2" s="24"/>
      <c r="LJE2" s="24"/>
      <c r="LJF2" s="24"/>
      <c r="LJG2" s="24"/>
      <c r="LJH2" s="24"/>
      <c r="LJI2" s="24"/>
      <c r="LJJ2" s="24"/>
      <c r="LJK2" s="24"/>
      <c r="LJL2" s="24"/>
      <c r="LJM2" s="24"/>
      <c r="LJN2" s="24"/>
      <c r="LJO2" s="24"/>
      <c r="LJP2" s="24"/>
      <c r="LJQ2" s="24"/>
      <c r="LJR2" s="24"/>
      <c r="LJS2" s="24"/>
      <c r="LJT2" s="24"/>
      <c r="LJU2" s="24"/>
      <c r="LJV2" s="24"/>
      <c r="LJW2" s="24"/>
      <c r="LJX2" s="24"/>
      <c r="LJY2" s="24"/>
      <c r="LJZ2" s="24"/>
      <c r="LKA2" s="24"/>
      <c r="LKB2" s="24"/>
      <c r="LKC2" s="24"/>
      <c r="LKD2" s="24"/>
      <c r="LKE2" s="24"/>
      <c r="LKF2" s="24"/>
      <c r="LKG2" s="24"/>
      <c r="LKH2" s="24"/>
      <c r="LKI2" s="24"/>
      <c r="LKJ2" s="24"/>
      <c r="LKK2" s="24"/>
      <c r="LKL2" s="24"/>
      <c r="LKM2" s="24"/>
      <c r="LKN2" s="24"/>
      <c r="LKO2" s="24"/>
      <c r="LKP2" s="24"/>
      <c r="LKQ2" s="24"/>
      <c r="LKR2" s="24"/>
      <c r="LKS2" s="24"/>
      <c r="LKT2" s="24"/>
      <c r="LKU2" s="24"/>
      <c r="LKV2" s="24"/>
      <c r="LKW2" s="24"/>
      <c r="LKX2" s="24"/>
      <c r="LKY2" s="24"/>
      <c r="LKZ2" s="24"/>
      <c r="LLA2" s="24"/>
      <c r="LLB2" s="24"/>
      <c r="LLC2" s="24"/>
      <c r="LLD2" s="24"/>
      <c r="LLE2" s="24"/>
      <c r="LLF2" s="24"/>
      <c r="LLG2" s="24"/>
      <c r="LLH2" s="24"/>
      <c r="LLI2" s="24"/>
      <c r="LLJ2" s="24"/>
      <c r="LLK2" s="24"/>
      <c r="LLL2" s="24"/>
      <c r="LLM2" s="24"/>
      <c r="LLN2" s="24"/>
      <c r="LLO2" s="24"/>
      <c r="LLP2" s="24"/>
      <c r="LLQ2" s="24"/>
      <c r="LLR2" s="24"/>
      <c r="LLS2" s="24"/>
      <c r="LLT2" s="24"/>
      <c r="LLU2" s="24"/>
      <c r="LLV2" s="24"/>
      <c r="LLW2" s="24"/>
      <c r="LLX2" s="24"/>
      <c r="LLY2" s="24"/>
      <c r="LLZ2" s="24"/>
      <c r="LMA2" s="24"/>
      <c r="LMB2" s="24"/>
      <c r="LMC2" s="24"/>
      <c r="LMD2" s="24"/>
      <c r="LME2" s="24"/>
      <c r="LMF2" s="24"/>
      <c r="LMG2" s="24"/>
      <c r="LMH2" s="24"/>
      <c r="LMI2" s="24"/>
      <c r="LMJ2" s="24"/>
      <c r="LMK2" s="24"/>
      <c r="LML2" s="24"/>
      <c r="LMM2" s="24"/>
      <c r="LMN2" s="24"/>
      <c r="LMO2" s="24"/>
      <c r="LMP2" s="24"/>
      <c r="LMQ2" s="24"/>
      <c r="LMR2" s="24"/>
      <c r="LMS2" s="24"/>
      <c r="LMT2" s="24"/>
      <c r="LMU2" s="24"/>
      <c r="LMV2" s="24"/>
      <c r="LMW2" s="24"/>
      <c r="LMX2" s="24"/>
      <c r="LMY2" s="24"/>
      <c r="LMZ2" s="24"/>
      <c r="LNA2" s="24"/>
      <c r="LNB2" s="24"/>
      <c r="LNC2" s="24"/>
      <c r="LND2" s="24"/>
      <c r="LNE2" s="24"/>
      <c r="LNF2" s="24"/>
      <c r="LNG2" s="24"/>
      <c r="LNH2" s="24"/>
      <c r="LNI2" s="24"/>
      <c r="LNJ2" s="24"/>
      <c r="LNK2" s="24"/>
      <c r="LNL2" s="24"/>
      <c r="LNM2" s="24"/>
      <c r="LNN2" s="24"/>
      <c r="LNO2" s="24"/>
      <c r="LNP2" s="24"/>
      <c r="LNQ2" s="24"/>
      <c r="LNR2" s="24"/>
      <c r="LNS2" s="24"/>
      <c r="LNT2" s="24"/>
      <c r="LNU2" s="24"/>
      <c r="LNV2" s="24"/>
      <c r="LNW2" s="24"/>
      <c r="LNX2" s="24"/>
      <c r="LNY2" s="24"/>
      <c r="LNZ2" s="24"/>
      <c r="LOA2" s="24"/>
      <c r="LOB2" s="24"/>
      <c r="LOC2" s="24"/>
      <c r="LOD2" s="24"/>
      <c r="LOE2" s="24"/>
      <c r="LOF2" s="24"/>
      <c r="LOG2" s="24"/>
      <c r="LOH2" s="24"/>
      <c r="LOI2" s="24"/>
      <c r="LOJ2" s="24"/>
      <c r="LOK2" s="24"/>
      <c r="LOL2" s="24"/>
      <c r="LOM2" s="24"/>
      <c r="LON2" s="24"/>
      <c r="LOO2" s="24"/>
      <c r="LOP2" s="24"/>
      <c r="LOQ2" s="24"/>
      <c r="LOR2" s="24"/>
      <c r="LOS2" s="24"/>
      <c r="LOT2" s="24"/>
      <c r="LOU2" s="24"/>
      <c r="LOV2" s="24"/>
      <c r="LOW2" s="24"/>
      <c r="LOX2" s="24"/>
      <c r="LOY2" s="24"/>
      <c r="LOZ2" s="24"/>
      <c r="LPA2" s="24"/>
      <c r="LPB2" s="24"/>
      <c r="LPC2" s="24"/>
      <c r="LPD2" s="24"/>
      <c r="LPE2" s="24"/>
      <c r="LPF2" s="24"/>
      <c r="LPG2" s="24"/>
      <c r="LPH2" s="24"/>
      <c r="LPI2" s="24"/>
      <c r="LPJ2" s="24"/>
      <c r="LPK2" s="24"/>
      <c r="LPL2" s="24"/>
      <c r="LPM2" s="24"/>
      <c r="LPN2" s="24"/>
      <c r="LPO2" s="24"/>
      <c r="LPP2" s="24"/>
      <c r="LPQ2" s="24"/>
      <c r="LPR2" s="24"/>
      <c r="LPS2" s="24"/>
      <c r="LPT2" s="24"/>
      <c r="LPU2" s="24"/>
      <c r="LPV2" s="24"/>
      <c r="LPW2" s="24"/>
      <c r="LPX2" s="24"/>
      <c r="LPY2" s="24"/>
      <c r="LPZ2" s="24"/>
      <c r="LQA2" s="24"/>
      <c r="LQB2" s="24"/>
      <c r="LQC2" s="24"/>
      <c r="LQD2" s="24"/>
      <c r="LQE2" s="24"/>
      <c r="LQF2" s="24"/>
      <c r="LQG2" s="24"/>
      <c r="LQH2" s="24"/>
      <c r="LQI2" s="24"/>
      <c r="LQJ2" s="24"/>
      <c r="LQK2" s="24"/>
      <c r="LQL2" s="24"/>
      <c r="LQM2" s="24"/>
      <c r="LQN2" s="24"/>
      <c r="LQO2" s="24"/>
      <c r="LQP2" s="24"/>
      <c r="LQQ2" s="24"/>
      <c r="LQR2" s="24"/>
      <c r="LQS2" s="24"/>
      <c r="LQT2" s="24"/>
      <c r="LQU2" s="24"/>
      <c r="LQV2" s="24"/>
      <c r="LQW2" s="24"/>
      <c r="LQX2" s="24"/>
      <c r="LQY2" s="24"/>
      <c r="LQZ2" s="24"/>
      <c r="LRA2" s="24"/>
      <c r="LRB2" s="24"/>
      <c r="LRC2" s="24"/>
      <c r="LRD2" s="24"/>
      <c r="LRE2" s="24"/>
      <c r="LRF2" s="24"/>
      <c r="LRG2" s="24"/>
      <c r="LRH2" s="24"/>
      <c r="LRI2" s="24"/>
      <c r="LRJ2" s="24"/>
      <c r="LRK2" s="24"/>
      <c r="LRL2" s="24"/>
      <c r="LRM2" s="24"/>
      <c r="LRN2" s="24"/>
      <c r="LRO2" s="24"/>
      <c r="LRP2" s="24"/>
      <c r="LRQ2" s="24"/>
      <c r="LRR2" s="24"/>
      <c r="LRS2" s="24"/>
      <c r="LRT2" s="24"/>
      <c r="LRU2" s="24"/>
      <c r="LRV2" s="24"/>
      <c r="LRW2" s="24"/>
      <c r="LRX2" s="24"/>
      <c r="LRY2" s="24"/>
      <c r="LRZ2" s="24"/>
      <c r="LSA2" s="24"/>
      <c r="LSB2" s="24"/>
      <c r="LSC2" s="24"/>
      <c r="LSD2" s="24"/>
      <c r="LSE2" s="24"/>
      <c r="LSF2" s="24"/>
      <c r="LSG2" s="24"/>
      <c r="LSH2" s="24"/>
      <c r="LSI2" s="24"/>
      <c r="LSJ2" s="24"/>
      <c r="LSK2" s="24"/>
      <c r="LSL2" s="24"/>
      <c r="LSM2" s="24"/>
      <c r="LSN2" s="24"/>
      <c r="LSO2" s="24"/>
      <c r="LSP2" s="24"/>
      <c r="LSQ2" s="24"/>
      <c r="LSR2" s="24"/>
      <c r="LSS2" s="24"/>
      <c r="LST2" s="24"/>
      <c r="LSU2" s="24"/>
      <c r="LSV2" s="24"/>
      <c r="LSW2" s="24"/>
      <c r="LSX2" s="24"/>
      <c r="LSY2" s="24"/>
      <c r="LSZ2" s="24"/>
      <c r="LTA2" s="24"/>
      <c r="LTB2" s="24"/>
      <c r="LTC2" s="24"/>
      <c r="LTD2" s="24"/>
      <c r="LTE2" s="24"/>
      <c r="LTF2" s="24"/>
      <c r="LTG2" s="24"/>
      <c r="LTH2" s="24"/>
      <c r="LTI2" s="24"/>
      <c r="LTJ2" s="24"/>
      <c r="LTK2" s="24"/>
      <c r="LTL2" s="24"/>
      <c r="LTM2" s="24"/>
      <c r="LTN2" s="24"/>
      <c r="LTO2" s="24"/>
      <c r="LTP2" s="24"/>
      <c r="LTQ2" s="24"/>
      <c r="LTR2" s="24"/>
      <c r="LTS2" s="24"/>
      <c r="LTT2" s="24"/>
      <c r="LTU2" s="24"/>
      <c r="LTV2" s="24"/>
      <c r="LTW2" s="24"/>
      <c r="LTX2" s="24"/>
      <c r="LTY2" s="24"/>
      <c r="LTZ2" s="24"/>
      <c r="LUA2" s="24"/>
      <c r="LUB2" s="24"/>
      <c r="LUC2" s="24"/>
      <c r="LUD2" s="24"/>
      <c r="LUE2" s="24"/>
      <c r="LUF2" s="24"/>
      <c r="LUG2" s="24"/>
      <c r="LUH2" s="24"/>
      <c r="LUI2" s="24"/>
      <c r="LUJ2" s="24"/>
      <c r="LUK2" s="24"/>
      <c r="LUL2" s="24"/>
      <c r="LUM2" s="24"/>
      <c r="LUN2" s="24"/>
      <c r="LUO2" s="24"/>
      <c r="LUP2" s="24"/>
      <c r="LUQ2" s="24"/>
      <c r="LUR2" s="24"/>
      <c r="LUS2" s="24"/>
      <c r="LUT2" s="24"/>
      <c r="LUU2" s="24"/>
      <c r="LUV2" s="24"/>
      <c r="LUW2" s="24"/>
      <c r="LUX2" s="24"/>
      <c r="LUY2" s="24"/>
      <c r="LUZ2" s="24"/>
      <c r="LVA2" s="24"/>
      <c r="LVB2" s="24"/>
      <c r="LVC2" s="24"/>
      <c r="LVD2" s="24"/>
      <c r="LVE2" s="24"/>
      <c r="LVF2" s="24"/>
      <c r="LVG2" s="24"/>
      <c r="LVH2" s="24"/>
      <c r="LVI2" s="24"/>
      <c r="LVJ2" s="24"/>
      <c r="LVK2" s="24"/>
      <c r="LVL2" s="24"/>
      <c r="LVM2" s="24"/>
      <c r="LVN2" s="24"/>
      <c r="LVO2" s="24"/>
      <c r="LVP2" s="24"/>
      <c r="LVQ2" s="24"/>
      <c r="LVR2" s="24"/>
      <c r="LVS2" s="24"/>
      <c r="LVT2" s="24"/>
      <c r="LVU2" s="24"/>
      <c r="LVV2" s="24"/>
      <c r="LVW2" s="24"/>
      <c r="LVX2" s="24"/>
      <c r="LVY2" s="24"/>
      <c r="LVZ2" s="24"/>
      <c r="LWA2" s="24"/>
      <c r="LWB2" s="24"/>
      <c r="LWC2" s="24"/>
      <c r="LWD2" s="24"/>
      <c r="LWE2" s="24"/>
      <c r="LWF2" s="24"/>
      <c r="LWG2" s="24"/>
      <c r="LWH2" s="24"/>
      <c r="LWI2" s="24"/>
      <c r="LWJ2" s="24"/>
      <c r="LWK2" s="24"/>
      <c r="LWL2" s="24"/>
      <c r="LWM2" s="24"/>
      <c r="LWN2" s="24"/>
      <c r="LWO2" s="24"/>
      <c r="LWP2" s="24"/>
      <c r="LWQ2" s="24"/>
      <c r="LWR2" s="24"/>
      <c r="LWS2" s="24"/>
      <c r="LWT2" s="24"/>
      <c r="LWU2" s="24"/>
      <c r="LWV2" s="24"/>
      <c r="LWW2" s="24"/>
      <c r="LWX2" s="24"/>
      <c r="LWY2" s="24"/>
      <c r="LWZ2" s="24"/>
      <c r="LXA2" s="24"/>
      <c r="LXB2" s="24"/>
      <c r="LXC2" s="24"/>
      <c r="LXD2" s="24"/>
      <c r="LXE2" s="24"/>
      <c r="LXF2" s="24"/>
      <c r="LXG2" s="24"/>
      <c r="LXH2" s="24"/>
      <c r="LXI2" s="24"/>
      <c r="LXJ2" s="24"/>
      <c r="LXK2" s="24"/>
      <c r="LXL2" s="24"/>
      <c r="LXM2" s="24"/>
      <c r="LXN2" s="24"/>
      <c r="LXO2" s="24"/>
      <c r="LXP2" s="24"/>
      <c r="LXQ2" s="24"/>
      <c r="LXR2" s="24"/>
      <c r="LXS2" s="24"/>
      <c r="LXT2" s="24"/>
      <c r="LXU2" s="24"/>
      <c r="LXV2" s="24"/>
      <c r="LXW2" s="24"/>
      <c r="LXX2" s="24"/>
      <c r="LXY2" s="24"/>
      <c r="LXZ2" s="24"/>
      <c r="LYA2" s="24"/>
      <c r="LYB2" s="24"/>
      <c r="LYC2" s="24"/>
      <c r="LYD2" s="24"/>
      <c r="LYE2" s="24"/>
      <c r="LYF2" s="24"/>
      <c r="LYG2" s="24"/>
      <c r="LYH2" s="24"/>
      <c r="LYI2" s="24"/>
      <c r="LYJ2" s="24"/>
      <c r="LYK2" s="24"/>
      <c r="LYL2" s="24"/>
      <c r="LYM2" s="24"/>
      <c r="LYN2" s="24"/>
      <c r="LYO2" s="24"/>
      <c r="LYP2" s="24"/>
      <c r="LYQ2" s="24"/>
      <c r="LYR2" s="24"/>
      <c r="LYS2" s="24"/>
      <c r="LYT2" s="24"/>
      <c r="LYU2" s="24"/>
      <c r="LYV2" s="24"/>
      <c r="LYW2" s="24"/>
      <c r="LYX2" s="24"/>
      <c r="LYY2" s="24"/>
      <c r="LYZ2" s="24"/>
      <c r="LZA2" s="24"/>
      <c r="LZB2" s="24"/>
      <c r="LZC2" s="24"/>
      <c r="LZD2" s="24"/>
      <c r="LZE2" s="24"/>
      <c r="LZF2" s="24"/>
      <c r="LZG2" s="24"/>
      <c r="LZH2" s="24"/>
      <c r="LZI2" s="24"/>
      <c r="LZJ2" s="24"/>
      <c r="LZK2" s="24"/>
      <c r="LZL2" s="24"/>
      <c r="LZM2" s="24"/>
      <c r="LZN2" s="24"/>
      <c r="LZO2" s="24"/>
      <c r="LZP2" s="24"/>
      <c r="LZQ2" s="24"/>
      <c r="LZR2" s="24"/>
      <c r="LZS2" s="24"/>
      <c r="LZT2" s="24"/>
      <c r="LZU2" s="24"/>
      <c r="LZV2" s="24"/>
      <c r="LZW2" s="24"/>
      <c r="LZX2" s="24"/>
      <c r="LZY2" s="24"/>
      <c r="LZZ2" s="24"/>
      <c r="MAA2" s="24"/>
      <c r="MAB2" s="24"/>
      <c r="MAC2" s="24"/>
      <c r="MAD2" s="24"/>
      <c r="MAE2" s="24"/>
      <c r="MAF2" s="24"/>
      <c r="MAG2" s="24"/>
      <c r="MAH2" s="24"/>
      <c r="MAI2" s="24"/>
      <c r="MAJ2" s="24"/>
      <c r="MAK2" s="24"/>
      <c r="MAL2" s="24"/>
      <c r="MAM2" s="24"/>
      <c r="MAN2" s="24"/>
      <c r="MAO2" s="24"/>
      <c r="MAP2" s="24"/>
      <c r="MAQ2" s="24"/>
      <c r="MAR2" s="24"/>
      <c r="MAS2" s="24"/>
      <c r="MAT2" s="24"/>
      <c r="MAU2" s="24"/>
      <c r="MAV2" s="24"/>
      <c r="MAW2" s="24"/>
      <c r="MAX2" s="24"/>
      <c r="MAY2" s="24"/>
      <c r="MAZ2" s="24"/>
      <c r="MBA2" s="24"/>
      <c r="MBB2" s="24"/>
      <c r="MBC2" s="24"/>
      <c r="MBD2" s="24"/>
      <c r="MBE2" s="24"/>
      <c r="MBF2" s="24"/>
      <c r="MBG2" s="24"/>
      <c r="MBH2" s="24"/>
      <c r="MBI2" s="24"/>
      <c r="MBJ2" s="24"/>
      <c r="MBK2" s="24"/>
      <c r="MBL2" s="24"/>
      <c r="MBM2" s="24"/>
      <c r="MBN2" s="24"/>
      <c r="MBO2" s="24"/>
      <c r="MBP2" s="24"/>
      <c r="MBQ2" s="24"/>
      <c r="MBR2" s="24"/>
      <c r="MBS2" s="24"/>
      <c r="MBT2" s="24"/>
      <c r="MBU2" s="24"/>
      <c r="MBV2" s="24"/>
      <c r="MBW2" s="24"/>
      <c r="MBX2" s="24"/>
      <c r="MBY2" s="24"/>
      <c r="MBZ2" s="24"/>
      <c r="MCA2" s="24"/>
      <c r="MCB2" s="24"/>
      <c r="MCC2" s="24"/>
      <c r="MCD2" s="24"/>
      <c r="MCE2" s="24"/>
      <c r="MCF2" s="24"/>
      <c r="MCG2" s="24"/>
      <c r="MCH2" s="24"/>
      <c r="MCI2" s="24"/>
      <c r="MCJ2" s="24"/>
      <c r="MCK2" s="24"/>
      <c r="MCL2" s="24"/>
      <c r="MCM2" s="24"/>
      <c r="MCN2" s="24"/>
      <c r="MCO2" s="24"/>
      <c r="MCP2" s="24"/>
      <c r="MCQ2" s="24"/>
      <c r="MCR2" s="24"/>
      <c r="MCS2" s="24"/>
      <c r="MCT2" s="24"/>
      <c r="MCU2" s="24"/>
      <c r="MCV2" s="24"/>
      <c r="MCW2" s="24"/>
      <c r="MCX2" s="24"/>
      <c r="MCY2" s="24"/>
      <c r="MCZ2" s="24"/>
      <c r="MDA2" s="24"/>
      <c r="MDB2" s="24"/>
      <c r="MDC2" s="24"/>
      <c r="MDD2" s="24"/>
      <c r="MDE2" s="24"/>
      <c r="MDF2" s="24"/>
      <c r="MDG2" s="24"/>
      <c r="MDH2" s="24"/>
      <c r="MDI2" s="24"/>
      <c r="MDJ2" s="24"/>
      <c r="MDK2" s="24"/>
      <c r="MDL2" s="24"/>
      <c r="MDM2" s="24"/>
      <c r="MDN2" s="24"/>
      <c r="MDO2" s="24"/>
      <c r="MDP2" s="24"/>
      <c r="MDQ2" s="24"/>
      <c r="MDR2" s="24"/>
      <c r="MDS2" s="24"/>
      <c r="MDT2" s="24"/>
      <c r="MDU2" s="24"/>
      <c r="MDV2" s="24"/>
      <c r="MDW2" s="24"/>
      <c r="MDX2" s="24"/>
      <c r="MDY2" s="24"/>
      <c r="MDZ2" s="24"/>
      <c r="MEA2" s="24"/>
      <c r="MEB2" s="24"/>
      <c r="MEC2" s="24"/>
      <c r="MED2" s="24"/>
      <c r="MEE2" s="24"/>
      <c r="MEF2" s="24"/>
      <c r="MEG2" s="24"/>
      <c r="MEH2" s="24"/>
      <c r="MEI2" s="24"/>
      <c r="MEJ2" s="24"/>
      <c r="MEK2" s="24"/>
      <c r="MEL2" s="24"/>
      <c r="MEM2" s="24"/>
      <c r="MEN2" s="24"/>
      <c r="MEO2" s="24"/>
      <c r="MEP2" s="24"/>
      <c r="MEQ2" s="24"/>
      <c r="MER2" s="24"/>
      <c r="MES2" s="24"/>
      <c r="MET2" s="24"/>
      <c r="MEU2" s="24"/>
      <c r="MEV2" s="24"/>
      <c r="MEW2" s="24"/>
      <c r="MEX2" s="24"/>
      <c r="MEY2" s="24"/>
      <c r="MEZ2" s="24"/>
      <c r="MFA2" s="24"/>
      <c r="MFB2" s="24"/>
      <c r="MFC2" s="24"/>
      <c r="MFD2" s="24"/>
      <c r="MFE2" s="24"/>
      <c r="MFF2" s="24"/>
      <c r="MFG2" s="24"/>
      <c r="MFH2" s="24"/>
      <c r="MFI2" s="24"/>
      <c r="MFJ2" s="24"/>
      <c r="MFK2" s="24"/>
      <c r="MFL2" s="24"/>
      <c r="MFM2" s="24"/>
      <c r="MFN2" s="24"/>
      <c r="MFO2" s="24"/>
      <c r="MFP2" s="24"/>
      <c r="MFQ2" s="24"/>
      <c r="MFR2" s="24"/>
      <c r="MFS2" s="24"/>
      <c r="MFT2" s="24"/>
      <c r="MFU2" s="24"/>
      <c r="MFV2" s="24"/>
      <c r="MFW2" s="24"/>
      <c r="MFX2" s="24"/>
      <c r="MFY2" s="24"/>
      <c r="MFZ2" s="24"/>
      <c r="MGA2" s="24"/>
      <c r="MGB2" s="24"/>
      <c r="MGC2" s="24"/>
      <c r="MGD2" s="24"/>
      <c r="MGE2" s="24"/>
      <c r="MGF2" s="24"/>
      <c r="MGG2" s="24"/>
      <c r="MGH2" s="24"/>
      <c r="MGI2" s="24"/>
      <c r="MGJ2" s="24"/>
      <c r="MGK2" s="24"/>
      <c r="MGL2" s="24"/>
      <c r="MGM2" s="24"/>
      <c r="MGN2" s="24"/>
      <c r="MGO2" s="24"/>
      <c r="MGP2" s="24"/>
      <c r="MGQ2" s="24"/>
      <c r="MGR2" s="24"/>
      <c r="MGS2" s="24"/>
      <c r="MGT2" s="24"/>
      <c r="MGU2" s="24"/>
      <c r="MGV2" s="24"/>
      <c r="MGW2" s="24"/>
      <c r="MGX2" s="24"/>
      <c r="MGY2" s="24"/>
      <c r="MGZ2" s="24"/>
      <c r="MHA2" s="24"/>
      <c r="MHB2" s="24"/>
      <c r="MHC2" s="24"/>
      <c r="MHD2" s="24"/>
      <c r="MHE2" s="24"/>
      <c r="MHF2" s="24"/>
      <c r="MHG2" s="24"/>
      <c r="MHH2" s="24"/>
      <c r="MHI2" s="24"/>
      <c r="MHJ2" s="24"/>
      <c r="MHK2" s="24"/>
      <c r="MHL2" s="24"/>
      <c r="MHM2" s="24"/>
      <c r="MHN2" s="24"/>
      <c r="MHO2" s="24"/>
      <c r="MHP2" s="24"/>
      <c r="MHQ2" s="24"/>
      <c r="MHR2" s="24"/>
      <c r="MHS2" s="24"/>
      <c r="MHT2" s="24"/>
      <c r="MHU2" s="24"/>
      <c r="MHV2" s="24"/>
      <c r="MHW2" s="24"/>
      <c r="MHX2" s="24"/>
      <c r="MHY2" s="24"/>
      <c r="MHZ2" s="24"/>
      <c r="MIA2" s="24"/>
      <c r="MIB2" s="24"/>
      <c r="MIC2" s="24"/>
      <c r="MID2" s="24"/>
      <c r="MIE2" s="24"/>
      <c r="MIF2" s="24"/>
      <c r="MIG2" s="24"/>
      <c r="MIH2" s="24"/>
      <c r="MII2" s="24"/>
      <c r="MIJ2" s="24"/>
      <c r="MIK2" s="24"/>
      <c r="MIL2" s="24"/>
      <c r="MIM2" s="24"/>
      <c r="MIN2" s="24"/>
      <c r="MIO2" s="24"/>
      <c r="MIP2" s="24"/>
      <c r="MIQ2" s="24"/>
      <c r="MIR2" s="24"/>
      <c r="MIS2" s="24"/>
      <c r="MIT2" s="24"/>
      <c r="MIU2" s="24"/>
      <c r="MIV2" s="24"/>
      <c r="MIW2" s="24"/>
      <c r="MIX2" s="24"/>
      <c r="MIY2" s="24"/>
      <c r="MIZ2" s="24"/>
      <c r="MJA2" s="24"/>
      <c r="MJB2" s="24"/>
      <c r="MJC2" s="24"/>
      <c r="MJD2" s="24"/>
      <c r="MJE2" s="24"/>
      <c r="MJF2" s="24"/>
      <c r="MJG2" s="24"/>
      <c r="MJH2" s="24"/>
      <c r="MJI2" s="24"/>
      <c r="MJJ2" s="24"/>
      <c r="MJK2" s="24"/>
      <c r="MJL2" s="24"/>
      <c r="MJM2" s="24"/>
      <c r="MJN2" s="24"/>
      <c r="MJO2" s="24"/>
      <c r="MJP2" s="24"/>
      <c r="MJQ2" s="24"/>
      <c r="MJR2" s="24"/>
      <c r="MJS2" s="24"/>
      <c r="MJT2" s="24"/>
      <c r="MJU2" s="24"/>
      <c r="MJV2" s="24"/>
      <c r="MJW2" s="24"/>
      <c r="MJX2" s="24"/>
      <c r="MJY2" s="24"/>
      <c r="MJZ2" s="24"/>
      <c r="MKA2" s="24"/>
      <c r="MKB2" s="24"/>
      <c r="MKC2" s="24"/>
      <c r="MKD2" s="24"/>
      <c r="MKE2" s="24"/>
      <c r="MKF2" s="24"/>
      <c r="MKG2" s="24"/>
      <c r="MKH2" s="24"/>
      <c r="MKI2" s="24"/>
      <c r="MKJ2" s="24"/>
      <c r="MKK2" s="24"/>
      <c r="MKL2" s="24"/>
      <c r="MKM2" s="24"/>
      <c r="MKN2" s="24"/>
      <c r="MKO2" s="24"/>
      <c r="MKP2" s="24"/>
      <c r="MKQ2" s="24"/>
      <c r="MKR2" s="24"/>
      <c r="MKS2" s="24"/>
      <c r="MKT2" s="24"/>
      <c r="MKU2" s="24"/>
      <c r="MKV2" s="24"/>
      <c r="MKW2" s="24"/>
      <c r="MKX2" s="24"/>
      <c r="MKY2" s="24"/>
      <c r="MKZ2" s="24"/>
      <c r="MLA2" s="24"/>
      <c r="MLB2" s="24"/>
      <c r="MLC2" s="24"/>
      <c r="MLD2" s="24"/>
      <c r="MLE2" s="24"/>
      <c r="MLF2" s="24"/>
      <c r="MLG2" s="24"/>
      <c r="MLH2" s="24"/>
      <c r="MLI2" s="24"/>
      <c r="MLJ2" s="24"/>
      <c r="MLK2" s="24"/>
      <c r="MLL2" s="24"/>
      <c r="MLM2" s="24"/>
      <c r="MLN2" s="24"/>
      <c r="MLO2" s="24"/>
      <c r="MLP2" s="24"/>
      <c r="MLQ2" s="24"/>
      <c r="MLR2" s="24"/>
      <c r="MLS2" s="24"/>
      <c r="MLT2" s="24"/>
      <c r="MLU2" s="24"/>
      <c r="MLV2" s="24"/>
      <c r="MLW2" s="24"/>
      <c r="MLX2" s="24"/>
      <c r="MLY2" s="24"/>
      <c r="MLZ2" s="24"/>
      <c r="MMA2" s="24"/>
      <c r="MMB2" s="24"/>
      <c r="MMC2" s="24"/>
      <c r="MMD2" s="24"/>
      <c r="MME2" s="24"/>
      <c r="MMF2" s="24"/>
      <c r="MMG2" s="24"/>
      <c r="MMH2" s="24"/>
      <c r="MMI2" s="24"/>
      <c r="MMJ2" s="24"/>
      <c r="MMK2" s="24"/>
      <c r="MML2" s="24"/>
      <c r="MMM2" s="24"/>
      <c r="MMN2" s="24"/>
      <c r="MMO2" s="24"/>
      <c r="MMP2" s="24"/>
      <c r="MMQ2" s="24"/>
      <c r="MMR2" s="24"/>
      <c r="MMS2" s="24"/>
      <c r="MMT2" s="24"/>
      <c r="MMU2" s="24"/>
      <c r="MMV2" s="24"/>
      <c r="MMW2" s="24"/>
      <c r="MMX2" s="24"/>
      <c r="MMY2" s="24"/>
      <c r="MMZ2" s="24"/>
      <c r="MNA2" s="24"/>
      <c r="MNB2" s="24"/>
      <c r="MNC2" s="24"/>
      <c r="MND2" s="24"/>
      <c r="MNE2" s="24"/>
      <c r="MNF2" s="24"/>
      <c r="MNG2" s="24"/>
      <c r="MNH2" s="24"/>
      <c r="MNI2" s="24"/>
      <c r="MNJ2" s="24"/>
      <c r="MNK2" s="24"/>
      <c r="MNL2" s="24"/>
      <c r="MNM2" s="24"/>
      <c r="MNN2" s="24"/>
      <c r="MNO2" s="24"/>
      <c r="MNP2" s="24"/>
      <c r="MNQ2" s="24"/>
      <c r="MNR2" s="24"/>
      <c r="MNS2" s="24"/>
      <c r="MNT2" s="24"/>
      <c r="MNU2" s="24"/>
      <c r="MNV2" s="24"/>
      <c r="MNW2" s="24"/>
      <c r="MNX2" s="24"/>
      <c r="MNY2" s="24"/>
      <c r="MNZ2" s="24"/>
      <c r="MOA2" s="24"/>
      <c r="MOB2" s="24"/>
      <c r="MOC2" s="24"/>
      <c r="MOD2" s="24"/>
      <c r="MOE2" s="24"/>
      <c r="MOF2" s="24"/>
      <c r="MOG2" s="24"/>
      <c r="MOH2" s="24"/>
      <c r="MOI2" s="24"/>
      <c r="MOJ2" s="24"/>
      <c r="MOK2" s="24"/>
      <c r="MOL2" s="24"/>
      <c r="MOM2" s="24"/>
      <c r="MON2" s="24"/>
      <c r="MOO2" s="24"/>
      <c r="MOP2" s="24"/>
      <c r="MOQ2" s="24"/>
      <c r="MOR2" s="24"/>
      <c r="MOS2" s="24"/>
      <c r="MOT2" s="24"/>
      <c r="MOU2" s="24"/>
      <c r="MOV2" s="24"/>
      <c r="MOW2" s="24"/>
      <c r="MOX2" s="24"/>
      <c r="MOY2" s="24"/>
      <c r="MOZ2" s="24"/>
      <c r="MPA2" s="24"/>
      <c r="MPB2" s="24"/>
      <c r="MPC2" s="24"/>
      <c r="MPD2" s="24"/>
      <c r="MPE2" s="24"/>
      <c r="MPF2" s="24"/>
      <c r="MPG2" s="24"/>
      <c r="MPH2" s="24"/>
      <c r="MPI2" s="24"/>
      <c r="MPJ2" s="24"/>
      <c r="MPK2" s="24"/>
      <c r="MPL2" s="24"/>
      <c r="MPM2" s="24"/>
      <c r="MPN2" s="24"/>
      <c r="MPO2" s="24"/>
      <c r="MPP2" s="24"/>
      <c r="MPQ2" s="24"/>
      <c r="MPR2" s="24"/>
      <c r="MPS2" s="24"/>
      <c r="MPT2" s="24"/>
      <c r="MPU2" s="24"/>
      <c r="MPV2" s="24"/>
      <c r="MPW2" s="24"/>
      <c r="MPX2" s="24"/>
      <c r="MPY2" s="24"/>
      <c r="MPZ2" s="24"/>
      <c r="MQA2" s="24"/>
      <c r="MQB2" s="24"/>
      <c r="MQC2" s="24"/>
      <c r="MQD2" s="24"/>
      <c r="MQE2" s="24"/>
      <c r="MQF2" s="24"/>
      <c r="MQG2" s="24"/>
      <c r="MQH2" s="24"/>
      <c r="MQI2" s="24"/>
      <c r="MQJ2" s="24"/>
      <c r="MQK2" s="24"/>
      <c r="MQL2" s="24"/>
      <c r="MQM2" s="24"/>
      <c r="MQN2" s="24"/>
      <c r="MQO2" s="24"/>
      <c r="MQP2" s="24"/>
      <c r="MQQ2" s="24"/>
      <c r="MQR2" s="24"/>
      <c r="MQS2" s="24"/>
      <c r="MQT2" s="24"/>
      <c r="MQU2" s="24"/>
      <c r="MQV2" s="24"/>
      <c r="MQW2" s="24"/>
      <c r="MQX2" s="24"/>
      <c r="MQY2" s="24"/>
      <c r="MQZ2" s="24"/>
      <c r="MRA2" s="24"/>
      <c r="MRB2" s="24"/>
      <c r="MRC2" s="24"/>
      <c r="MRD2" s="24"/>
      <c r="MRE2" s="24"/>
      <c r="MRF2" s="24"/>
      <c r="MRG2" s="24"/>
      <c r="MRH2" s="24"/>
      <c r="MRI2" s="24"/>
      <c r="MRJ2" s="24"/>
      <c r="MRK2" s="24"/>
      <c r="MRL2" s="24"/>
      <c r="MRM2" s="24"/>
      <c r="MRN2" s="24"/>
      <c r="MRO2" s="24"/>
      <c r="MRP2" s="24"/>
      <c r="MRQ2" s="24"/>
      <c r="MRR2" s="24"/>
      <c r="MRS2" s="24"/>
      <c r="MRT2" s="24"/>
      <c r="MRU2" s="24"/>
      <c r="MRV2" s="24"/>
      <c r="MRW2" s="24"/>
      <c r="MRX2" s="24"/>
      <c r="MRY2" s="24"/>
      <c r="MRZ2" s="24"/>
      <c r="MSA2" s="24"/>
      <c r="MSB2" s="24"/>
      <c r="MSC2" s="24"/>
      <c r="MSD2" s="24"/>
      <c r="MSE2" s="24"/>
      <c r="MSF2" s="24"/>
      <c r="MSG2" s="24"/>
      <c r="MSH2" s="24"/>
      <c r="MSI2" s="24"/>
      <c r="MSJ2" s="24"/>
      <c r="MSK2" s="24"/>
      <c r="MSL2" s="24"/>
      <c r="MSM2" s="24"/>
      <c r="MSN2" s="24"/>
      <c r="MSO2" s="24"/>
      <c r="MSP2" s="24"/>
      <c r="MSQ2" s="24"/>
      <c r="MSR2" s="24"/>
      <c r="MSS2" s="24"/>
      <c r="MST2" s="24"/>
      <c r="MSU2" s="24"/>
      <c r="MSV2" s="24"/>
      <c r="MSW2" s="24"/>
      <c r="MSX2" s="24"/>
      <c r="MSY2" s="24"/>
      <c r="MSZ2" s="24"/>
      <c r="MTA2" s="24"/>
      <c r="MTB2" s="24"/>
      <c r="MTC2" s="24"/>
      <c r="MTD2" s="24"/>
      <c r="MTE2" s="24"/>
      <c r="MTF2" s="24"/>
      <c r="MTG2" s="24"/>
      <c r="MTH2" s="24"/>
      <c r="MTI2" s="24"/>
      <c r="MTJ2" s="24"/>
      <c r="MTK2" s="24"/>
      <c r="MTL2" s="24"/>
      <c r="MTM2" s="24"/>
      <c r="MTN2" s="24"/>
      <c r="MTO2" s="24"/>
      <c r="MTP2" s="24"/>
      <c r="MTQ2" s="24"/>
      <c r="MTR2" s="24"/>
      <c r="MTS2" s="24"/>
      <c r="MTT2" s="24"/>
      <c r="MTU2" s="24"/>
      <c r="MTV2" s="24"/>
      <c r="MTW2" s="24"/>
      <c r="MTX2" s="24"/>
      <c r="MTY2" s="24"/>
      <c r="MTZ2" s="24"/>
      <c r="MUA2" s="24"/>
      <c r="MUB2" s="24"/>
      <c r="MUC2" s="24"/>
      <c r="MUD2" s="24"/>
      <c r="MUE2" s="24"/>
      <c r="MUF2" s="24"/>
      <c r="MUG2" s="24"/>
      <c r="MUH2" s="24"/>
      <c r="MUI2" s="24"/>
      <c r="MUJ2" s="24"/>
      <c r="MUK2" s="24"/>
      <c r="MUL2" s="24"/>
      <c r="MUM2" s="24"/>
      <c r="MUN2" s="24"/>
      <c r="MUO2" s="24"/>
      <c r="MUP2" s="24"/>
      <c r="MUQ2" s="24"/>
      <c r="MUR2" s="24"/>
      <c r="MUS2" s="24"/>
      <c r="MUT2" s="24"/>
      <c r="MUU2" s="24"/>
      <c r="MUV2" s="24"/>
      <c r="MUW2" s="24"/>
      <c r="MUX2" s="24"/>
      <c r="MUY2" s="24"/>
      <c r="MUZ2" s="24"/>
      <c r="MVA2" s="24"/>
      <c r="MVB2" s="24"/>
      <c r="MVC2" s="24"/>
      <c r="MVD2" s="24"/>
      <c r="MVE2" s="24"/>
      <c r="MVF2" s="24"/>
      <c r="MVG2" s="24"/>
      <c r="MVH2" s="24"/>
      <c r="MVI2" s="24"/>
      <c r="MVJ2" s="24"/>
      <c r="MVK2" s="24"/>
      <c r="MVL2" s="24"/>
      <c r="MVM2" s="24"/>
      <c r="MVN2" s="24"/>
      <c r="MVO2" s="24"/>
      <c r="MVP2" s="24"/>
      <c r="MVQ2" s="24"/>
      <c r="MVR2" s="24"/>
      <c r="MVS2" s="24"/>
      <c r="MVT2" s="24"/>
      <c r="MVU2" s="24"/>
      <c r="MVV2" s="24"/>
      <c r="MVW2" s="24"/>
      <c r="MVX2" s="24"/>
      <c r="MVY2" s="24"/>
      <c r="MVZ2" s="24"/>
      <c r="MWA2" s="24"/>
      <c r="MWB2" s="24"/>
      <c r="MWC2" s="24"/>
      <c r="MWD2" s="24"/>
      <c r="MWE2" s="24"/>
      <c r="MWF2" s="24"/>
      <c r="MWG2" s="24"/>
      <c r="MWH2" s="24"/>
      <c r="MWI2" s="24"/>
      <c r="MWJ2" s="24"/>
      <c r="MWK2" s="24"/>
      <c r="MWL2" s="24"/>
      <c r="MWM2" s="24"/>
      <c r="MWN2" s="24"/>
      <c r="MWO2" s="24"/>
      <c r="MWP2" s="24"/>
      <c r="MWQ2" s="24"/>
      <c r="MWR2" s="24"/>
      <c r="MWS2" s="24"/>
      <c r="MWT2" s="24"/>
      <c r="MWU2" s="24"/>
      <c r="MWV2" s="24"/>
      <c r="MWW2" s="24"/>
      <c r="MWX2" s="24"/>
      <c r="MWY2" s="24"/>
      <c r="MWZ2" s="24"/>
      <c r="MXA2" s="24"/>
      <c r="MXB2" s="24"/>
      <c r="MXC2" s="24"/>
      <c r="MXD2" s="24"/>
      <c r="MXE2" s="24"/>
      <c r="MXF2" s="24"/>
      <c r="MXG2" s="24"/>
      <c r="MXH2" s="24"/>
      <c r="MXI2" s="24"/>
      <c r="MXJ2" s="24"/>
      <c r="MXK2" s="24"/>
      <c r="MXL2" s="24"/>
      <c r="MXM2" s="24"/>
      <c r="MXN2" s="24"/>
      <c r="MXO2" s="24"/>
      <c r="MXP2" s="24"/>
      <c r="MXQ2" s="24"/>
      <c r="MXR2" s="24"/>
      <c r="MXS2" s="24"/>
      <c r="MXT2" s="24"/>
      <c r="MXU2" s="24"/>
      <c r="MXV2" s="24"/>
      <c r="MXW2" s="24"/>
      <c r="MXX2" s="24"/>
      <c r="MXY2" s="24"/>
      <c r="MXZ2" s="24"/>
      <c r="MYA2" s="24"/>
      <c r="MYB2" s="24"/>
      <c r="MYC2" s="24"/>
      <c r="MYD2" s="24"/>
      <c r="MYE2" s="24"/>
      <c r="MYF2" s="24"/>
      <c r="MYG2" s="24"/>
      <c r="MYH2" s="24"/>
      <c r="MYI2" s="24"/>
      <c r="MYJ2" s="24"/>
      <c r="MYK2" s="24"/>
      <c r="MYL2" s="24"/>
      <c r="MYM2" s="24"/>
      <c r="MYN2" s="24"/>
      <c r="MYO2" s="24"/>
      <c r="MYP2" s="24"/>
      <c r="MYQ2" s="24"/>
      <c r="MYR2" s="24"/>
      <c r="MYS2" s="24"/>
      <c r="MYT2" s="24"/>
      <c r="MYU2" s="24"/>
      <c r="MYV2" s="24"/>
      <c r="MYW2" s="24"/>
      <c r="MYX2" s="24"/>
      <c r="MYY2" s="24"/>
      <c r="MYZ2" s="24"/>
      <c r="MZA2" s="24"/>
      <c r="MZB2" s="24"/>
      <c r="MZC2" s="24"/>
      <c r="MZD2" s="24"/>
      <c r="MZE2" s="24"/>
      <c r="MZF2" s="24"/>
      <c r="MZG2" s="24"/>
      <c r="MZH2" s="24"/>
      <c r="MZI2" s="24"/>
      <c r="MZJ2" s="24"/>
      <c r="MZK2" s="24"/>
      <c r="MZL2" s="24"/>
      <c r="MZM2" s="24"/>
      <c r="MZN2" s="24"/>
      <c r="MZO2" s="24"/>
      <c r="MZP2" s="24"/>
      <c r="MZQ2" s="24"/>
      <c r="MZR2" s="24"/>
      <c r="MZS2" s="24"/>
      <c r="MZT2" s="24"/>
      <c r="MZU2" s="24"/>
      <c r="MZV2" s="24"/>
      <c r="MZW2" s="24"/>
      <c r="MZX2" s="24"/>
      <c r="MZY2" s="24"/>
      <c r="MZZ2" s="24"/>
      <c r="NAA2" s="24"/>
      <c r="NAB2" s="24"/>
      <c r="NAC2" s="24"/>
      <c r="NAD2" s="24"/>
      <c r="NAE2" s="24"/>
      <c r="NAF2" s="24"/>
      <c r="NAG2" s="24"/>
      <c r="NAH2" s="24"/>
      <c r="NAI2" s="24"/>
      <c r="NAJ2" s="24"/>
      <c r="NAK2" s="24"/>
      <c r="NAL2" s="24"/>
      <c r="NAM2" s="24"/>
      <c r="NAN2" s="24"/>
      <c r="NAO2" s="24"/>
      <c r="NAP2" s="24"/>
      <c r="NAQ2" s="24"/>
      <c r="NAR2" s="24"/>
      <c r="NAS2" s="24"/>
      <c r="NAT2" s="24"/>
      <c r="NAU2" s="24"/>
      <c r="NAV2" s="24"/>
      <c r="NAW2" s="24"/>
      <c r="NAX2" s="24"/>
      <c r="NAY2" s="24"/>
      <c r="NAZ2" s="24"/>
      <c r="NBA2" s="24"/>
      <c r="NBB2" s="24"/>
      <c r="NBC2" s="24"/>
      <c r="NBD2" s="24"/>
      <c r="NBE2" s="24"/>
      <c r="NBF2" s="24"/>
      <c r="NBG2" s="24"/>
      <c r="NBH2" s="24"/>
      <c r="NBI2" s="24"/>
      <c r="NBJ2" s="24"/>
      <c r="NBK2" s="24"/>
      <c r="NBL2" s="24"/>
      <c r="NBM2" s="24"/>
      <c r="NBN2" s="24"/>
      <c r="NBO2" s="24"/>
      <c r="NBP2" s="24"/>
      <c r="NBQ2" s="24"/>
      <c r="NBR2" s="24"/>
      <c r="NBS2" s="24"/>
      <c r="NBT2" s="24"/>
      <c r="NBU2" s="24"/>
      <c r="NBV2" s="24"/>
      <c r="NBW2" s="24"/>
      <c r="NBX2" s="24"/>
      <c r="NBY2" s="24"/>
      <c r="NBZ2" s="24"/>
      <c r="NCA2" s="24"/>
      <c r="NCB2" s="24"/>
      <c r="NCC2" s="24"/>
      <c r="NCD2" s="24"/>
      <c r="NCE2" s="24"/>
      <c r="NCF2" s="24"/>
      <c r="NCG2" s="24"/>
      <c r="NCH2" s="24"/>
      <c r="NCI2" s="24"/>
      <c r="NCJ2" s="24"/>
      <c r="NCK2" s="24"/>
      <c r="NCL2" s="24"/>
      <c r="NCM2" s="24"/>
      <c r="NCN2" s="24"/>
      <c r="NCO2" s="24"/>
      <c r="NCP2" s="24"/>
      <c r="NCQ2" s="24"/>
      <c r="NCR2" s="24"/>
      <c r="NCS2" s="24"/>
      <c r="NCT2" s="24"/>
      <c r="NCU2" s="24"/>
      <c r="NCV2" s="24"/>
      <c r="NCW2" s="24"/>
      <c r="NCX2" s="24"/>
      <c r="NCY2" s="24"/>
      <c r="NCZ2" s="24"/>
      <c r="NDA2" s="24"/>
      <c r="NDB2" s="24"/>
      <c r="NDC2" s="24"/>
      <c r="NDD2" s="24"/>
      <c r="NDE2" s="24"/>
      <c r="NDF2" s="24"/>
      <c r="NDG2" s="24"/>
      <c r="NDH2" s="24"/>
      <c r="NDI2" s="24"/>
      <c r="NDJ2" s="24"/>
      <c r="NDK2" s="24"/>
      <c r="NDL2" s="24"/>
      <c r="NDM2" s="24"/>
      <c r="NDN2" s="24"/>
      <c r="NDO2" s="24"/>
      <c r="NDP2" s="24"/>
      <c r="NDQ2" s="24"/>
      <c r="NDR2" s="24"/>
      <c r="NDS2" s="24"/>
      <c r="NDT2" s="24"/>
      <c r="NDU2" s="24"/>
      <c r="NDV2" s="24"/>
      <c r="NDW2" s="24"/>
      <c r="NDX2" s="24"/>
      <c r="NDY2" s="24"/>
      <c r="NDZ2" s="24"/>
      <c r="NEA2" s="24"/>
      <c r="NEB2" s="24"/>
      <c r="NEC2" s="24"/>
      <c r="NED2" s="24"/>
      <c r="NEE2" s="24"/>
      <c r="NEF2" s="24"/>
      <c r="NEG2" s="24"/>
      <c r="NEH2" s="24"/>
      <c r="NEI2" s="24"/>
      <c r="NEJ2" s="24"/>
      <c r="NEK2" s="24"/>
      <c r="NEL2" s="24"/>
      <c r="NEM2" s="24"/>
      <c r="NEN2" s="24"/>
      <c r="NEO2" s="24"/>
      <c r="NEP2" s="24"/>
      <c r="NEQ2" s="24"/>
      <c r="NER2" s="24"/>
      <c r="NES2" s="24"/>
      <c r="NET2" s="24"/>
      <c r="NEU2" s="24"/>
      <c r="NEV2" s="24"/>
      <c r="NEW2" s="24"/>
      <c r="NEX2" s="24"/>
      <c r="NEY2" s="24"/>
      <c r="NEZ2" s="24"/>
      <c r="NFA2" s="24"/>
      <c r="NFB2" s="24"/>
      <c r="NFC2" s="24"/>
      <c r="NFD2" s="24"/>
      <c r="NFE2" s="24"/>
      <c r="NFF2" s="24"/>
      <c r="NFG2" s="24"/>
      <c r="NFH2" s="24"/>
      <c r="NFI2" s="24"/>
      <c r="NFJ2" s="24"/>
      <c r="NFK2" s="24"/>
      <c r="NFL2" s="24"/>
      <c r="NFM2" s="24"/>
      <c r="NFN2" s="24"/>
      <c r="NFO2" s="24"/>
      <c r="NFP2" s="24"/>
      <c r="NFQ2" s="24"/>
      <c r="NFR2" s="24"/>
      <c r="NFS2" s="24"/>
      <c r="NFT2" s="24"/>
      <c r="NFU2" s="24"/>
      <c r="NFV2" s="24"/>
      <c r="NFW2" s="24"/>
      <c r="NFX2" s="24"/>
      <c r="NFY2" s="24"/>
      <c r="NFZ2" s="24"/>
      <c r="NGA2" s="24"/>
      <c r="NGB2" s="24"/>
      <c r="NGC2" s="24"/>
      <c r="NGD2" s="24"/>
      <c r="NGE2" s="24"/>
      <c r="NGF2" s="24"/>
      <c r="NGG2" s="24"/>
      <c r="NGH2" s="24"/>
      <c r="NGI2" s="24"/>
      <c r="NGJ2" s="24"/>
      <c r="NGK2" s="24"/>
      <c r="NGL2" s="24"/>
      <c r="NGM2" s="24"/>
      <c r="NGN2" s="24"/>
      <c r="NGO2" s="24"/>
      <c r="NGP2" s="24"/>
      <c r="NGQ2" s="24"/>
      <c r="NGR2" s="24"/>
      <c r="NGS2" s="24"/>
      <c r="NGT2" s="24"/>
      <c r="NGU2" s="24"/>
      <c r="NGV2" s="24"/>
      <c r="NGW2" s="24"/>
      <c r="NGX2" s="24"/>
      <c r="NGY2" s="24"/>
      <c r="NGZ2" s="24"/>
      <c r="NHA2" s="24"/>
      <c r="NHB2" s="24"/>
      <c r="NHC2" s="24"/>
      <c r="NHD2" s="24"/>
      <c r="NHE2" s="24"/>
      <c r="NHF2" s="24"/>
      <c r="NHG2" s="24"/>
      <c r="NHH2" s="24"/>
      <c r="NHI2" s="24"/>
      <c r="NHJ2" s="24"/>
      <c r="NHK2" s="24"/>
      <c r="NHL2" s="24"/>
      <c r="NHM2" s="24"/>
      <c r="NHN2" s="24"/>
      <c r="NHO2" s="24"/>
      <c r="NHP2" s="24"/>
      <c r="NHQ2" s="24"/>
      <c r="NHR2" s="24"/>
      <c r="NHS2" s="24"/>
      <c r="NHT2" s="24"/>
      <c r="NHU2" s="24"/>
      <c r="NHV2" s="24"/>
      <c r="NHW2" s="24"/>
      <c r="NHX2" s="24"/>
      <c r="NHY2" s="24"/>
      <c r="NHZ2" s="24"/>
      <c r="NIA2" s="24"/>
      <c r="NIB2" s="24"/>
      <c r="NIC2" s="24"/>
      <c r="NID2" s="24"/>
      <c r="NIE2" s="24"/>
      <c r="NIF2" s="24"/>
      <c r="NIG2" s="24"/>
      <c r="NIH2" s="24"/>
      <c r="NII2" s="24"/>
      <c r="NIJ2" s="24"/>
      <c r="NIK2" s="24"/>
      <c r="NIL2" s="24"/>
      <c r="NIM2" s="24"/>
      <c r="NIN2" s="24"/>
      <c r="NIO2" s="24"/>
      <c r="NIP2" s="24"/>
      <c r="NIQ2" s="24"/>
      <c r="NIR2" s="24"/>
      <c r="NIS2" s="24"/>
      <c r="NIT2" s="24"/>
      <c r="NIU2" s="24"/>
      <c r="NIV2" s="24"/>
      <c r="NIW2" s="24"/>
      <c r="NIX2" s="24"/>
      <c r="NIY2" s="24"/>
      <c r="NIZ2" s="24"/>
      <c r="NJA2" s="24"/>
      <c r="NJB2" s="24"/>
      <c r="NJC2" s="24"/>
      <c r="NJD2" s="24"/>
      <c r="NJE2" s="24"/>
      <c r="NJF2" s="24"/>
      <c r="NJG2" s="24"/>
      <c r="NJH2" s="24"/>
      <c r="NJI2" s="24"/>
      <c r="NJJ2" s="24"/>
      <c r="NJK2" s="24"/>
      <c r="NJL2" s="24"/>
      <c r="NJM2" s="24"/>
      <c r="NJN2" s="24"/>
      <c r="NJO2" s="24"/>
      <c r="NJP2" s="24"/>
      <c r="NJQ2" s="24"/>
      <c r="NJR2" s="24"/>
      <c r="NJS2" s="24"/>
      <c r="NJT2" s="24"/>
      <c r="NJU2" s="24"/>
      <c r="NJV2" s="24"/>
      <c r="NJW2" s="24"/>
      <c r="NJX2" s="24"/>
      <c r="NJY2" s="24"/>
      <c r="NJZ2" s="24"/>
      <c r="NKA2" s="24"/>
      <c r="NKB2" s="24"/>
      <c r="NKC2" s="24"/>
      <c r="NKD2" s="24"/>
      <c r="NKE2" s="24"/>
      <c r="NKF2" s="24"/>
      <c r="NKG2" s="24"/>
      <c r="NKH2" s="24"/>
      <c r="NKI2" s="24"/>
      <c r="NKJ2" s="24"/>
      <c r="NKK2" s="24"/>
      <c r="NKL2" s="24"/>
      <c r="NKM2" s="24"/>
      <c r="NKN2" s="24"/>
      <c r="NKO2" s="24"/>
      <c r="NKP2" s="24"/>
      <c r="NKQ2" s="24"/>
      <c r="NKR2" s="24"/>
      <c r="NKS2" s="24"/>
      <c r="NKT2" s="24"/>
      <c r="NKU2" s="24"/>
      <c r="NKV2" s="24"/>
      <c r="NKW2" s="24"/>
      <c r="NKX2" s="24"/>
      <c r="NKY2" s="24"/>
      <c r="NKZ2" s="24"/>
      <c r="NLA2" s="24"/>
      <c r="NLB2" s="24"/>
      <c r="NLC2" s="24"/>
      <c r="NLD2" s="24"/>
      <c r="NLE2" s="24"/>
      <c r="NLF2" s="24"/>
      <c r="NLG2" s="24"/>
      <c r="NLH2" s="24"/>
      <c r="NLI2" s="24"/>
      <c r="NLJ2" s="24"/>
      <c r="NLK2" s="24"/>
      <c r="NLL2" s="24"/>
      <c r="NLM2" s="24"/>
      <c r="NLN2" s="24"/>
      <c r="NLO2" s="24"/>
      <c r="NLP2" s="24"/>
      <c r="NLQ2" s="24"/>
      <c r="NLR2" s="24"/>
      <c r="NLS2" s="24"/>
      <c r="NLT2" s="24"/>
      <c r="NLU2" s="24"/>
      <c r="NLV2" s="24"/>
      <c r="NLW2" s="24"/>
      <c r="NLX2" s="24"/>
      <c r="NLY2" s="24"/>
      <c r="NLZ2" s="24"/>
      <c r="NMA2" s="24"/>
      <c r="NMB2" s="24"/>
      <c r="NMC2" s="24"/>
      <c r="NMD2" s="24"/>
      <c r="NME2" s="24"/>
      <c r="NMF2" s="24"/>
      <c r="NMG2" s="24"/>
      <c r="NMH2" s="24"/>
      <c r="NMI2" s="24"/>
      <c r="NMJ2" s="24"/>
      <c r="NMK2" s="24"/>
      <c r="NML2" s="24"/>
      <c r="NMM2" s="24"/>
      <c r="NMN2" s="24"/>
      <c r="NMO2" s="24"/>
      <c r="NMP2" s="24"/>
      <c r="NMQ2" s="24"/>
      <c r="NMR2" s="24"/>
      <c r="NMS2" s="24"/>
      <c r="NMT2" s="24"/>
      <c r="NMU2" s="24"/>
      <c r="NMV2" s="24"/>
      <c r="NMW2" s="24"/>
      <c r="NMX2" s="24"/>
      <c r="NMY2" s="24"/>
      <c r="NMZ2" s="24"/>
      <c r="NNA2" s="24"/>
      <c r="NNB2" s="24"/>
      <c r="NNC2" s="24"/>
      <c r="NND2" s="24"/>
      <c r="NNE2" s="24"/>
      <c r="NNF2" s="24"/>
      <c r="NNG2" s="24"/>
      <c r="NNH2" s="24"/>
      <c r="NNI2" s="24"/>
      <c r="NNJ2" s="24"/>
      <c r="NNK2" s="24"/>
      <c r="NNL2" s="24"/>
      <c r="NNM2" s="24"/>
      <c r="NNN2" s="24"/>
      <c r="NNO2" s="24"/>
      <c r="NNP2" s="24"/>
      <c r="NNQ2" s="24"/>
      <c r="NNR2" s="24"/>
      <c r="NNS2" s="24"/>
      <c r="NNT2" s="24"/>
      <c r="NNU2" s="24"/>
      <c r="NNV2" s="24"/>
      <c r="NNW2" s="24"/>
      <c r="NNX2" s="24"/>
      <c r="NNY2" s="24"/>
      <c r="NNZ2" s="24"/>
      <c r="NOA2" s="24"/>
      <c r="NOB2" s="24"/>
      <c r="NOC2" s="24"/>
      <c r="NOD2" s="24"/>
      <c r="NOE2" s="24"/>
      <c r="NOF2" s="24"/>
      <c r="NOG2" s="24"/>
      <c r="NOH2" s="24"/>
      <c r="NOI2" s="24"/>
      <c r="NOJ2" s="24"/>
      <c r="NOK2" s="24"/>
      <c r="NOL2" s="24"/>
      <c r="NOM2" s="24"/>
      <c r="NON2" s="24"/>
      <c r="NOO2" s="24"/>
      <c r="NOP2" s="24"/>
      <c r="NOQ2" s="24"/>
      <c r="NOR2" s="24"/>
      <c r="NOS2" s="24"/>
      <c r="NOT2" s="24"/>
      <c r="NOU2" s="24"/>
      <c r="NOV2" s="24"/>
      <c r="NOW2" s="24"/>
      <c r="NOX2" s="24"/>
      <c r="NOY2" s="24"/>
      <c r="NOZ2" s="24"/>
      <c r="NPA2" s="24"/>
      <c r="NPB2" s="24"/>
      <c r="NPC2" s="24"/>
      <c r="NPD2" s="24"/>
      <c r="NPE2" s="24"/>
      <c r="NPF2" s="24"/>
      <c r="NPG2" s="24"/>
      <c r="NPH2" s="24"/>
      <c r="NPI2" s="24"/>
      <c r="NPJ2" s="24"/>
      <c r="NPK2" s="24"/>
      <c r="NPL2" s="24"/>
      <c r="NPM2" s="24"/>
      <c r="NPN2" s="24"/>
      <c r="NPO2" s="24"/>
      <c r="NPP2" s="24"/>
      <c r="NPQ2" s="24"/>
      <c r="NPR2" s="24"/>
      <c r="NPS2" s="24"/>
      <c r="NPT2" s="24"/>
      <c r="NPU2" s="24"/>
      <c r="NPV2" s="24"/>
      <c r="NPW2" s="24"/>
      <c r="NPX2" s="24"/>
      <c r="NPY2" s="24"/>
      <c r="NPZ2" s="24"/>
      <c r="NQA2" s="24"/>
      <c r="NQB2" s="24"/>
      <c r="NQC2" s="24"/>
      <c r="NQD2" s="24"/>
      <c r="NQE2" s="24"/>
      <c r="NQF2" s="24"/>
      <c r="NQG2" s="24"/>
      <c r="NQH2" s="24"/>
      <c r="NQI2" s="24"/>
      <c r="NQJ2" s="24"/>
      <c r="NQK2" s="24"/>
      <c r="NQL2" s="24"/>
      <c r="NQM2" s="24"/>
      <c r="NQN2" s="24"/>
      <c r="NQO2" s="24"/>
      <c r="NQP2" s="24"/>
      <c r="NQQ2" s="24"/>
      <c r="NQR2" s="24"/>
      <c r="NQS2" s="24"/>
      <c r="NQT2" s="24"/>
      <c r="NQU2" s="24"/>
      <c r="NQV2" s="24"/>
      <c r="NQW2" s="24"/>
      <c r="NQX2" s="24"/>
      <c r="NQY2" s="24"/>
      <c r="NQZ2" s="24"/>
      <c r="NRA2" s="24"/>
      <c r="NRB2" s="24"/>
      <c r="NRC2" s="24"/>
      <c r="NRD2" s="24"/>
      <c r="NRE2" s="24"/>
      <c r="NRF2" s="24"/>
      <c r="NRG2" s="24"/>
      <c r="NRH2" s="24"/>
      <c r="NRI2" s="24"/>
      <c r="NRJ2" s="24"/>
      <c r="NRK2" s="24"/>
      <c r="NRL2" s="24"/>
      <c r="NRM2" s="24"/>
      <c r="NRN2" s="24"/>
      <c r="NRO2" s="24"/>
      <c r="NRP2" s="24"/>
      <c r="NRQ2" s="24"/>
      <c r="NRR2" s="24"/>
      <c r="NRS2" s="24"/>
      <c r="NRT2" s="24"/>
      <c r="NRU2" s="24"/>
      <c r="NRV2" s="24"/>
      <c r="NRW2" s="24"/>
      <c r="NRX2" s="24"/>
      <c r="NRY2" s="24"/>
      <c r="NRZ2" s="24"/>
      <c r="NSA2" s="24"/>
      <c r="NSB2" s="24"/>
      <c r="NSC2" s="24"/>
      <c r="NSD2" s="24"/>
      <c r="NSE2" s="24"/>
      <c r="NSF2" s="24"/>
      <c r="NSG2" s="24"/>
      <c r="NSH2" s="24"/>
      <c r="NSI2" s="24"/>
      <c r="NSJ2" s="24"/>
      <c r="NSK2" s="24"/>
      <c r="NSL2" s="24"/>
      <c r="NSM2" s="24"/>
      <c r="NSN2" s="24"/>
      <c r="NSO2" s="24"/>
      <c r="NSP2" s="24"/>
      <c r="NSQ2" s="24"/>
      <c r="NSR2" s="24"/>
      <c r="NSS2" s="24"/>
      <c r="NST2" s="24"/>
      <c r="NSU2" s="24"/>
      <c r="NSV2" s="24"/>
      <c r="NSW2" s="24"/>
      <c r="NSX2" s="24"/>
      <c r="NSY2" s="24"/>
      <c r="NSZ2" s="24"/>
      <c r="NTA2" s="24"/>
      <c r="NTB2" s="24"/>
      <c r="NTC2" s="24"/>
      <c r="NTD2" s="24"/>
      <c r="NTE2" s="24"/>
      <c r="NTF2" s="24"/>
      <c r="NTG2" s="24"/>
      <c r="NTH2" s="24"/>
      <c r="NTI2" s="24"/>
      <c r="NTJ2" s="24"/>
      <c r="NTK2" s="24"/>
      <c r="NTL2" s="24"/>
      <c r="NTM2" s="24"/>
      <c r="NTN2" s="24"/>
      <c r="NTO2" s="24"/>
      <c r="NTP2" s="24"/>
      <c r="NTQ2" s="24"/>
      <c r="NTR2" s="24"/>
      <c r="NTS2" s="24"/>
      <c r="NTT2" s="24"/>
      <c r="NTU2" s="24"/>
      <c r="NTV2" s="24"/>
      <c r="NTW2" s="24"/>
      <c r="NTX2" s="24"/>
      <c r="NTY2" s="24"/>
      <c r="NTZ2" s="24"/>
      <c r="NUA2" s="24"/>
      <c r="NUB2" s="24"/>
      <c r="NUC2" s="24"/>
      <c r="NUD2" s="24"/>
      <c r="NUE2" s="24"/>
      <c r="NUF2" s="24"/>
      <c r="NUG2" s="24"/>
      <c r="NUH2" s="24"/>
      <c r="NUI2" s="24"/>
      <c r="NUJ2" s="24"/>
      <c r="NUK2" s="24"/>
      <c r="NUL2" s="24"/>
      <c r="NUM2" s="24"/>
      <c r="NUN2" s="24"/>
      <c r="NUO2" s="24"/>
      <c r="NUP2" s="24"/>
      <c r="NUQ2" s="24"/>
      <c r="NUR2" s="24"/>
      <c r="NUS2" s="24"/>
      <c r="NUT2" s="24"/>
      <c r="NUU2" s="24"/>
      <c r="NUV2" s="24"/>
      <c r="NUW2" s="24"/>
      <c r="NUX2" s="24"/>
      <c r="NUY2" s="24"/>
      <c r="NUZ2" s="24"/>
      <c r="NVA2" s="24"/>
      <c r="NVB2" s="24"/>
      <c r="NVC2" s="24"/>
      <c r="NVD2" s="24"/>
      <c r="NVE2" s="24"/>
      <c r="NVF2" s="24"/>
      <c r="NVG2" s="24"/>
      <c r="NVH2" s="24"/>
      <c r="NVI2" s="24"/>
      <c r="NVJ2" s="24"/>
      <c r="NVK2" s="24"/>
      <c r="NVL2" s="24"/>
      <c r="NVM2" s="24"/>
      <c r="NVN2" s="24"/>
      <c r="NVO2" s="24"/>
      <c r="NVP2" s="24"/>
      <c r="NVQ2" s="24"/>
      <c r="NVR2" s="24"/>
      <c r="NVS2" s="24"/>
      <c r="NVT2" s="24"/>
      <c r="NVU2" s="24"/>
      <c r="NVV2" s="24"/>
      <c r="NVW2" s="24"/>
      <c r="NVX2" s="24"/>
      <c r="NVY2" s="24"/>
      <c r="NVZ2" s="24"/>
      <c r="NWA2" s="24"/>
      <c r="NWB2" s="24"/>
      <c r="NWC2" s="24"/>
      <c r="NWD2" s="24"/>
      <c r="NWE2" s="24"/>
      <c r="NWF2" s="24"/>
      <c r="NWG2" s="24"/>
      <c r="NWH2" s="24"/>
      <c r="NWI2" s="24"/>
      <c r="NWJ2" s="24"/>
      <c r="NWK2" s="24"/>
      <c r="NWL2" s="24"/>
      <c r="NWM2" s="24"/>
      <c r="NWN2" s="24"/>
      <c r="NWO2" s="24"/>
      <c r="NWP2" s="24"/>
      <c r="NWQ2" s="24"/>
      <c r="NWR2" s="24"/>
      <c r="NWS2" s="24"/>
      <c r="NWT2" s="24"/>
      <c r="NWU2" s="24"/>
      <c r="NWV2" s="24"/>
      <c r="NWW2" s="24"/>
      <c r="NWX2" s="24"/>
      <c r="NWY2" s="24"/>
      <c r="NWZ2" s="24"/>
      <c r="NXA2" s="24"/>
      <c r="NXB2" s="24"/>
      <c r="NXC2" s="24"/>
      <c r="NXD2" s="24"/>
      <c r="NXE2" s="24"/>
      <c r="NXF2" s="24"/>
      <c r="NXG2" s="24"/>
      <c r="NXH2" s="24"/>
      <c r="NXI2" s="24"/>
      <c r="NXJ2" s="24"/>
      <c r="NXK2" s="24"/>
      <c r="NXL2" s="24"/>
      <c r="NXM2" s="24"/>
      <c r="NXN2" s="24"/>
      <c r="NXO2" s="24"/>
      <c r="NXP2" s="24"/>
      <c r="NXQ2" s="24"/>
      <c r="NXR2" s="24"/>
      <c r="NXS2" s="24"/>
      <c r="NXT2" s="24"/>
      <c r="NXU2" s="24"/>
      <c r="NXV2" s="24"/>
      <c r="NXW2" s="24"/>
      <c r="NXX2" s="24"/>
      <c r="NXY2" s="24"/>
      <c r="NXZ2" s="24"/>
      <c r="NYA2" s="24"/>
      <c r="NYB2" s="24"/>
      <c r="NYC2" s="24"/>
      <c r="NYD2" s="24"/>
      <c r="NYE2" s="24"/>
      <c r="NYF2" s="24"/>
      <c r="NYG2" s="24"/>
      <c r="NYH2" s="24"/>
      <c r="NYI2" s="24"/>
      <c r="NYJ2" s="24"/>
      <c r="NYK2" s="24"/>
      <c r="NYL2" s="24"/>
      <c r="NYM2" s="24"/>
      <c r="NYN2" s="24"/>
      <c r="NYO2" s="24"/>
      <c r="NYP2" s="24"/>
      <c r="NYQ2" s="24"/>
      <c r="NYR2" s="24"/>
      <c r="NYS2" s="24"/>
      <c r="NYT2" s="24"/>
      <c r="NYU2" s="24"/>
      <c r="NYV2" s="24"/>
      <c r="NYW2" s="24"/>
      <c r="NYX2" s="24"/>
      <c r="NYY2" s="24"/>
      <c r="NYZ2" s="24"/>
      <c r="NZA2" s="24"/>
      <c r="NZB2" s="24"/>
      <c r="NZC2" s="24"/>
      <c r="NZD2" s="24"/>
      <c r="NZE2" s="24"/>
      <c r="NZF2" s="24"/>
      <c r="NZG2" s="24"/>
      <c r="NZH2" s="24"/>
      <c r="NZI2" s="24"/>
      <c r="NZJ2" s="24"/>
      <c r="NZK2" s="24"/>
      <c r="NZL2" s="24"/>
      <c r="NZM2" s="24"/>
      <c r="NZN2" s="24"/>
      <c r="NZO2" s="24"/>
      <c r="NZP2" s="24"/>
      <c r="NZQ2" s="24"/>
      <c r="NZR2" s="24"/>
      <c r="NZS2" s="24"/>
      <c r="NZT2" s="24"/>
      <c r="NZU2" s="24"/>
      <c r="NZV2" s="24"/>
      <c r="NZW2" s="24"/>
      <c r="NZX2" s="24"/>
      <c r="NZY2" s="24"/>
      <c r="NZZ2" s="24"/>
      <c r="OAA2" s="24"/>
      <c r="OAB2" s="24"/>
      <c r="OAC2" s="24"/>
      <c r="OAD2" s="24"/>
      <c r="OAE2" s="24"/>
      <c r="OAF2" s="24"/>
      <c r="OAG2" s="24"/>
      <c r="OAH2" s="24"/>
      <c r="OAI2" s="24"/>
      <c r="OAJ2" s="24"/>
      <c r="OAK2" s="24"/>
      <c r="OAL2" s="24"/>
      <c r="OAM2" s="24"/>
      <c r="OAN2" s="24"/>
      <c r="OAO2" s="24"/>
      <c r="OAP2" s="24"/>
      <c r="OAQ2" s="24"/>
      <c r="OAR2" s="24"/>
      <c r="OAS2" s="24"/>
      <c r="OAT2" s="24"/>
      <c r="OAU2" s="24"/>
      <c r="OAV2" s="24"/>
      <c r="OAW2" s="24"/>
      <c r="OAX2" s="24"/>
      <c r="OAY2" s="24"/>
      <c r="OAZ2" s="24"/>
      <c r="OBA2" s="24"/>
      <c r="OBB2" s="24"/>
      <c r="OBC2" s="24"/>
      <c r="OBD2" s="24"/>
      <c r="OBE2" s="24"/>
      <c r="OBF2" s="24"/>
      <c r="OBG2" s="24"/>
      <c r="OBH2" s="24"/>
      <c r="OBI2" s="24"/>
      <c r="OBJ2" s="24"/>
      <c r="OBK2" s="24"/>
      <c r="OBL2" s="24"/>
      <c r="OBM2" s="24"/>
      <c r="OBN2" s="24"/>
      <c r="OBO2" s="24"/>
      <c r="OBP2" s="24"/>
      <c r="OBQ2" s="24"/>
      <c r="OBR2" s="24"/>
      <c r="OBS2" s="24"/>
      <c r="OBT2" s="24"/>
      <c r="OBU2" s="24"/>
      <c r="OBV2" s="24"/>
      <c r="OBW2" s="24"/>
      <c r="OBX2" s="24"/>
      <c r="OBY2" s="24"/>
      <c r="OBZ2" s="24"/>
      <c r="OCA2" s="24"/>
      <c r="OCB2" s="24"/>
      <c r="OCC2" s="24"/>
      <c r="OCD2" s="24"/>
      <c r="OCE2" s="24"/>
      <c r="OCF2" s="24"/>
      <c r="OCG2" s="24"/>
      <c r="OCH2" s="24"/>
      <c r="OCI2" s="24"/>
      <c r="OCJ2" s="24"/>
      <c r="OCK2" s="24"/>
      <c r="OCL2" s="24"/>
      <c r="OCM2" s="24"/>
      <c r="OCN2" s="24"/>
      <c r="OCO2" s="24"/>
      <c r="OCP2" s="24"/>
      <c r="OCQ2" s="24"/>
      <c r="OCR2" s="24"/>
      <c r="OCS2" s="24"/>
      <c r="OCT2" s="24"/>
      <c r="OCU2" s="24"/>
      <c r="OCV2" s="24"/>
      <c r="OCW2" s="24"/>
      <c r="OCX2" s="24"/>
      <c r="OCY2" s="24"/>
      <c r="OCZ2" s="24"/>
      <c r="ODA2" s="24"/>
      <c r="ODB2" s="24"/>
      <c r="ODC2" s="24"/>
      <c r="ODD2" s="24"/>
      <c r="ODE2" s="24"/>
      <c r="ODF2" s="24"/>
      <c r="ODG2" s="24"/>
      <c r="ODH2" s="24"/>
      <c r="ODI2" s="24"/>
      <c r="ODJ2" s="24"/>
      <c r="ODK2" s="24"/>
      <c r="ODL2" s="24"/>
      <c r="ODM2" s="24"/>
      <c r="ODN2" s="24"/>
      <c r="ODO2" s="24"/>
      <c r="ODP2" s="24"/>
      <c r="ODQ2" s="24"/>
      <c r="ODR2" s="24"/>
      <c r="ODS2" s="24"/>
      <c r="ODT2" s="24"/>
      <c r="ODU2" s="24"/>
      <c r="ODV2" s="24"/>
      <c r="ODW2" s="24"/>
      <c r="ODX2" s="24"/>
      <c r="ODY2" s="24"/>
      <c r="ODZ2" s="24"/>
      <c r="OEA2" s="24"/>
      <c r="OEB2" s="24"/>
      <c r="OEC2" s="24"/>
      <c r="OED2" s="24"/>
      <c r="OEE2" s="24"/>
      <c r="OEF2" s="24"/>
      <c r="OEG2" s="24"/>
      <c r="OEH2" s="24"/>
      <c r="OEI2" s="24"/>
      <c r="OEJ2" s="24"/>
      <c r="OEK2" s="24"/>
      <c r="OEL2" s="24"/>
      <c r="OEM2" s="24"/>
      <c r="OEN2" s="24"/>
      <c r="OEO2" s="24"/>
      <c r="OEP2" s="24"/>
      <c r="OEQ2" s="24"/>
      <c r="OER2" s="24"/>
      <c r="OES2" s="24"/>
      <c r="OET2" s="24"/>
      <c r="OEU2" s="24"/>
      <c r="OEV2" s="24"/>
      <c r="OEW2" s="24"/>
      <c r="OEX2" s="24"/>
      <c r="OEY2" s="24"/>
      <c r="OEZ2" s="24"/>
      <c r="OFA2" s="24"/>
      <c r="OFB2" s="24"/>
      <c r="OFC2" s="24"/>
      <c r="OFD2" s="24"/>
      <c r="OFE2" s="24"/>
      <c r="OFF2" s="24"/>
      <c r="OFG2" s="24"/>
      <c r="OFH2" s="24"/>
      <c r="OFI2" s="24"/>
      <c r="OFJ2" s="24"/>
      <c r="OFK2" s="24"/>
      <c r="OFL2" s="24"/>
      <c r="OFM2" s="24"/>
      <c r="OFN2" s="24"/>
      <c r="OFO2" s="24"/>
      <c r="OFP2" s="24"/>
      <c r="OFQ2" s="24"/>
      <c r="OFR2" s="24"/>
      <c r="OFS2" s="24"/>
      <c r="OFT2" s="24"/>
      <c r="OFU2" s="24"/>
      <c r="OFV2" s="24"/>
      <c r="OFW2" s="24"/>
      <c r="OFX2" s="24"/>
      <c r="OFY2" s="24"/>
      <c r="OFZ2" s="24"/>
      <c r="OGA2" s="24"/>
      <c r="OGB2" s="24"/>
      <c r="OGC2" s="24"/>
      <c r="OGD2" s="24"/>
      <c r="OGE2" s="24"/>
      <c r="OGF2" s="24"/>
      <c r="OGG2" s="24"/>
      <c r="OGH2" s="24"/>
      <c r="OGI2" s="24"/>
      <c r="OGJ2" s="24"/>
      <c r="OGK2" s="24"/>
      <c r="OGL2" s="24"/>
      <c r="OGM2" s="24"/>
      <c r="OGN2" s="24"/>
      <c r="OGO2" s="24"/>
      <c r="OGP2" s="24"/>
      <c r="OGQ2" s="24"/>
      <c r="OGR2" s="24"/>
      <c r="OGS2" s="24"/>
      <c r="OGT2" s="24"/>
      <c r="OGU2" s="24"/>
      <c r="OGV2" s="24"/>
      <c r="OGW2" s="24"/>
      <c r="OGX2" s="24"/>
      <c r="OGY2" s="24"/>
      <c r="OGZ2" s="24"/>
      <c r="OHA2" s="24"/>
      <c r="OHB2" s="24"/>
      <c r="OHC2" s="24"/>
      <c r="OHD2" s="24"/>
      <c r="OHE2" s="24"/>
      <c r="OHF2" s="24"/>
      <c r="OHG2" s="24"/>
      <c r="OHH2" s="24"/>
      <c r="OHI2" s="24"/>
      <c r="OHJ2" s="24"/>
      <c r="OHK2" s="24"/>
      <c r="OHL2" s="24"/>
      <c r="OHM2" s="24"/>
      <c r="OHN2" s="24"/>
      <c r="OHO2" s="24"/>
      <c r="OHP2" s="24"/>
      <c r="OHQ2" s="24"/>
      <c r="OHR2" s="24"/>
      <c r="OHS2" s="24"/>
      <c r="OHT2" s="24"/>
      <c r="OHU2" s="24"/>
      <c r="OHV2" s="24"/>
      <c r="OHW2" s="24"/>
      <c r="OHX2" s="24"/>
      <c r="OHY2" s="24"/>
      <c r="OHZ2" s="24"/>
      <c r="OIA2" s="24"/>
      <c r="OIB2" s="24"/>
      <c r="OIC2" s="24"/>
      <c r="OID2" s="24"/>
      <c r="OIE2" s="24"/>
      <c r="OIF2" s="24"/>
      <c r="OIG2" s="24"/>
      <c r="OIH2" s="24"/>
      <c r="OII2" s="24"/>
      <c r="OIJ2" s="24"/>
      <c r="OIK2" s="24"/>
      <c r="OIL2" s="24"/>
      <c r="OIM2" s="24"/>
      <c r="OIN2" s="24"/>
      <c r="OIO2" s="24"/>
      <c r="OIP2" s="24"/>
      <c r="OIQ2" s="24"/>
      <c r="OIR2" s="24"/>
      <c r="OIS2" s="24"/>
      <c r="OIT2" s="24"/>
      <c r="OIU2" s="24"/>
      <c r="OIV2" s="24"/>
      <c r="OIW2" s="24"/>
      <c r="OIX2" s="24"/>
      <c r="OIY2" s="24"/>
      <c r="OIZ2" s="24"/>
      <c r="OJA2" s="24"/>
      <c r="OJB2" s="24"/>
      <c r="OJC2" s="24"/>
      <c r="OJD2" s="24"/>
      <c r="OJE2" s="24"/>
      <c r="OJF2" s="24"/>
      <c r="OJG2" s="24"/>
      <c r="OJH2" s="24"/>
      <c r="OJI2" s="24"/>
      <c r="OJJ2" s="24"/>
      <c r="OJK2" s="24"/>
      <c r="OJL2" s="24"/>
      <c r="OJM2" s="24"/>
      <c r="OJN2" s="24"/>
      <c r="OJO2" s="24"/>
      <c r="OJP2" s="24"/>
      <c r="OJQ2" s="24"/>
      <c r="OJR2" s="24"/>
      <c r="OJS2" s="24"/>
      <c r="OJT2" s="24"/>
      <c r="OJU2" s="24"/>
      <c r="OJV2" s="24"/>
      <c r="OJW2" s="24"/>
      <c r="OJX2" s="24"/>
      <c r="OJY2" s="24"/>
      <c r="OJZ2" s="24"/>
      <c r="OKA2" s="24"/>
      <c r="OKB2" s="24"/>
      <c r="OKC2" s="24"/>
      <c r="OKD2" s="24"/>
      <c r="OKE2" s="24"/>
      <c r="OKF2" s="24"/>
      <c r="OKG2" s="24"/>
      <c r="OKH2" s="24"/>
      <c r="OKI2" s="24"/>
      <c r="OKJ2" s="24"/>
      <c r="OKK2" s="24"/>
      <c r="OKL2" s="24"/>
      <c r="OKM2" s="24"/>
      <c r="OKN2" s="24"/>
      <c r="OKO2" s="24"/>
      <c r="OKP2" s="24"/>
      <c r="OKQ2" s="24"/>
      <c r="OKR2" s="24"/>
      <c r="OKS2" s="24"/>
      <c r="OKT2" s="24"/>
      <c r="OKU2" s="24"/>
      <c r="OKV2" s="24"/>
      <c r="OKW2" s="24"/>
      <c r="OKX2" s="24"/>
      <c r="OKY2" s="24"/>
      <c r="OKZ2" s="24"/>
      <c r="OLA2" s="24"/>
      <c r="OLB2" s="24"/>
      <c r="OLC2" s="24"/>
      <c r="OLD2" s="24"/>
      <c r="OLE2" s="24"/>
      <c r="OLF2" s="24"/>
      <c r="OLG2" s="24"/>
      <c r="OLH2" s="24"/>
      <c r="OLI2" s="24"/>
      <c r="OLJ2" s="24"/>
      <c r="OLK2" s="24"/>
      <c r="OLL2" s="24"/>
      <c r="OLM2" s="24"/>
      <c r="OLN2" s="24"/>
      <c r="OLO2" s="24"/>
      <c r="OLP2" s="24"/>
      <c r="OLQ2" s="24"/>
      <c r="OLR2" s="24"/>
      <c r="OLS2" s="24"/>
      <c r="OLT2" s="24"/>
      <c r="OLU2" s="24"/>
      <c r="OLV2" s="24"/>
      <c r="OLW2" s="24"/>
      <c r="OLX2" s="24"/>
      <c r="OLY2" s="24"/>
      <c r="OLZ2" s="24"/>
      <c r="OMA2" s="24"/>
      <c r="OMB2" s="24"/>
      <c r="OMC2" s="24"/>
      <c r="OMD2" s="24"/>
      <c r="OME2" s="24"/>
      <c r="OMF2" s="24"/>
      <c r="OMG2" s="24"/>
      <c r="OMH2" s="24"/>
      <c r="OMI2" s="24"/>
      <c r="OMJ2" s="24"/>
      <c r="OMK2" s="24"/>
      <c r="OML2" s="24"/>
      <c r="OMM2" s="24"/>
      <c r="OMN2" s="24"/>
      <c r="OMO2" s="24"/>
      <c r="OMP2" s="24"/>
      <c r="OMQ2" s="24"/>
      <c r="OMR2" s="24"/>
      <c r="OMS2" s="24"/>
      <c r="OMT2" s="24"/>
      <c r="OMU2" s="24"/>
      <c r="OMV2" s="24"/>
      <c r="OMW2" s="24"/>
      <c r="OMX2" s="24"/>
      <c r="OMY2" s="24"/>
      <c r="OMZ2" s="24"/>
      <c r="ONA2" s="24"/>
      <c r="ONB2" s="24"/>
      <c r="ONC2" s="24"/>
      <c r="OND2" s="24"/>
      <c r="ONE2" s="24"/>
      <c r="ONF2" s="24"/>
      <c r="ONG2" s="24"/>
      <c r="ONH2" s="24"/>
      <c r="ONI2" s="24"/>
      <c r="ONJ2" s="24"/>
      <c r="ONK2" s="24"/>
      <c r="ONL2" s="24"/>
      <c r="ONM2" s="24"/>
      <c r="ONN2" s="24"/>
      <c r="ONO2" s="24"/>
      <c r="ONP2" s="24"/>
      <c r="ONQ2" s="24"/>
      <c r="ONR2" s="24"/>
      <c r="ONS2" s="24"/>
      <c r="ONT2" s="24"/>
      <c r="ONU2" s="24"/>
      <c r="ONV2" s="24"/>
      <c r="ONW2" s="24"/>
      <c r="ONX2" s="24"/>
      <c r="ONY2" s="24"/>
      <c r="ONZ2" s="24"/>
      <c r="OOA2" s="24"/>
      <c r="OOB2" s="24"/>
      <c r="OOC2" s="24"/>
      <c r="OOD2" s="24"/>
      <c r="OOE2" s="24"/>
      <c r="OOF2" s="24"/>
      <c r="OOG2" s="24"/>
      <c r="OOH2" s="24"/>
      <c r="OOI2" s="24"/>
      <c r="OOJ2" s="24"/>
      <c r="OOK2" s="24"/>
      <c r="OOL2" s="24"/>
      <c r="OOM2" s="24"/>
      <c r="OON2" s="24"/>
      <c r="OOO2" s="24"/>
      <c r="OOP2" s="24"/>
      <c r="OOQ2" s="24"/>
      <c r="OOR2" s="24"/>
      <c r="OOS2" s="24"/>
      <c r="OOT2" s="24"/>
      <c r="OOU2" s="24"/>
      <c r="OOV2" s="24"/>
      <c r="OOW2" s="24"/>
      <c r="OOX2" s="24"/>
      <c r="OOY2" s="24"/>
      <c r="OOZ2" s="24"/>
      <c r="OPA2" s="24"/>
      <c r="OPB2" s="24"/>
      <c r="OPC2" s="24"/>
      <c r="OPD2" s="24"/>
      <c r="OPE2" s="24"/>
      <c r="OPF2" s="24"/>
      <c r="OPG2" s="24"/>
      <c r="OPH2" s="24"/>
      <c r="OPI2" s="24"/>
      <c r="OPJ2" s="24"/>
      <c r="OPK2" s="24"/>
      <c r="OPL2" s="24"/>
      <c r="OPM2" s="24"/>
      <c r="OPN2" s="24"/>
      <c r="OPO2" s="24"/>
      <c r="OPP2" s="24"/>
      <c r="OPQ2" s="24"/>
      <c r="OPR2" s="24"/>
      <c r="OPS2" s="24"/>
      <c r="OPT2" s="24"/>
      <c r="OPU2" s="24"/>
      <c r="OPV2" s="24"/>
      <c r="OPW2" s="24"/>
      <c r="OPX2" s="24"/>
      <c r="OPY2" s="24"/>
      <c r="OPZ2" s="24"/>
      <c r="OQA2" s="24"/>
      <c r="OQB2" s="24"/>
      <c r="OQC2" s="24"/>
      <c r="OQD2" s="24"/>
      <c r="OQE2" s="24"/>
      <c r="OQF2" s="24"/>
      <c r="OQG2" s="24"/>
      <c r="OQH2" s="24"/>
      <c r="OQI2" s="24"/>
      <c r="OQJ2" s="24"/>
      <c r="OQK2" s="24"/>
      <c r="OQL2" s="24"/>
      <c r="OQM2" s="24"/>
      <c r="OQN2" s="24"/>
      <c r="OQO2" s="24"/>
      <c r="OQP2" s="24"/>
      <c r="OQQ2" s="24"/>
      <c r="OQR2" s="24"/>
      <c r="OQS2" s="24"/>
      <c r="OQT2" s="24"/>
      <c r="OQU2" s="24"/>
      <c r="OQV2" s="24"/>
      <c r="OQW2" s="24"/>
      <c r="OQX2" s="24"/>
      <c r="OQY2" s="24"/>
      <c r="OQZ2" s="24"/>
      <c r="ORA2" s="24"/>
      <c r="ORB2" s="24"/>
      <c r="ORC2" s="24"/>
      <c r="ORD2" s="24"/>
      <c r="ORE2" s="24"/>
      <c r="ORF2" s="24"/>
      <c r="ORG2" s="24"/>
      <c r="ORH2" s="24"/>
      <c r="ORI2" s="24"/>
      <c r="ORJ2" s="24"/>
      <c r="ORK2" s="24"/>
      <c r="ORL2" s="24"/>
      <c r="ORM2" s="24"/>
      <c r="ORN2" s="24"/>
      <c r="ORO2" s="24"/>
      <c r="ORP2" s="24"/>
      <c r="ORQ2" s="24"/>
      <c r="ORR2" s="24"/>
      <c r="ORS2" s="24"/>
      <c r="ORT2" s="24"/>
      <c r="ORU2" s="24"/>
      <c r="ORV2" s="24"/>
      <c r="ORW2" s="24"/>
      <c r="ORX2" s="24"/>
      <c r="ORY2" s="24"/>
      <c r="ORZ2" s="24"/>
      <c r="OSA2" s="24"/>
      <c r="OSB2" s="24"/>
      <c r="OSC2" s="24"/>
      <c r="OSD2" s="24"/>
      <c r="OSE2" s="24"/>
      <c r="OSF2" s="24"/>
      <c r="OSG2" s="24"/>
      <c r="OSH2" s="24"/>
      <c r="OSI2" s="24"/>
      <c r="OSJ2" s="24"/>
      <c r="OSK2" s="24"/>
      <c r="OSL2" s="24"/>
      <c r="OSM2" s="24"/>
      <c r="OSN2" s="24"/>
      <c r="OSO2" s="24"/>
      <c r="OSP2" s="24"/>
      <c r="OSQ2" s="24"/>
      <c r="OSR2" s="24"/>
      <c r="OSS2" s="24"/>
      <c r="OST2" s="24"/>
      <c r="OSU2" s="24"/>
      <c r="OSV2" s="24"/>
      <c r="OSW2" s="24"/>
      <c r="OSX2" s="24"/>
      <c r="OSY2" s="24"/>
      <c r="OSZ2" s="24"/>
      <c r="OTA2" s="24"/>
      <c r="OTB2" s="24"/>
      <c r="OTC2" s="24"/>
      <c r="OTD2" s="24"/>
      <c r="OTE2" s="24"/>
      <c r="OTF2" s="24"/>
      <c r="OTG2" s="24"/>
      <c r="OTH2" s="24"/>
      <c r="OTI2" s="24"/>
      <c r="OTJ2" s="24"/>
      <c r="OTK2" s="24"/>
      <c r="OTL2" s="24"/>
      <c r="OTM2" s="24"/>
      <c r="OTN2" s="24"/>
      <c r="OTO2" s="24"/>
      <c r="OTP2" s="24"/>
      <c r="OTQ2" s="24"/>
      <c r="OTR2" s="24"/>
      <c r="OTS2" s="24"/>
      <c r="OTT2" s="24"/>
      <c r="OTU2" s="24"/>
      <c r="OTV2" s="24"/>
      <c r="OTW2" s="24"/>
      <c r="OTX2" s="24"/>
      <c r="OTY2" s="24"/>
      <c r="OTZ2" s="24"/>
      <c r="OUA2" s="24"/>
      <c r="OUB2" s="24"/>
      <c r="OUC2" s="24"/>
      <c r="OUD2" s="24"/>
      <c r="OUE2" s="24"/>
      <c r="OUF2" s="24"/>
      <c r="OUG2" s="24"/>
      <c r="OUH2" s="24"/>
      <c r="OUI2" s="24"/>
      <c r="OUJ2" s="24"/>
      <c r="OUK2" s="24"/>
      <c r="OUL2" s="24"/>
      <c r="OUM2" s="24"/>
      <c r="OUN2" s="24"/>
      <c r="OUO2" s="24"/>
      <c r="OUP2" s="24"/>
      <c r="OUQ2" s="24"/>
      <c r="OUR2" s="24"/>
      <c r="OUS2" s="24"/>
      <c r="OUT2" s="24"/>
      <c r="OUU2" s="24"/>
      <c r="OUV2" s="24"/>
      <c r="OUW2" s="24"/>
      <c r="OUX2" s="24"/>
      <c r="OUY2" s="24"/>
      <c r="OUZ2" s="24"/>
      <c r="OVA2" s="24"/>
      <c r="OVB2" s="24"/>
      <c r="OVC2" s="24"/>
      <c r="OVD2" s="24"/>
      <c r="OVE2" s="24"/>
      <c r="OVF2" s="24"/>
      <c r="OVG2" s="24"/>
      <c r="OVH2" s="24"/>
      <c r="OVI2" s="24"/>
      <c r="OVJ2" s="24"/>
      <c r="OVK2" s="24"/>
      <c r="OVL2" s="24"/>
      <c r="OVM2" s="24"/>
      <c r="OVN2" s="24"/>
      <c r="OVO2" s="24"/>
      <c r="OVP2" s="24"/>
      <c r="OVQ2" s="24"/>
      <c r="OVR2" s="24"/>
      <c r="OVS2" s="24"/>
      <c r="OVT2" s="24"/>
      <c r="OVU2" s="24"/>
      <c r="OVV2" s="24"/>
      <c r="OVW2" s="24"/>
      <c r="OVX2" s="24"/>
      <c r="OVY2" s="24"/>
      <c r="OVZ2" s="24"/>
      <c r="OWA2" s="24"/>
      <c r="OWB2" s="24"/>
      <c r="OWC2" s="24"/>
      <c r="OWD2" s="24"/>
      <c r="OWE2" s="24"/>
      <c r="OWF2" s="24"/>
      <c r="OWG2" s="24"/>
      <c r="OWH2" s="24"/>
      <c r="OWI2" s="24"/>
      <c r="OWJ2" s="24"/>
      <c r="OWK2" s="24"/>
      <c r="OWL2" s="24"/>
      <c r="OWM2" s="24"/>
      <c r="OWN2" s="24"/>
      <c r="OWO2" s="24"/>
      <c r="OWP2" s="24"/>
      <c r="OWQ2" s="24"/>
      <c r="OWR2" s="24"/>
      <c r="OWS2" s="24"/>
      <c r="OWT2" s="24"/>
      <c r="OWU2" s="24"/>
      <c r="OWV2" s="24"/>
      <c r="OWW2" s="24"/>
      <c r="OWX2" s="24"/>
      <c r="OWY2" s="24"/>
      <c r="OWZ2" s="24"/>
      <c r="OXA2" s="24"/>
      <c r="OXB2" s="24"/>
      <c r="OXC2" s="24"/>
      <c r="OXD2" s="24"/>
      <c r="OXE2" s="24"/>
      <c r="OXF2" s="24"/>
      <c r="OXG2" s="24"/>
      <c r="OXH2" s="24"/>
      <c r="OXI2" s="24"/>
      <c r="OXJ2" s="24"/>
      <c r="OXK2" s="24"/>
      <c r="OXL2" s="24"/>
      <c r="OXM2" s="24"/>
      <c r="OXN2" s="24"/>
      <c r="OXO2" s="24"/>
      <c r="OXP2" s="24"/>
      <c r="OXQ2" s="24"/>
      <c r="OXR2" s="24"/>
      <c r="OXS2" s="24"/>
      <c r="OXT2" s="24"/>
      <c r="OXU2" s="24"/>
      <c r="OXV2" s="24"/>
      <c r="OXW2" s="24"/>
      <c r="OXX2" s="24"/>
      <c r="OXY2" s="24"/>
      <c r="OXZ2" s="24"/>
      <c r="OYA2" s="24"/>
      <c r="OYB2" s="24"/>
      <c r="OYC2" s="24"/>
      <c r="OYD2" s="24"/>
      <c r="OYE2" s="24"/>
      <c r="OYF2" s="24"/>
      <c r="OYG2" s="24"/>
      <c r="OYH2" s="24"/>
      <c r="OYI2" s="24"/>
      <c r="OYJ2" s="24"/>
      <c r="OYK2" s="24"/>
      <c r="OYL2" s="24"/>
      <c r="OYM2" s="24"/>
      <c r="OYN2" s="24"/>
      <c r="OYO2" s="24"/>
      <c r="OYP2" s="24"/>
      <c r="OYQ2" s="24"/>
      <c r="OYR2" s="24"/>
      <c r="OYS2" s="24"/>
      <c r="OYT2" s="24"/>
      <c r="OYU2" s="24"/>
      <c r="OYV2" s="24"/>
      <c r="OYW2" s="24"/>
      <c r="OYX2" s="24"/>
      <c r="OYY2" s="24"/>
      <c r="OYZ2" s="24"/>
      <c r="OZA2" s="24"/>
      <c r="OZB2" s="24"/>
      <c r="OZC2" s="24"/>
      <c r="OZD2" s="24"/>
      <c r="OZE2" s="24"/>
      <c r="OZF2" s="24"/>
      <c r="OZG2" s="24"/>
      <c r="OZH2" s="24"/>
      <c r="OZI2" s="24"/>
      <c r="OZJ2" s="24"/>
      <c r="OZK2" s="24"/>
      <c r="OZL2" s="24"/>
      <c r="OZM2" s="24"/>
      <c r="OZN2" s="24"/>
      <c r="OZO2" s="24"/>
      <c r="OZP2" s="24"/>
      <c r="OZQ2" s="24"/>
      <c r="OZR2" s="24"/>
      <c r="OZS2" s="24"/>
      <c r="OZT2" s="24"/>
      <c r="OZU2" s="24"/>
      <c r="OZV2" s="24"/>
      <c r="OZW2" s="24"/>
      <c r="OZX2" s="24"/>
      <c r="OZY2" s="24"/>
      <c r="OZZ2" s="24"/>
      <c r="PAA2" s="24"/>
      <c r="PAB2" s="24"/>
      <c r="PAC2" s="24"/>
      <c r="PAD2" s="24"/>
      <c r="PAE2" s="24"/>
      <c r="PAF2" s="24"/>
      <c r="PAG2" s="24"/>
      <c r="PAH2" s="24"/>
      <c r="PAI2" s="24"/>
      <c r="PAJ2" s="24"/>
      <c r="PAK2" s="24"/>
      <c r="PAL2" s="24"/>
      <c r="PAM2" s="24"/>
      <c r="PAN2" s="24"/>
      <c r="PAO2" s="24"/>
      <c r="PAP2" s="24"/>
      <c r="PAQ2" s="24"/>
      <c r="PAR2" s="24"/>
      <c r="PAS2" s="24"/>
      <c r="PAT2" s="24"/>
      <c r="PAU2" s="24"/>
      <c r="PAV2" s="24"/>
      <c r="PAW2" s="24"/>
      <c r="PAX2" s="24"/>
      <c r="PAY2" s="24"/>
      <c r="PAZ2" s="24"/>
      <c r="PBA2" s="24"/>
      <c r="PBB2" s="24"/>
      <c r="PBC2" s="24"/>
      <c r="PBD2" s="24"/>
      <c r="PBE2" s="24"/>
      <c r="PBF2" s="24"/>
      <c r="PBG2" s="24"/>
      <c r="PBH2" s="24"/>
      <c r="PBI2" s="24"/>
      <c r="PBJ2" s="24"/>
      <c r="PBK2" s="24"/>
      <c r="PBL2" s="24"/>
      <c r="PBM2" s="24"/>
      <c r="PBN2" s="24"/>
      <c r="PBO2" s="24"/>
      <c r="PBP2" s="24"/>
      <c r="PBQ2" s="24"/>
      <c r="PBR2" s="24"/>
      <c r="PBS2" s="24"/>
      <c r="PBT2" s="24"/>
      <c r="PBU2" s="24"/>
      <c r="PBV2" s="24"/>
      <c r="PBW2" s="24"/>
      <c r="PBX2" s="24"/>
      <c r="PBY2" s="24"/>
      <c r="PBZ2" s="24"/>
      <c r="PCA2" s="24"/>
      <c r="PCB2" s="24"/>
      <c r="PCC2" s="24"/>
      <c r="PCD2" s="24"/>
      <c r="PCE2" s="24"/>
      <c r="PCF2" s="24"/>
      <c r="PCG2" s="24"/>
      <c r="PCH2" s="24"/>
      <c r="PCI2" s="24"/>
      <c r="PCJ2" s="24"/>
      <c r="PCK2" s="24"/>
      <c r="PCL2" s="24"/>
      <c r="PCM2" s="24"/>
      <c r="PCN2" s="24"/>
      <c r="PCO2" s="24"/>
      <c r="PCP2" s="24"/>
      <c r="PCQ2" s="24"/>
      <c r="PCR2" s="24"/>
      <c r="PCS2" s="24"/>
      <c r="PCT2" s="24"/>
      <c r="PCU2" s="24"/>
      <c r="PCV2" s="24"/>
      <c r="PCW2" s="24"/>
      <c r="PCX2" s="24"/>
      <c r="PCY2" s="24"/>
      <c r="PCZ2" s="24"/>
      <c r="PDA2" s="24"/>
      <c r="PDB2" s="24"/>
      <c r="PDC2" s="24"/>
      <c r="PDD2" s="24"/>
      <c r="PDE2" s="24"/>
      <c r="PDF2" s="24"/>
      <c r="PDG2" s="24"/>
      <c r="PDH2" s="24"/>
      <c r="PDI2" s="24"/>
      <c r="PDJ2" s="24"/>
      <c r="PDK2" s="24"/>
      <c r="PDL2" s="24"/>
      <c r="PDM2" s="24"/>
      <c r="PDN2" s="24"/>
      <c r="PDO2" s="24"/>
      <c r="PDP2" s="24"/>
      <c r="PDQ2" s="24"/>
      <c r="PDR2" s="24"/>
      <c r="PDS2" s="24"/>
      <c r="PDT2" s="24"/>
      <c r="PDU2" s="24"/>
      <c r="PDV2" s="24"/>
      <c r="PDW2" s="24"/>
      <c r="PDX2" s="24"/>
      <c r="PDY2" s="24"/>
      <c r="PDZ2" s="24"/>
      <c r="PEA2" s="24"/>
      <c r="PEB2" s="24"/>
      <c r="PEC2" s="24"/>
      <c r="PED2" s="24"/>
      <c r="PEE2" s="24"/>
      <c r="PEF2" s="24"/>
      <c r="PEG2" s="24"/>
      <c r="PEH2" s="24"/>
      <c r="PEI2" s="24"/>
      <c r="PEJ2" s="24"/>
      <c r="PEK2" s="24"/>
      <c r="PEL2" s="24"/>
      <c r="PEM2" s="24"/>
      <c r="PEN2" s="24"/>
      <c r="PEO2" s="24"/>
      <c r="PEP2" s="24"/>
      <c r="PEQ2" s="24"/>
      <c r="PER2" s="24"/>
      <c r="PES2" s="24"/>
      <c r="PET2" s="24"/>
      <c r="PEU2" s="24"/>
      <c r="PEV2" s="24"/>
      <c r="PEW2" s="24"/>
      <c r="PEX2" s="24"/>
      <c r="PEY2" s="24"/>
      <c r="PEZ2" s="24"/>
      <c r="PFA2" s="24"/>
      <c r="PFB2" s="24"/>
      <c r="PFC2" s="24"/>
      <c r="PFD2" s="24"/>
      <c r="PFE2" s="24"/>
      <c r="PFF2" s="24"/>
      <c r="PFG2" s="24"/>
      <c r="PFH2" s="24"/>
      <c r="PFI2" s="24"/>
      <c r="PFJ2" s="24"/>
      <c r="PFK2" s="24"/>
      <c r="PFL2" s="24"/>
      <c r="PFM2" s="24"/>
      <c r="PFN2" s="24"/>
      <c r="PFO2" s="24"/>
      <c r="PFP2" s="24"/>
      <c r="PFQ2" s="24"/>
      <c r="PFR2" s="24"/>
      <c r="PFS2" s="24"/>
      <c r="PFT2" s="24"/>
      <c r="PFU2" s="24"/>
      <c r="PFV2" s="24"/>
      <c r="PFW2" s="24"/>
      <c r="PFX2" s="24"/>
      <c r="PFY2" s="24"/>
      <c r="PFZ2" s="24"/>
      <c r="PGA2" s="24"/>
      <c r="PGB2" s="24"/>
      <c r="PGC2" s="24"/>
      <c r="PGD2" s="24"/>
      <c r="PGE2" s="24"/>
      <c r="PGF2" s="24"/>
      <c r="PGG2" s="24"/>
      <c r="PGH2" s="24"/>
      <c r="PGI2" s="24"/>
      <c r="PGJ2" s="24"/>
      <c r="PGK2" s="24"/>
      <c r="PGL2" s="24"/>
      <c r="PGM2" s="24"/>
      <c r="PGN2" s="24"/>
      <c r="PGO2" s="24"/>
      <c r="PGP2" s="24"/>
      <c r="PGQ2" s="24"/>
      <c r="PGR2" s="24"/>
      <c r="PGS2" s="24"/>
      <c r="PGT2" s="24"/>
      <c r="PGU2" s="24"/>
      <c r="PGV2" s="24"/>
      <c r="PGW2" s="24"/>
      <c r="PGX2" s="24"/>
      <c r="PGY2" s="24"/>
      <c r="PGZ2" s="24"/>
      <c r="PHA2" s="24"/>
      <c r="PHB2" s="24"/>
      <c r="PHC2" s="24"/>
      <c r="PHD2" s="24"/>
      <c r="PHE2" s="24"/>
      <c r="PHF2" s="24"/>
      <c r="PHG2" s="24"/>
      <c r="PHH2" s="24"/>
      <c r="PHI2" s="24"/>
      <c r="PHJ2" s="24"/>
      <c r="PHK2" s="24"/>
      <c r="PHL2" s="24"/>
      <c r="PHM2" s="24"/>
      <c r="PHN2" s="24"/>
      <c r="PHO2" s="24"/>
      <c r="PHP2" s="24"/>
      <c r="PHQ2" s="24"/>
      <c r="PHR2" s="24"/>
      <c r="PHS2" s="24"/>
      <c r="PHT2" s="24"/>
      <c r="PHU2" s="24"/>
      <c r="PHV2" s="24"/>
      <c r="PHW2" s="24"/>
      <c r="PHX2" s="24"/>
      <c r="PHY2" s="24"/>
      <c r="PHZ2" s="24"/>
      <c r="PIA2" s="24"/>
      <c r="PIB2" s="24"/>
      <c r="PIC2" s="24"/>
      <c r="PID2" s="24"/>
      <c r="PIE2" s="24"/>
      <c r="PIF2" s="24"/>
      <c r="PIG2" s="24"/>
      <c r="PIH2" s="24"/>
      <c r="PII2" s="24"/>
      <c r="PIJ2" s="24"/>
      <c r="PIK2" s="24"/>
      <c r="PIL2" s="24"/>
      <c r="PIM2" s="24"/>
      <c r="PIN2" s="24"/>
      <c r="PIO2" s="24"/>
      <c r="PIP2" s="24"/>
      <c r="PIQ2" s="24"/>
      <c r="PIR2" s="24"/>
      <c r="PIS2" s="24"/>
      <c r="PIT2" s="24"/>
      <c r="PIU2" s="24"/>
      <c r="PIV2" s="24"/>
      <c r="PIW2" s="24"/>
      <c r="PIX2" s="24"/>
      <c r="PIY2" s="24"/>
      <c r="PIZ2" s="24"/>
      <c r="PJA2" s="24"/>
      <c r="PJB2" s="24"/>
      <c r="PJC2" s="24"/>
      <c r="PJD2" s="24"/>
      <c r="PJE2" s="24"/>
      <c r="PJF2" s="24"/>
      <c r="PJG2" s="24"/>
      <c r="PJH2" s="24"/>
      <c r="PJI2" s="24"/>
      <c r="PJJ2" s="24"/>
      <c r="PJK2" s="24"/>
      <c r="PJL2" s="24"/>
      <c r="PJM2" s="24"/>
      <c r="PJN2" s="24"/>
      <c r="PJO2" s="24"/>
      <c r="PJP2" s="24"/>
      <c r="PJQ2" s="24"/>
      <c r="PJR2" s="24"/>
      <c r="PJS2" s="24"/>
      <c r="PJT2" s="24"/>
      <c r="PJU2" s="24"/>
      <c r="PJV2" s="24"/>
      <c r="PJW2" s="24"/>
      <c r="PJX2" s="24"/>
      <c r="PJY2" s="24"/>
      <c r="PJZ2" s="24"/>
      <c r="PKA2" s="24"/>
      <c r="PKB2" s="24"/>
      <c r="PKC2" s="24"/>
      <c r="PKD2" s="24"/>
      <c r="PKE2" s="24"/>
      <c r="PKF2" s="24"/>
      <c r="PKG2" s="24"/>
      <c r="PKH2" s="24"/>
      <c r="PKI2" s="24"/>
      <c r="PKJ2" s="24"/>
      <c r="PKK2" s="24"/>
      <c r="PKL2" s="24"/>
      <c r="PKM2" s="24"/>
      <c r="PKN2" s="24"/>
      <c r="PKO2" s="24"/>
      <c r="PKP2" s="24"/>
      <c r="PKQ2" s="24"/>
      <c r="PKR2" s="24"/>
      <c r="PKS2" s="24"/>
      <c r="PKT2" s="24"/>
      <c r="PKU2" s="24"/>
      <c r="PKV2" s="24"/>
      <c r="PKW2" s="24"/>
      <c r="PKX2" s="24"/>
      <c r="PKY2" s="24"/>
      <c r="PKZ2" s="24"/>
      <c r="PLA2" s="24"/>
      <c r="PLB2" s="24"/>
      <c r="PLC2" s="24"/>
      <c r="PLD2" s="24"/>
      <c r="PLE2" s="24"/>
      <c r="PLF2" s="24"/>
      <c r="PLG2" s="24"/>
      <c r="PLH2" s="24"/>
      <c r="PLI2" s="24"/>
      <c r="PLJ2" s="24"/>
      <c r="PLK2" s="24"/>
      <c r="PLL2" s="24"/>
      <c r="PLM2" s="24"/>
      <c r="PLN2" s="24"/>
      <c r="PLO2" s="24"/>
      <c r="PLP2" s="24"/>
      <c r="PLQ2" s="24"/>
      <c r="PLR2" s="24"/>
      <c r="PLS2" s="24"/>
      <c r="PLT2" s="24"/>
      <c r="PLU2" s="24"/>
      <c r="PLV2" s="24"/>
      <c r="PLW2" s="24"/>
      <c r="PLX2" s="24"/>
      <c r="PLY2" s="24"/>
      <c r="PLZ2" s="24"/>
      <c r="PMA2" s="24"/>
      <c r="PMB2" s="24"/>
      <c r="PMC2" s="24"/>
      <c r="PMD2" s="24"/>
      <c r="PME2" s="24"/>
      <c r="PMF2" s="24"/>
      <c r="PMG2" s="24"/>
      <c r="PMH2" s="24"/>
      <c r="PMI2" s="24"/>
      <c r="PMJ2" s="24"/>
      <c r="PMK2" s="24"/>
      <c r="PML2" s="24"/>
      <c r="PMM2" s="24"/>
      <c r="PMN2" s="24"/>
      <c r="PMO2" s="24"/>
      <c r="PMP2" s="24"/>
      <c r="PMQ2" s="24"/>
      <c r="PMR2" s="24"/>
      <c r="PMS2" s="24"/>
      <c r="PMT2" s="24"/>
      <c r="PMU2" s="24"/>
      <c r="PMV2" s="24"/>
      <c r="PMW2" s="24"/>
      <c r="PMX2" s="24"/>
      <c r="PMY2" s="24"/>
      <c r="PMZ2" s="24"/>
      <c r="PNA2" s="24"/>
      <c r="PNB2" s="24"/>
      <c r="PNC2" s="24"/>
      <c r="PND2" s="24"/>
      <c r="PNE2" s="24"/>
      <c r="PNF2" s="24"/>
      <c r="PNG2" s="24"/>
      <c r="PNH2" s="24"/>
      <c r="PNI2" s="24"/>
      <c r="PNJ2" s="24"/>
      <c r="PNK2" s="24"/>
      <c r="PNL2" s="24"/>
      <c r="PNM2" s="24"/>
      <c r="PNN2" s="24"/>
      <c r="PNO2" s="24"/>
      <c r="PNP2" s="24"/>
      <c r="PNQ2" s="24"/>
      <c r="PNR2" s="24"/>
      <c r="PNS2" s="24"/>
      <c r="PNT2" s="24"/>
      <c r="PNU2" s="24"/>
      <c r="PNV2" s="24"/>
      <c r="PNW2" s="24"/>
      <c r="PNX2" s="24"/>
      <c r="PNY2" s="24"/>
      <c r="PNZ2" s="24"/>
      <c r="POA2" s="24"/>
      <c r="POB2" s="24"/>
      <c r="POC2" s="24"/>
      <c r="POD2" s="24"/>
      <c r="POE2" s="24"/>
      <c r="POF2" s="24"/>
      <c r="POG2" s="24"/>
      <c r="POH2" s="24"/>
      <c r="POI2" s="24"/>
      <c r="POJ2" s="24"/>
      <c r="POK2" s="24"/>
      <c r="POL2" s="24"/>
      <c r="POM2" s="24"/>
      <c r="PON2" s="24"/>
      <c r="POO2" s="24"/>
      <c r="POP2" s="24"/>
      <c r="POQ2" s="24"/>
      <c r="POR2" s="24"/>
      <c r="POS2" s="24"/>
      <c r="POT2" s="24"/>
      <c r="POU2" s="24"/>
      <c r="POV2" s="24"/>
      <c r="POW2" s="24"/>
      <c r="POX2" s="24"/>
      <c r="POY2" s="24"/>
      <c r="POZ2" s="24"/>
      <c r="PPA2" s="24"/>
      <c r="PPB2" s="24"/>
      <c r="PPC2" s="24"/>
      <c r="PPD2" s="24"/>
      <c r="PPE2" s="24"/>
      <c r="PPF2" s="24"/>
      <c r="PPG2" s="24"/>
      <c r="PPH2" s="24"/>
      <c r="PPI2" s="24"/>
      <c r="PPJ2" s="24"/>
      <c r="PPK2" s="24"/>
      <c r="PPL2" s="24"/>
      <c r="PPM2" s="24"/>
      <c r="PPN2" s="24"/>
      <c r="PPO2" s="24"/>
      <c r="PPP2" s="24"/>
      <c r="PPQ2" s="24"/>
      <c r="PPR2" s="24"/>
      <c r="PPS2" s="24"/>
      <c r="PPT2" s="24"/>
      <c r="PPU2" s="24"/>
      <c r="PPV2" s="24"/>
      <c r="PPW2" s="24"/>
      <c r="PPX2" s="24"/>
      <c r="PPY2" s="24"/>
      <c r="PPZ2" s="24"/>
      <c r="PQA2" s="24"/>
      <c r="PQB2" s="24"/>
      <c r="PQC2" s="24"/>
      <c r="PQD2" s="24"/>
      <c r="PQE2" s="24"/>
      <c r="PQF2" s="24"/>
      <c r="PQG2" s="24"/>
      <c r="PQH2" s="24"/>
      <c r="PQI2" s="24"/>
      <c r="PQJ2" s="24"/>
      <c r="PQK2" s="24"/>
      <c r="PQL2" s="24"/>
      <c r="PQM2" s="24"/>
      <c r="PQN2" s="24"/>
      <c r="PQO2" s="24"/>
      <c r="PQP2" s="24"/>
      <c r="PQQ2" s="24"/>
      <c r="PQR2" s="24"/>
      <c r="PQS2" s="24"/>
      <c r="PQT2" s="24"/>
      <c r="PQU2" s="24"/>
      <c r="PQV2" s="24"/>
      <c r="PQW2" s="24"/>
      <c r="PQX2" s="24"/>
      <c r="PQY2" s="24"/>
      <c r="PQZ2" s="24"/>
      <c r="PRA2" s="24"/>
      <c r="PRB2" s="24"/>
      <c r="PRC2" s="24"/>
      <c r="PRD2" s="24"/>
      <c r="PRE2" s="24"/>
      <c r="PRF2" s="24"/>
      <c r="PRG2" s="24"/>
      <c r="PRH2" s="24"/>
      <c r="PRI2" s="24"/>
      <c r="PRJ2" s="24"/>
      <c r="PRK2" s="24"/>
      <c r="PRL2" s="24"/>
      <c r="PRM2" s="24"/>
      <c r="PRN2" s="24"/>
      <c r="PRO2" s="24"/>
      <c r="PRP2" s="24"/>
      <c r="PRQ2" s="24"/>
      <c r="PRR2" s="24"/>
      <c r="PRS2" s="24"/>
      <c r="PRT2" s="24"/>
      <c r="PRU2" s="24"/>
      <c r="PRV2" s="24"/>
      <c r="PRW2" s="24"/>
      <c r="PRX2" s="24"/>
      <c r="PRY2" s="24"/>
      <c r="PRZ2" s="24"/>
      <c r="PSA2" s="24"/>
      <c r="PSB2" s="24"/>
      <c r="PSC2" s="24"/>
      <c r="PSD2" s="24"/>
      <c r="PSE2" s="24"/>
      <c r="PSF2" s="24"/>
      <c r="PSG2" s="24"/>
      <c r="PSH2" s="24"/>
      <c r="PSI2" s="24"/>
      <c r="PSJ2" s="24"/>
      <c r="PSK2" s="24"/>
      <c r="PSL2" s="24"/>
      <c r="PSM2" s="24"/>
      <c r="PSN2" s="24"/>
      <c r="PSO2" s="24"/>
      <c r="PSP2" s="24"/>
      <c r="PSQ2" s="24"/>
      <c r="PSR2" s="24"/>
      <c r="PSS2" s="24"/>
      <c r="PST2" s="24"/>
      <c r="PSU2" s="24"/>
      <c r="PSV2" s="24"/>
      <c r="PSW2" s="24"/>
      <c r="PSX2" s="24"/>
      <c r="PSY2" s="24"/>
      <c r="PSZ2" s="24"/>
      <c r="PTA2" s="24"/>
      <c r="PTB2" s="24"/>
      <c r="PTC2" s="24"/>
      <c r="PTD2" s="24"/>
      <c r="PTE2" s="24"/>
      <c r="PTF2" s="24"/>
      <c r="PTG2" s="24"/>
      <c r="PTH2" s="24"/>
      <c r="PTI2" s="24"/>
      <c r="PTJ2" s="24"/>
      <c r="PTK2" s="24"/>
      <c r="PTL2" s="24"/>
      <c r="PTM2" s="24"/>
      <c r="PTN2" s="24"/>
      <c r="PTO2" s="24"/>
      <c r="PTP2" s="24"/>
      <c r="PTQ2" s="24"/>
      <c r="PTR2" s="24"/>
      <c r="PTS2" s="24"/>
      <c r="PTT2" s="24"/>
      <c r="PTU2" s="24"/>
      <c r="PTV2" s="24"/>
      <c r="PTW2" s="24"/>
      <c r="PTX2" s="24"/>
      <c r="PTY2" s="24"/>
      <c r="PTZ2" s="24"/>
      <c r="PUA2" s="24"/>
      <c r="PUB2" s="24"/>
      <c r="PUC2" s="24"/>
      <c r="PUD2" s="24"/>
      <c r="PUE2" s="24"/>
      <c r="PUF2" s="24"/>
      <c r="PUG2" s="24"/>
      <c r="PUH2" s="24"/>
      <c r="PUI2" s="24"/>
      <c r="PUJ2" s="24"/>
      <c r="PUK2" s="24"/>
      <c r="PUL2" s="24"/>
      <c r="PUM2" s="24"/>
      <c r="PUN2" s="24"/>
      <c r="PUO2" s="24"/>
      <c r="PUP2" s="24"/>
      <c r="PUQ2" s="24"/>
      <c r="PUR2" s="24"/>
      <c r="PUS2" s="24"/>
      <c r="PUT2" s="24"/>
      <c r="PUU2" s="24"/>
      <c r="PUV2" s="24"/>
      <c r="PUW2" s="24"/>
      <c r="PUX2" s="24"/>
      <c r="PUY2" s="24"/>
      <c r="PUZ2" s="24"/>
      <c r="PVA2" s="24"/>
      <c r="PVB2" s="24"/>
      <c r="PVC2" s="24"/>
      <c r="PVD2" s="24"/>
      <c r="PVE2" s="24"/>
      <c r="PVF2" s="24"/>
      <c r="PVG2" s="24"/>
      <c r="PVH2" s="24"/>
      <c r="PVI2" s="24"/>
      <c r="PVJ2" s="24"/>
      <c r="PVK2" s="24"/>
      <c r="PVL2" s="24"/>
      <c r="PVM2" s="24"/>
      <c r="PVN2" s="24"/>
      <c r="PVO2" s="24"/>
      <c r="PVP2" s="24"/>
      <c r="PVQ2" s="24"/>
      <c r="PVR2" s="24"/>
      <c r="PVS2" s="24"/>
      <c r="PVT2" s="24"/>
      <c r="PVU2" s="24"/>
      <c r="PVV2" s="24"/>
      <c r="PVW2" s="24"/>
      <c r="PVX2" s="24"/>
      <c r="PVY2" s="24"/>
      <c r="PVZ2" s="24"/>
      <c r="PWA2" s="24"/>
      <c r="PWB2" s="24"/>
      <c r="PWC2" s="24"/>
      <c r="PWD2" s="24"/>
      <c r="PWE2" s="24"/>
      <c r="PWF2" s="24"/>
      <c r="PWG2" s="24"/>
      <c r="PWH2" s="24"/>
      <c r="PWI2" s="24"/>
      <c r="PWJ2" s="24"/>
      <c r="PWK2" s="24"/>
      <c r="PWL2" s="24"/>
      <c r="PWM2" s="24"/>
      <c r="PWN2" s="24"/>
      <c r="PWO2" s="24"/>
      <c r="PWP2" s="24"/>
      <c r="PWQ2" s="24"/>
      <c r="PWR2" s="24"/>
      <c r="PWS2" s="24"/>
      <c r="PWT2" s="24"/>
      <c r="PWU2" s="24"/>
      <c r="PWV2" s="24"/>
      <c r="PWW2" s="24"/>
      <c r="PWX2" s="24"/>
      <c r="PWY2" s="24"/>
      <c r="PWZ2" s="24"/>
      <c r="PXA2" s="24"/>
      <c r="PXB2" s="24"/>
      <c r="PXC2" s="24"/>
      <c r="PXD2" s="24"/>
      <c r="PXE2" s="24"/>
      <c r="PXF2" s="24"/>
      <c r="PXG2" s="24"/>
      <c r="PXH2" s="24"/>
      <c r="PXI2" s="24"/>
      <c r="PXJ2" s="24"/>
      <c r="PXK2" s="24"/>
      <c r="PXL2" s="24"/>
      <c r="PXM2" s="24"/>
      <c r="PXN2" s="24"/>
      <c r="PXO2" s="24"/>
      <c r="PXP2" s="24"/>
      <c r="PXQ2" s="24"/>
      <c r="PXR2" s="24"/>
      <c r="PXS2" s="24"/>
      <c r="PXT2" s="24"/>
      <c r="PXU2" s="24"/>
      <c r="PXV2" s="24"/>
      <c r="PXW2" s="24"/>
      <c r="PXX2" s="24"/>
      <c r="PXY2" s="24"/>
      <c r="PXZ2" s="24"/>
      <c r="PYA2" s="24"/>
      <c r="PYB2" s="24"/>
      <c r="PYC2" s="24"/>
      <c r="PYD2" s="24"/>
      <c r="PYE2" s="24"/>
      <c r="PYF2" s="24"/>
      <c r="PYG2" s="24"/>
      <c r="PYH2" s="24"/>
      <c r="PYI2" s="24"/>
      <c r="PYJ2" s="24"/>
      <c r="PYK2" s="24"/>
      <c r="PYL2" s="24"/>
      <c r="PYM2" s="24"/>
      <c r="PYN2" s="24"/>
      <c r="PYO2" s="24"/>
      <c r="PYP2" s="24"/>
      <c r="PYQ2" s="24"/>
      <c r="PYR2" s="24"/>
      <c r="PYS2" s="24"/>
      <c r="PYT2" s="24"/>
      <c r="PYU2" s="24"/>
      <c r="PYV2" s="24"/>
      <c r="PYW2" s="24"/>
      <c r="PYX2" s="24"/>
      <c r="PYY2" s="24"/>
      <c r="PYZ2" s="24"/>
      <c r="PZA2" s="24"/>
      <c r="PZB2" s="24"/>
      <c r="PZC2" s="24"/>
      <c r="PZD2" s="24"/>
      <c r="PZE2" s="24"/>
      <c r="PZF2" s="24"/>
      <c r="PZG2" s="24"/>
      <c r="PZH2" s="24"/>
      <c r="PZI2" s="24"/>
      <c r="PZJ2" s="24"/>
      <c r="PZK2" s="24"/>
      <c r="PZL2" s="24"/>
      <c r="PZM2" s="24"/>
      <c r="PZN2" s="24"/>
      <c r="PZO2" s="24"/>
      <c r="PZP2" s="24"/>
      <c r="PZQ2" s="24"/>
      <c r="PZR2" s="24"/>
      <c r="PZS2" s="24"/>
      <c r="PZT2" s="24"/>
      <c r="PZU2" s="24"/>
      <c r="PZV2" s="24"/>
      <c r="PZW2" s="24"/>
      <c r="PZX2" s="24"/>
      <c r="PZY2" s="24"/>
      <c r="PZZ2" s="24"/>
      <c r="QAA2" s="24"/>
      <c r="QAB2" s="24"/>
      <c r="QAC2" s="24"/>
      <c r="QAD2" s="24"/>
      <c r="QAE2" s="24"/>
      <c r="QAF2" s="24"/>
      <c r="QAG2" s="24"/>
      <c r="QAH2" s="24"/>
      <c r="QAI2" s="24"/>
      <c r="QAJ2" s="24"/>
      <c r="QAK2" s="24"/>
      <c r="QAL2" s="24"/>
      <c r="QAM2" s="24"/>
      <c r="QAN2" s="24"/>
      <c r="QAO2" s="24"/>
      <c r="QAP2" s="24"/>
      <c r="QAQ2" s="24"/>
      <c r="QAR2" s="24"/>
      <c r="QAS2" s="24"/>
      <c r="QAT2" s="24"/>
      <c r="QAU2" s="24"/>
      <c r="QAV2" s="24"/>
      <c r="QAW2" s="24"/>
      <c r="QAX2" s="24"/>
      <c r="QAY2" s="24"/>
      <c r="QAZ2" s="24"/>
      <c r="QBA2" s="24"/>
      <c r="QBB2" s="24"/>
      <c r="QBC2" s="24"/>
      <c r="QBD2" s="24"/>
      <c r="QBE2" s="24"/>
      <c r="QBF2" s="24"/>
      <c r="QBG2" s="24"/>
      <c r="QBH2" s="24"/>
      <c r="QBI2" s="24"/>
      <c r="QBJ2" s="24"/>
      <c r="QBK2" s="24"/>
      <c r="QBL2" s="24"/>
      <c r="QBM2" s="24"/>
      <c r="QBN2" s="24"/>
      <c r="QBO2" s="24"/>
      <c r="QBP2" s="24"/>
      <c r="QBQ2" s="24"/>
      <c r="QBR2" s="24"/>
      <c r="QBS2" s="24"/>
      <c r="QBT2" s="24"/>
      <c r="QBU2" s="24"/>
      <c r="QBV2" s="24"/>
      <c r="QBW2" s="24"/>
      <c r="QBX2" s="24"/>
      <c r="QBY2" s="24"/>
      <c r="QBZ2" s="24"/>
      <c r="QCA2" s="24"/>
      <c r="QCB2" s="24"/>
      <c r="QCC2" s="24"/>
      <c r="QCD2" s="24"/>
      <c r="QCE2" s="24"/>
      <c r="QCF2" s="24"/>
      <c r="QCG2" s="24"/>
      <c r="QCH2" s="24"/>
      <c r="QCI2" s="24"/>
      <c r="QCJ2" s="24"/>
      <c r="QCK2" s="24"/>
      <c r="QCL2" s="24"/>
      <c r="QCM2" s="24"/>
      <c r="QCN2" s="24"/>
      <c r="QCO2" s="24"/>
      <c r="QCP2" s="24"/>
      <c r="QCQ2" s="24"/>
      <c r="QCR2" s="24"/>
      <c r="QCS2" s="24"/>
      <c r="QCT2" s="24"/>
      <c r="QCU2" s="24"/>
      <c r="QCV2" s="24"/>
      <c r="QCW2" s="24"/>
      <c r="QCX2" s="24"/>
      <c r="QCY2" s="24"/>
      <c r="QCZ2" s="24"/>
      <c r="QDA2" s="24"/>
      <c r="QDB2" s="24"/>
      <c r="QDC2" s="24"/>
      <c r="QDD2" s="24"/>
      <c r="QDE2" s="24"/>
      <c r="QDF2" s="24"/>
      <c r="QDG2" s="24"/>
      <c r="QDH2" s="24"/>
      <c r="QDI2" s="24"/>
      <c r="QDJ2" s="24"/>
      <c r="QDK2" s="24"/>
      <c r="QDL2" s="24"/>
      <c r="QDM2" s="24"/>
      <c r="QDN2" s="24"/>
      <c r="QDO2" s="24"/>
      <c r="QDP2" s="24"/>
      <c r="QDQ2" s="24"/>
      <c r="QDR2" s="24"/>
      <c r="QDS2" s="24"/>
      <c r="QDT2" s="24"/>
      <c r="QDU2" s="24"/>
      <c r="QDV2" s="24"/>
      <c r="QDW2" s="24"/>
      <c r="QDX2" s="24"/>
      <c r="QDY2" s="24"/>
      <c r="QDZ2" s="24"/>
      <c r="QEA2" s="24"/>
      <c r="QEB2" s="24"/>
      <c r="QEC2" s="24"/>
      <c r="QED2" s="24"/>
      <c r="QEE2" s="24"/>
      <c r="QEF2" s="24"/>
      <c r="QEG2" s="24"/>
      <c r="QEH2" s="24"/>
      <c r="QEI2" s="24"/>
      <c r="QEJ2" s="24"/>
      <c r="QEK2" s="24"/>
      <c r="QEL2" s="24"/>
      <c r="QEM2" s="24"/>
      <c r="QEN2" s="24"/>
      <c r="QEO2" s="24"/>
      <c r="QEP2" s="24"/>
      <c r="QEQ2" s="24"/>
      <c r="QER2" s="24"/>
      <c r="QES2" s="24"/>
      <c r="QET2" s="24"/>
      <c r="QEU2" s="24"/>
      <c r="QEV2" s="24"/>
      <c r="QEW2" s="24"/>
      <c r="QEX2" s="24"/>
      <c r="QEY2" s="24"/>
      <c r="QEZ2" s="24"/>
      <c r="QFA2" s="24"/>
      <c r="QFB2" s="24"/>
      <c r="QFC2" s="24"/>
      <c r="QFD2" s="24"/>
      <c r="QFE2" s="24"/>
      <c r="QFF2" s="24"/>
      <c r="QFG2" s="24"/>
      <c r="QFH2" s="24"/>
      <c r="QFI2" s="24"/>
      <c r="QFJ2" s="24"/>
      <c r="QFK2" s="24"/>
      <c r="QFL2" s="24"/>
      <c r="QFM2" s="24"/>
      <c r="QFN2" s="24"/>
      <c r="QFO2" s="24"/>
      <c r="QFP2" s="24"/>
      <c r="QFQ2" s="24"/>
      <c r="QFR2" s="24"/>
      <c r="QFS2" s="24"/>
      <c r="QFT2" s="24"/>
      <c r="QFU2" s="24"/>
      <c r="QFV2" s="24"/>
      <c r="QFW2" s="24"/>
      <c r="QFX2" s="24"/>
      <c r="QFY2" s="24"/>
      <c r="QFZ2" s="24"/>
      <c r="QGA2" s="24"/>
      <c r="QGB2" s="24"/>
      <c r="QGC2" s="24"/>
      <c r="QGD2" s="24"/>
      <c r="QGE2" s="24"/>
      <c r="QGF2" s="24"/>
      <c r="QGG2" s="24"/>
      <c r="QGH2" s="24"/>
      <c r="QGI2" s="24"/>
      <c r="QGJ2" s="24"/>
      <c r="QGK2" s="24"/>
      <c r="QGL2" s="24"/>
      <c r="QGM2" s="24"/>
      <c r="QGN2" s="24"/>
      <c r="QGO2" s="24"/>
      <c r="QGP2" s="24"/>
      <c r="QGQ2" s="24"/>
      <c r="QGR2" s="24"/>
      <c r="QGS2" s="24"/>
      <c r="QGT2" s="24"/>
      <c r="QGU2" s="24"/>
      <c r="QGV2" s="24"/>
      <c r="QGW2" s="24"/>
      <c r="QGX2" s="24"/>
      <c r="QGY2" s="24"/>
      <c r="QGZ2" s="24"/>
      <c r="QHA2" s="24"/>
      <c r="QHB2" s="24"/>
      <c r="QHC2" s="24"/>
      <c r="QHD2" s="24"/>
      <c r="QHE2" s="24"/>
      <c r="QHF2" s="24"/>
      <c r="QHG2" s="24"/>
      <c r="QHH2" s="24"/>
      <c r="QHI2" s="24"/>
      <c r="QHJ2" s="24"/>
      <c r="QHK2" s="24"/>
      <c r="QHL2" s="24"/>
      <c r="QHM2" s="24"/>
      <c r="QHN2" s="24"/>
      <c r="QHO2" s="24"/>
      <c r="QHP2" s="24"/>
      <c r="QHQ2" s="24"/>
      <c r="QHR2" s="24"/>
      <c r="QHS2" s="24"/>
      <c r="QHT2" s="24"/>
      <c r="QHU2" s="24"/>
      <c r="QHV2" s="24"/>
      <c r="QHW2" s="24"/>
      <c r="QHX2" s="24"/>
      <c r="QHY2" s="24"/>
      <c r="QHZ2" s="24"/>
      <c r="QIA2" s="24"/>
      <c r="QIB2" s="24"/>
      <c r="QIC2" s="24"/>
      <c r="QID2" s="24"/>
      <c r="QIE2" s="24"/>
      <c r="QIF2" s="24"/>
      <c r="QIG2" s="24"/>
      <c r="QIH2" s="24"/>
      <c r="QII2" s="24"/>
      <c r="QIJ2" s="24"/>
      <c r="QIK2" s="24"/>
      <c r="QIL2" s="24"/>
      <c r="QIM2" s="24"/>
      <c r="QIN2" s="24"/>
      <c r="QIO2" s="24"/>
      <c r="QIP2" s="24"/>
      <c r="QIQ2" s="24"/>
      <c r="QIR2" s="24"/>
      <c r="QIS2" s="24"/>
      <c r="QIT2" s="24"/>
      <c r="QIU2" s="24"/>
      <c r="QIV2" s="24"/>
      <c r="QIW2" s="24"/>
      <c r="QIX2" s="24"/>
      <c r="QIY2" s="24"/>
      <c r="QIZ2" s="24"/>
      <c r="QJA2" s="24"/>
      <c r="QJB2" s="24"/>
      <c r="QJC2" s="24"/>
      <c r="QJD2" s="24"/>
      <c r="QJE2" s="24"/>
      <c r="QJF2" s="24"/>
      <c r="QJG2" s="24"/>
      <c r="QJH2" s="24"/>
      <c r="QJI2" s="24"/>
      <c r="QJJ2" s="24"/>
      <c r="QJK2" s="24"/>
      <c r="QJL2" s="24"/>
      <c r="QJM2" s="24"/>
      <c r="QJN2" s="24"/>
      <c r="QJO2" s="24"/>
      <c r="QJP2" s="24"/>
      <c r="QJQ2" s="24"/>
      <c r="QJR2" s="24"/>
      <c r="QJS2" s="24"/>
      <c r="QJT2" s="24"/>
      <c r="QJU2" s="24"/>
      <c r="QJV2" s="24"/>
      <c r="QJW2" s="24"/>
      <c r="QJX2" s="24"/>
      <c r="QJY2" s="24"/>
      <c r="QJZ2" s="24"/>
      <c r="QKA2" s="24"/>
      <c r="QKB2" s="24"/>
      <c r="QKC2" s="24"/>
      <c r="QKD2" s="24"/>
      <c r="QKE2" s="24"/>
      <c r="QKF2" s="24"/>
      <c r="QKG2" s="24"/>
      <c r="QKH2" s="24"/>
      <c r="QKI2" s="24"/>
      <c r="QKJ2" s="24"/>
      <c r="QKK2" s="24"/>
      <c r="QKL2" s="24"/>
      <c r="QKM2" s="24"/>
      <c r="QKN2" s="24"/>
      <c r="QKO2" s="24"/>
      <c r="QKP2" s="24"/>
      <c r="QKQ2" s="24"/>
      <c r="QKR2" s="24"/>
      <c r="QKS2" s="24"/>
      <c r="QKT2" s="24"/>
      <c r="QKU2" s="24"/>
      <c r="QKV2" s="24"/>
      <c r="QKW2" s="24"/>
      <c r="QKX2" s="24"/>
      <c r="QKY2" s="24"/>
      <c r="QKZ2" s="24"/>
      <c r="QLA2" s="24"/>
      <c r="QLB2" s="24"/>
      <c r="QLC2" s="24"/>
      <c r="QLD2" s="24"/>
      <c r="QLE2" s="24"/>
      <c r="QLF2" s="24"/>
      <c r="QLG2" s="24"/>
      <c r="QLH2" s="24"/>
      <c r="QLI2" s="24"/>
      <c r="QLJ2" s="24"/>
      <c r="QLK2" s="24"/>
      <c r="QLL2" s="24"/>
      <c r="QLM2" s="24"/>
      <c r="QLN2" s="24"/>
      <c r="QLO2" s="24"/>
      <c r="QLP2" s="24"/>
      <c r="QLQ2" s="24"/>
      <c r="QLR2" s="24"/>
      <c r="QLS2" s="24"/>
      <c r="QLT2" s="24"/>
      <c r="QLU2" s="24"/>
      <c r="QLV2" s="24"/>
      <c r="QLW2" s="24"/>
      <c r="QLX2" s="24"/>
      <c r="QLY2" s="24"/>
      <c r="QLZ2" s="24"/>
      <c r="QMA2" s="24"/>
      <c r="QMB2" s="24"/>
      <c r="QMC2" s="24"/>
      <c r="QMD2" s="24"/>
      <c r="QME2" s="24"/>
      <c r="QMF2" s="24"/>
      <c r="QMG2" s="24"/>
      <c r="QMH2" s="24"/>
      <c r="QMI2" s="24"/>
      <c r="QMJ2" s="24"/>
      <c r="QMK2" s="24"/>
      <c r="QML2" s="24"/>
      <c r="QMM2" s="24"/>
      <c r="QMN2" s="24"/>
      <c r="QMO2" s="24"/>
      <c r="QMP2" s="24"/>
      <c r="QMQ2" s="24"/>
      <c r="QMR2" s="24"/>
      <c r="QMS2" s="24"/>
      <c r="QMT2" s="24"/>
      <c r="QMU2" s="24"/>
      <c r="QMV2" s="24"/>
      <c r="QMW2" s="24"/>
      <c r="QMX2" s="24"/>
      <c r="QMY2" s="24"/>
      <c r="QMZ2" s="24"/>
      <c r="QNA2" s="24"/>
      <c r="QNB2" s="24"/>
      <c r="QNC2" s="24"/>
      <c r="QND2" s="24"/>
      <c r="QNE2" s="24"/>
      <c r="QNF2" s="24"/>
      <c r="QNG2" s="24"/>
      <c r="QNH2" s="24"/>
      <c r="QNI2" s="24"/>
      <c r="QNJ2" s="24"/>
      <c r="QNK2" s="24"/>
      <c r="QNL2" s="24"/>
      <c r="QNM2" s="24"/>
      <c r="QNN2" s="24"/>
      <c r="QNO2" s="24"/>
      <c r="QNP2" s="24"/>
      <c r="QNQ2" s="24"/>
      <c r="QNR2" s="24"/>
      <c r="QNS2" s="24"/>
      <c r="QNT2" s="24"/>
      <c r="QNU2" s="24"/>
      <c r="QNV2" s="24"/>
      <c r="QNW2" s="24"/>
      <c r="QNX2" s="24"/>
      <c r="QNY2" s="24"/>
      <c r="QNZ2" s="24"/>
      <c r="QOA2" s="24"/>
      <c r="QOB2" s="24"/>
      <c r="QOC2" s="24"/>
      <c r="QOD2" s="24"/>
      <c r="QOE2" s="24"/>
      <c r="QOF2" s="24"/>
      <c r="QOG2" s="24"/>
      <c r="QOH2" s="24"/>
      <c r="QOI2" s="24"/>
      <c r="QOJ2" s="24"/>
      <c r="QOK2" s="24"/>
      <c r="QOL2" s="24"/>
      <c r="QOM2" s="24"/>
      <c r="QON2" s="24"/>
      <c r="QOO2" s="24"/>
      <c r="QOP2" s="24"/>
      <c r="QOQ2" s="24"/>
      <c r="QOR2" s="24"/>
      <c r="QOS2" s="24"/>
      <c r="QOT2" s="24"/>
      <c r="QOU2" s="24"/>
      <c r="QOV2" s="24"/>
      <c r="QOW2" s="24"/>
      <c r="QOX2" s="24"/>
      <c r="QOY2" s="24"/>
      <c r="QOZ2" s="24"/>
      <c r="QPA2" s="24"/>
      <c r="QPB2" s="24"/>
      <c r="QPC2" s="24"/>
      <c r="QPD2" s="24"/>
      <c r="QPE2" s="24"/>
      <c r="QPF2" s="24"/>
      <c r="QPG2" s="24"/>
      <c r="QPH2" s="24"/>
      <c r="QPI2" s="24"/>
      <c r="QPJ2" s="24"/>
      <c r="QPK2" s="24"/>
      <c r="QPL2" s="24"/>
      <c r="QPM2" s="24"/>
      <c r="QPN2" s="24"/>
      <c r="QPO2" s="24"/>
      <c r="QPP2" s="24"/>
      <c r="QPQ2" s="24"/>
      <c r="QPR2" s="24"/>
      <c r="QPS2" s="24"/>
      <c r="QPT2" s="24"/>
      <c r="QPU2" s="24"/>
      <c r="QPV2" s="24"/>
      <c r="QPW2" s="24"/>
      <c r="QPX2" s="24"/>
      <c r="QPY2" s="24"/>
      <c r="QPZ2" s="24"/>
      <c r="QQA2" s="24"/>
      <c r="QQB2" s="24"/>
      <c r="QQC2" s="24"/>
      <c r="QQD2" s="24"/>
      <c r="QQE2" s="24"/>
      <c r="QQF2" s="24"/>
      <c r="QQG2" s="24"/>
      <c r="QQH2" s="24"/>
      <c r="QQI2" s="24"/>
      <c r="QQJ2" s="24"/>
      <c r="QQK2" s="24"/>
      <c r="QQL2" s="24"/>
      <c r="QQM2" s="24"/>
      <c r="QQN2" s="24"/>
      <c r="QQO2" s="24"/>
      <c r="QQP2" s="24"/>
      <c r="QQQ2" s="24"/>
      <c r="QQR2" s="24"/>
      <c r="QQS2" s="24"/>
      <c r="QQT2" s="24"/>
      <c r="QQU2" s="24"/>
      <c r="QQV2" s="24"/>
      <c r="QQW2" s="24"/>
      <c r="QQX2" s="24"/>
      <c r="QQY2" s="24"/>
      <c r="QQZ2" s="24"/>
      <c r="QRA2" s="24"/>
      <c r="QRB2" s="24"/>
      <c r="QRC2" s="24"/>
      <c r="QRD2" s="24"/>
      <c r="QRE2" s="24"/>
      <c r="QRF2" s="24"/>
      <c r="QRG2" s="24"/>
      <c r="QRH2" s="24"/>
      <c r="QRI2" s="24"/>
      <c r="QRJ2" s="24"/>
      <c r="QRK2" s="24"/>
      <c r="QRL2" s="24"/>
      <c r="QRM2" s="24"/>
      <c r="QRN2" s="24"/>
      <c r="QRO2" s="24"/>
      <c r="QRP2" s="24"/>
      <c r="QRQ2" s="24"/>
      <c r="QRR2" s="24"/>
      <c r="QRS2" s="24"/>
      <c r="QRT2" s="24"/>
      <c r="QRU2" s="24"/>
      <c r="QRV2" s="24"/>
      <c r="QRW2" s="24"/>
      <c r="QRX2" s="24"/>
      <c r="QRY2" s="24"/>
      <c r="QRZ2" s="24"/>
      <c r="QSA2" s="24"/>
      <c r="QSB2" s="24"/>
      <c r="QSC2" s="24"/>
      <c r="QSD2" s="24"/>
      <c r="QSE2" s="24"/>
      <c r="QSF2" s="24"/>
      <c r="QSG2" s="24"/>
      <c r="QSH2" s="24"/>
      <c r="QSI2" s="24"/>
      <c r="QSJ2" s="24"/>
      <c r="QSK2" s="24"/>
      <c r="QSL2" s="24"/>
      <c r="QSM2" s="24"/>
      <c r="QSN2" s="24"/>
      <c r="QSO2" s="24"/>
      <c r="QSP2" s="24"/>
      <c r="QSQ2" s="24"/>
      <c r="QSR2" s="24"/>
      <c r="QSS2" s="24"/>
      <c r="QST2" s="24"/>
      <c r="QSU2" s="24"/>
      <c r="QSV2" s="24"/>
      <c r="QSW2" s="24"/>
      <c r="QSX2" s="24"/>
      <c r="QSY2" s="24"/>
      <c r="QSZ2" s="24"/>
      <c r="QTA2" s="24"/>
      <c r="QTB2" s="24"/>
      <c r="QTC2" s="24"/>
      <c r="QTD2" s="24"/>
      <c r="QTE2" s="24"/>
      <c r="QTF2" s="24"/>
      <c r="QTG2" s="24"/>
      <c r="QTH2" s="24"/>
      <c r="QTI2" s="24"/>
      <c r="QTJ2" s="24"/>
      <c r="QTK2" s="24"/>
      <c r="QTL2" s="24"/>
      <c r="QTM2" s="24"/>
      <c r="QTN2" s="24"/>
      <c r="QTO2" s="24"/>
      <c r="QTP2" s="24"/>
      <c r="QTQ2" s="24"/>
      <c r="QTR2" s="24"/>
      <c r="QTS2" s="24"/>
      <c r="QTT2" s="24"/>
      <c r="QTU2" s="24"/>
      <c r="QTV2" s="24"/>
      <c r="QTW2" s="24"/>
      <c r="QTX2" s="24"/>
      <c r="QTY2" s="24"/>
      <c r="QTZ2" s="24"/>
      <c r="QUA2" s="24"/>
      <c r="QUB2" s="24"/>
      <c r="QUC2" s="24"/>
      <c r="QUD2" s="24"/>
      <c r="QUE2" s="24"/>
      <c r="QUF2" s="24"/>
      <c r="QUG2" s="24"/>
      <c r="QUH2" s="24"/>
      <c r="QUI2" s="24"/>
      <c r="QUJ2" s="24"/>
      <c r="QUK2" s="24"/>
      <c r="QUL2" s="24"/>
      <c r="QUM2" s="24"/>
      <c r="QUN2" s="24"/>
      <c r="QUO2" s="24"/>
      <c r="QUP2" s="24"/>
      <c r="QUQ2" s="24"/>
      <c r="QUR2" s="24"/>
      <c r="QUS2" s="24"/>
      <c r="QUT2" s="24"/>
      <c r="QUU2" s="24"/>
      <c r="QUV2" s="24"/>
      <c r="QUW2" s="24"/>
      <c r="QUX2" s="24"/>
      <c r="QUY2" s="24"/>
      <c r="QUZ2" s="24"/>
      <c r="QVA2" s="24"/>
      <c r="QVB2" s="24"/>
      <c r="QVC2" s="24"/>
      <c r="QVD2" s="24"/>
      <c r="QVE2" s="24"/>
      <c r="QVF2" s="24"/>
      <c r="QVG2" s="24"/>
      <c r="QVH2" s="24"/>
      <c r="QVI2" s="24"/>
      <c r="QVJ2" s="24"/>
      <c r="QVK2" s="24"/>
      <c r="QVL2" s="24"/>
      <c r="QVM2" s="24"/>
      <c r="QVN2" s="24"/>
      <c r="QVO2" s="24"/>
      <c r="QVP2" s="24"/>
      <c r="QVQ2" s="24"/>
      <c r="QVR2" s="24"/>
      <c r="QVS2" s="24"/>
      <c r="QVT2" s="24"/>
      <c r="QVU2" s="24"/>
      <c r="QVV2" s="24"/>
      <c r="QVW2" s="24"/>
      <c r="QVX2" s="24"/>
      <c r="QVY2" s="24"/>
      <c r="QVZ2" s="24"/>
      <c r="QWA2" s="24"/>
      <c r="QWB2" s="24"/>
      <c r="QWC2" s="24"/>
      <c r="QWD2" s="24"/>
      <c r="QWE2" s="24"/>
      <c r="QWF2" s="24"/>
      <c r="QWG2" s="24"/>
      <c r="QWH2" s="24"/>
      <c r="QWI2" s="24"/>
      <c r="QWJ2" s="24"/>
      <c r="QWK2" s="24"/>
      <c r="QWL2" s="24"/>
      <c r="QWM2" s="24"/>
      <c r="QWN2" s="24"/>
      <c r="QWO2" s="24"/>
      <c r="QWP2" s="24"/>
      <c r="QWQ2" s="24"/>
      <c r="QWR2" s="24"/>
      <c r="QWS2" s="24"/>
      <c r="QWT2" s="24"/>
      <c r="QWU2" s="24"/>
      <c r="QWV2" s="24"/>
      <c r="QWW2" s="24"/>
      <c r="QWX2" s="24"/>
      <c r="QWY2" s="24"/>
      <c r="QWZ2" s="24"/>
      <c r="QXA2" s="24"/>
      <c r="QXB2" s="24"/>
      <c r="QXC2" s="24"/>
      <c r="QXD2" s="24"/>
      <c r="QXE2" s="24"/>
      <c r="QXF2" s="24"/>
      <c r="QXG2" s="24"/>
      <c r="QXH2" s="24"/>
      <c r="QXI2" s="24"/>
      <c r="QXJ2" s="24"/>
      <c r="QXK2" s="24"/>
      <c r="QXL2" s="24"/>
      <c r="QXM2" s="24"/>
      <c r="QXN2" s="24"/>
      <c r="QXO2" s="24"/>
      <c r="QXP2" s="24"/>
      <c r="QXQ2" s="24"/>
      <c r="QXR2" s="24"/>
      <c r="QXS2" s="24"/>
      <c r="QXT2" s="24"/>
      <c r="QXU2" s="24"/>
      <c r="QXV2" s="24"/>
      <c r="QXW2" s="24"/>
      <c r="QXX2" s="24"/>
      <c r="QXY2" s="24"/>
      <c r="QXZ2" s="24"/>
      <c r="QYA2" s="24"/>
      <c r="QYB2" s="24"/>
      <c r="QYC2" s="24"/>
      <c r="QYD2" s="24"/>
      <c r="QYE2" s="24"/>
      <c r="QYF2" s="24"/>
      <c r="QYG2" s="24"/>
      <c r="QYH2" s="24"/>
      <c r="QYI2" s="24"/>
      <c r="QYJ2" s="24"/>
      <c r="QYK2" s="24"/>
      <c r="QYL2" s="24"/>
      <c r="QYM2" s="24"/>
      <c r="QYN2" s="24"/>
      <c r="QYO2" s="24"/>
      <c r="QYP2" s="24"/>
      <c r="QYQ2" s="24"/>
      <c r="QYR2" s="24"/>
      <c r="QYS2" s="24"/>
      <c r="QYT2" s="24"/>
      <c r="QYU2" s="24"/>
      <c r="QYV2" s="24"/>
      <c r="QYW2" s="24"/>
      <c r="QYX2" s="24"/>
      <c r="QYY2" s="24"/>
      <c r="QYZ2" s="24"/>
      <c r="QZA2" s="24"/>
      <c r="QZB2" s="24"/>
      <c r="QZC2" s="24"/>
      <c r="QZD2" s="24"/>
      <c r="QZE2" s="24"/>
      <c r="QZF2" s="24"/>
      <c r="QZG2" s="24"/>
      <c r="QZH2" s="24"/>
      <c r="QZI2" s="24"/>
      <c r="QZJ2" s="24"/>
      <c r="QZK2" s="24"/>
      <c r="QZL2" s="24"/>
      <c r="QZM2" s="24"/>
      <c r="QZN2" s="24"/>
      <c r="QZO2" s="24"/>
      <c r="QZP2" s="24"/>
      <c r="QZQ2" s="24"/>
      <c r="QZR2" s="24"/>
      <c r="QZS2" s="24"/>
      <c r="QZT2" s="24"/>
      <c r="QZU2" s="24"/>
      <c r="QZV2" s="24"/>
      <c r="QZW2" s="24"/>
      <c r="QZX2" s="24"/>
      <c r="QZY2" s="24"/>
      <c r="QZZ2" s="24"/>
      <c r="RAA2" s="24"/>
      <c r="RAB2" s="24"/>
      <c r="RAC2" s="24"/>
      <c r="RAD2" s="24"/>
      <c r="RAE2" s="24"/>
      <c r="RAF2" s="24"/>
      <c r="RAG2" s="24"/>
      <c r="RAH2" s="24"/>
      <c r="RAI2" s="24"/>
      <c r="RAJ2" s="24"/>
      <c r="RAK2" s="24"/>
      <c r="RAL2" s="24"/>
      <c r="RAM2" s="24"/>
      <c r="RAN2" s="24"/>
      <c r="RAO2" s="24"/>
      <c r="RAP2" s="24"/>
      <c r="RAQ2" s="24"/>
      <c r="RAR2" s="24"/>
      <c r="RAS2" s="24"/>
      <c r="RAT2" s="24"/>
      <c r="RAU2" s="24"/>
      <c r="RAV2" s="24"/>
      <c r="RAW2" s="24"/>
      <c r="RAX2" s="24"/>
      <c r="RAY2" s="24"/>
      <c r="RAZ2" s="24"/>
      <c r="RBA2" s="24"/>
      <c r="RBB2" s="24"/>
      <c r="RBC2" s="24"/>
      <c r="RBD2" s="24"/>
      <c r="RBE2" s="24"/>
      <c r="RBF2" s="24"/>
      <c r="RBG2" s="24"/>
      <c r="RBH2" s="24"/>
      <c r="RBI2" s="24"/>
      <c r="RBJ2" s="24"/>
      <c r="RBK2" s="24"/>
      <c r="RBL2" s="24"/>
      <c r="RBM2" s="24"/>
      <c r="RBN2" s="24"/>
      <c r="RBO2" s="24"/>
      <c r="RBP2" s="24"/>
      <c r="RBQ2" s="24"/>
      <c r="RBR2" s="24"/>
      <c r="RBS2" s="24"/>
      <c r="RBT2" s="24"/>
      <c r="RBU2" s="24"/>
      <c r="RBV2" s="24"/>
      <c r="RBW2" s="24"/>
      <c r="RBX2" s="24"/>
      <c r="RBY2" s="24"/>
      <c r="RBZ2" s="24"/>
      <c r="RCA2" s="24"/>
      <c r="RCB2" s="24"/>
      <c r="RCC2" s="24"/>
      <c r="RCD2" s="24"/>
      <c r="RCE2" s="24"/>
      <c r="RCF2" s="24"/>
      <c r="RCG2" s="24"/>
      <c r="RCH2" s="24"/>
      <c r="RCI2" s="24"/>
      <c r="RCJ2" s="24"/>
      <c r="RCK2" s="24"/>
      <c r="RCL2" s="24"/>
      <c r="RCM2" s="24"/>
      <c r="RCN2" s="24"/>
      <c r="RCO2" s="24"/>
      <c r="RCP2" s="24"/>
      <c r="RCQ2" s="24"/>
      <c r="RCR2" s="24"/>
      <c r="RCS2" s="24"/>
      <c r="RCT2" s="24"/>
      <c r="RCU2" s="24"/>
      <c r="RCV2" s="24"/>
      <c r="RCW2" s="24"/>
      <c r="RCX2" s="24"/>
      <c r="RCY2" s="24"/>
      <c r="RCZ2" s="24"/>
      <c r="RDA2" s="24"/>
      <c r="RDB2" s="24"/>
      <c r="RDC2" s="24"/>
      <c r="RDD2" s="24"/>
      <c r="RDE2" s="24"/>
      <c r="RDF2" s="24"/>
      <c r="RDG2" s="24"/>
      <c r="RDH2" s="24"/>
      <c r="RDI2" s="24"/>
      <c r="RDJ2" s="24"/>
      <c r="RDK2" s="24"/>
      <c r="RDL2" s="24"/>
      <c r="RDM2" s="24"/>
      <c r="RDN2" s="24"/>
      <c r="RDO2" s="24"/>
      <c r="RDP2" s="24"/>
      <c r="RDQ2" s="24"/>
      <c r="RDR2" s="24"/>
      <c r="RDS2" s="24"/>
      <c r="RDT2" s="24"/>
      <c r="RDU2" s="24"/>
      <c r="RDV2" s="24"/>
      <c r="RDW2" s="24"/>
      <c r="RDX2" s="24"/>
      <c r="RDY2" s="24"/>
      <c r="RDZ2" s="24"/>
      <c r="REA2" s="24"/>
      <c r="REB2" s="24"/>
      <c r="REC2" s="24"/>
      <c r="RED2" s="24"/>
      <c r="REE2" s="24"/>
      <c r="REF2" s="24"/>
      <c r="REG2" s="24"/>
      <c r="REH2" s="24"/>
      <c r="REI2" s="24"/>
      <c r="REJ2" s="24"/>
      <c r="REK2" s="24"/>
      <c r="REL2" s="24"/>
      <c r="REM2" s="24"/>
      <c r="REN2" s="24"/>
      <c r="REO2" s="24"/>
      <c r="REP2" s="24"/>
      <c r="REQ2" s="24"/>
      <c r="RER2" s="24"/>
      <c r="RES2" s="24"/>
      <c r="RET2" s="24"/>
      <c r="REU2" s="24"/>
      <c r="REV2" s="24"/>
      <c r="REW2" s="24"/>
      <c r="REX2" s="24"/>
      <c r="REY2" s="24"/>
      <c r="REZ2" s="24"/>
      <c r="RFA2" s="24"/>
      <c r="RFB2" s="24"/>
      <c r="RFC2" s="24"/>
      <c r="RFD2" s="24"/>
      <c r="RFE2" s="24"/>
      <c r="RFF2" s="24"/>
      <c r="RFG2" s="24"/>
      <c r="RFH2" s="24"/>
      <c r="RFI2" s="24"/>
      <c r="RFJ2" s="24"/>
      <c r="RFK2" s="24"/>
      <c r="RFL2" s="24"/>
      <c r="RFM2" s="24"/>
      <c r="RFN2" s="24"/>
      <c r="RFO2" s="24"/>
      <c r="RFP2" s="24"/>
      <c r="RFQ2" s="24"/>
      <c r="RFR2" s="24"/>
      <c r="RFS2" s="24"/>
      <c r="RFT2" s="24"/>
      <c r="RFU2" s="24"/>
      <c r="RFV2" s="24"/>
      <c r="RFW2" s="24"/>
      <c r="RFX2" s="24"/>
      <c r="RFY2" s="24"/>
      <c r="RFZ2" s="24"/>
      <c r="RGA2" s="24"/>
      <c r="RGB2" s="24"/>
      <c r="RGC2" s="24"/>
      <c r="RGD2" s="24"/>
      <c r="RGE2" s="24"/>
      <c r="RGF2" s="24"/>
      <c r="RGG2" s="24"/>
      <c r="RGH2" s="24"/>
      <c r="RGI2" s="24"/>
      <c r="RGJ2" s="24"/>
      <c r="RGK2" s="24"/>
      <c r="RGL2" s="24"/>
      <c r="RGM2" s="24"/>
      <c r="RGN2" s="24"/>
      <c r="RGO2" s="24"/>
      <c r="RGP2" s="24"/>
      <c r="RGQ2" s="24"/>
      <c r="RGR2" s="24"/>
      <c r="RGS2" s="24"/>
      <c r="RGT2" s="24"/>
      <c r="RGU2" s="24"/>
      <c r="RGV2" s="24"/>
      <c r="RGW2" s="24"/>
      <c r="RGX2" s="24"/>
      <c r="RGY2" s="24"/>
      <c r="RGZ2" s="24"/>
      <c r="RHA2" s="24"/>
      <c r="RHB2" s="24"/>
      <c r="RHC2" s="24"/>
      <c r="RHD2" s="24"/>
      <c r="RHE2" s="24"/>
      <c r="RHF2" s="24"/>
      <c r="RHG2" s="24"/>
      <c r="RHH2" s="24"/>
      <c r="RHI2" s="24"/>
      <c r="RHJ2" s="24"/>
      <c r="RHK2" s="24"/>
      <c r="RHL2" s="24"/>
      <c r="RHM2" s="24"/>
      <c r="RHN2" s="24"/>
      <c r="RHO2" s="24"/>
      <c r="RHP2" s="24"/>
      <c r="RHQ2" s="24"/>
      <c r="RHR2" s="24"/>
      <c r="RHS2" s="24"/>
      <c r="RHT2" s="24"/>
      <c r="RHU2" s="24"/>
      <c r="RHV2" s="24"/>
      <c r="RHW2" s="24"/>
      <c r="RHX2" s="24"/>
      <c r="RHY2" s="24"/>
      <c r="RHZ2" s="24"/>
      <c r="RIA2" s="24"/>
      <c r="RIB2" s="24"/>
      <c r="RIC2" s="24"/>
      <c r="RID2" s="24"/>
      <c r="RIE2" s="24"/>
      <c r="RIF2" s="24"/>
      <c r="RIG2" s="24"/>
      <c r="RIH2" s="24"/>
      <c r="RII2" s="24"/>
      <c r="RIJ2" s="24"/>
      <c r="RIK2" s="24"/>
      <c r="RIL2" s="24"/>
      <c r="RIM2" s="24"/>
      <c r="RIN2" s="24"/>
      <c r="RIO2" s="24"/>
      <c r="RIP2" s="24"/>
      <c r="RIQ2" s="24"/>
      <c r="RIR2" s="24"/>
      <c r="RIS2" s="24"/>
      <c r="RIT2" s="24"/>
      <c r="RIU2" s="24"/>
      <c r="RIV2" s="24"/>
      <c r="RIW2" s="24"/>
      <c r="RIX2" s="24"/>
      <c r="RIY2" s="24"/>
      <c r="RIZ2" s="24"/>
      <c r="RJA2" s="24"/>
      <c r="RJB2" s="24"/>
      <c r="RJC2" s="24"/>
      <c r="RJD2" s="24"/>
      <c r="RJE2" s="24"/>
      <c r="RJF2" s="24"/>
      <c r="RJG2" s="24"/>
      <c r="RJH2" s="24"/>
      <c r="RJI2" s="24"/>
      <c r="RJJ2" s="24"/>
      <c r="RJK2" s="24"/>
      <c r="RJL2" s="24"/>
      <c r="RJM2" s="24"/>
      <c r="RJN2" s="24"/>
      <c r="RJO2" s="24"/>
      <c r="RJP2" s="24"/>
      <c r="RJQ2" s="24"/>
      <c r="RJR2" s="24"/>
      <c r="RJS2" s="24"/>
      <c r="RJT2" s="24"/>
      <c r="RJU2" s="24"/>
      <c r="RJV2" s="24"/>
      <c r="RJW2" s="24"/>
      <c r="RJX2" s="24"/>
      <c r="RJY2" s="24"/>
      <c r="RJZ2" s="24"/>
      <c r="RKA2" s="24"/>
      <c r="RKB2" s="24"/>
      <c r="RKC2" s="24"/>
      <c r="RKD2" s="24"/>
      <c r="RKE2" s="24"/>
      <c r="RKF2" s="24"/>
      <c r="RKG2" s="24"/>
      <c r="RKH2" s="24"/>
      <c r="RKI2" s="24"/>
      <c r="RKJ2" s="24"/>
      <c r="RKK2" s="24"/>
      <c r="RKL2" s="24"/>
      <c r="RKM2" s="24"/>
      <c r="RKN2" s="24"/>
      <c r="RKO2" s="24"/>
      <c r="RKP2" s="24"/>
      <c r="RKQ2" s="24"/>
      <c r="RKR2" s="24"/>
      <c r="RKS2" s="24"/>
      <c r="RKT2" s="24"/>
      <c r="RKU2" s="24"/>
      <c r="RKV2" s="24"/>
      <c r="RKW2" s="24"/>
      <c r="RKX2" s="24"/>
      <c r="RKY2" s="24"/>
      <c r="RKZ2" s="24"/>
      <c r="RLA2" s="24"/>
      <c r="RLB2" s="24"/>
      <c r="RLC2" s="24"/>
      <c r="RLD2" s="24"/>
      <c r="RLE2" s="24"/>
      <c r="RLF2" s="24"/>
      <c r="RLG2" s="24"/>
      <c r="RLH2" s="24"/>
      <c r="RLI2" s="24"/>
      <c r="RLJ2" s="24"/>
      <c r="RLK2" s="24"/>
      <c r="RLL2" s="24"/>
      <c r="RLM2" s="24"/>
      <c r="RLN2" s="24"/>
      <c r="RLO2" s="24"/>
      <c r="RLP2" s="24"/>
      <c r="RLQ2" s="24"/>
      <c r="RLR2" s="24"/>
      <c r="RLS2" s="24"/>
      <c r="RLT2" s="24"/>
      <c r="RLU2" s="24"/>
      <c r="RLV2" s="24"/>
      <c r="RLW2" s="24"/>
      <c r="RLX2" s="24"/>
      <c r="RLY2" s="24"/>
      <c r="RLZ2" s="24"/>
      <c r="RMA2" s="24"/>
      <c r="RMB2" s="24"/>
      <c r="RMC2" s="24"/>
      <c r="RMD2" s="24"/>
      <c r="RME2" s="24"/>
      <c r="RMF2" s="24"/>
      <c r="RMG2" s="24"/>
      <c r="RMH2" s="24"/>
      <c r="RMI2" s="24"/>
      <c r="RMJ2" s="24"/>
      <c r="RMK2" s="24"/>
      <c r="RML2" s="24"/>
      <c r="RMM2" s="24"/>
      <c r="RMN2" s="24"/>
      <c r="RMO2" s="24"/>
      <c r="RMP2" s="24"/>
      <c r="RMQ2" s="24"/>
      <c r="RMR2" s="24"/>
      <c r="RMS2" s="24"/>
      <c r="RMT2" s="24"/>
      <c r="RMU2" s="24"/>
      <c r="RMV2" s="24"/>
      <c r="RMW2" s="24"/>
      <c r="RMX2" s="24"/>
      <c r="RMY2" s="24"/>
      <c r="RMZ2" s="24"/>
      <c r="RNA2" s="24"/>
      <c r="RNB2" s="24"/>
      <c r="RNC2" s="24"/>
      <c r="RND2" s="24"/>
      <c r="RNE2" s="24"/>
      <c r="RNF2" s="24"/>
      <c r="RNG2" s="24"/>
      <c r="RNH2" s="24"/>
      <c r="RNI2" s="24"/>
      <c r="RNJ2" s="24"/>
      <c r="RNK2" s="24"/>
      <c r="RNL2" s="24"/>
      <c r="RNM2" s="24"/>
      <c r="RNN2" s="24"/>
      <c r="RNO2" s="24"/>
      <c r="RNP2" s="24"/>
      <c r="RNQ2" s="24"/>
      <c r="RNR2" s="24"/>
      <c r="RNS2" s="24"/>
      <c r="RNT2" s="24"/>
      <c r="RNU2" s="24"/>
      <c r="RNV2" s="24"/>
      <c r="RNW2" s="24"/>
      <c r="RNX2" s="24"/>
      <c r="RNY2" s="24"/>
      <c r="RNZ2" s="24"/>
      <c r="ROA2" s="24"/>
      <c r="ROB2" s="24"/>
      <c r="ROC2" s="24"/>
      <c r="ROD2" s="24"/>
      <c r="ROE2" s="24"/>
      <c r="ROF2" s="24"/>
      <c r="ROG2" s="24"/>
      <c r="ROH2" s="24"/>
      <c r="ROI2" s="24"/>
      <c r="ROJ2" s="24"/>
      <c r="ROK2" s="24"/>
      <c r="ROL2" s="24"/>
      <c r="ROM2" s="24"/>
      <c r="RON2" s="24"/>
      <c r="ROO2" s="24"/>
      <c r="ROP2" s="24"/>
      <c r="ROQ2" s="24"/>
      <c r="ROR2" s="24"/>
      <c r="ROS2" s="24"/>
      <c r="ROT2" s="24"/>
      <c r="ROU2" s="24"/>
      <c r="ROV2" s="24"/>
      <c r="ROW2" s="24"/>
      <c r="ROX2" s="24"/>
      <c r="ROY2" s="24"/>
      <c r="ROZ2" s="24"/>
      <c r="RPA2" s="24"/>
      <c r="RPB2" s="24"/>
      <c r="RPC2" s="24"/>
      <c r="RPD2" s="24"/>
      <c r="RPE2" s="24"/>
      <c r="RPF2" s="24"/>
      <c r="RPG2" s="24"/>
      <c r="RPH2" s="24"/>
      <c r="RPI2" s="24"/>
      <c r="RPJ2" s="24"/>
      <c r="RPK2" s="24"/>
      <c r="RPL2" s="24"/>
      <c r="RPM2" s="24"/>
      <c r="RPN2" s="24"/>
      <c r="RPO2" s="24"/>
      <c r="RPP2" s="24"/>
      <c r="RPQ2" s="24"/>
      <c r="RPR2" s="24"/>
      <c r="RPS2" s="24"/>
      <c r="RPT2" s="24"/>
      <c r="RPU2" s="24"/>
      <c r="RPV2" s="24"/>
      <c r="RPW2" s="24"/>
      <c r="RPX2" s="24"/>
      <c r="RPY2" s="24"/>
      <c r="RPZ2" s="24"/>
      <c r="RQA2" s="24"/>
      <c r="RQB2" s="24"/>
      <c r="RQC2" s="24"/>
      <c r="RQD2" s="24"/>
      <c r="RQE2" s="24"/>
      <c r="RQF2" s="24"/>
      <c r="RQG2" s="24"/>
      <c r="RQH2" s="24"/>
      <c r="RQI2" s="24"/>
      <c r="RQJ2" s="24"/>
      <c r="RQK2" s="24"/>
      <c r="RQL2" s="24"/>
      <c r="RQM2" s="24"/>
      <c r="RQN2" s="24"/>
      <c r="RQO2" s="24"/>
      <c r="RQP2" s="24"/>
      <c r="RQQ2" s="24"/>
      <c r="RQR2" s="24"/>
      <c r="RQS2" s="24"/>
      <c r="RQT2" s="24"/>
      <c r="RQU2" s="24"/>
      <c r="RQV2" s="24"/>
      <c r="RQW2" s="24"/>
      <c r="RQX2" s="24"/>
      <c r="RQY2" s="24"/>
      <c r="RQZ2" s="24"/>
      <c r="RRA2" s="24"/>
      <c r="RRB2" s="24"/>
      <c r="RRC2" s="24"/>
      <c r="RRD2" s="24"/>
      <c r="RRE2" s="24"/>
      <c r="RRF2" s="24"/>
      <c r="RRG2" s="24"/>
      <c r="RRH2" s="24"/>
      <c r="RRI2" s="24"/>
      <c r="RRJ2" s="24"/>
      <c r="RRK2" s="24"/>
      <c r="RRL2" s="24"/>
      <c r="RRM2" s="24"/>
      <c r="RRN2" s="24"/>
      <c r="RRO2" s="24"/>
      <c r="RRP2" s="24"/>
      <c r="RRQ2" s="24"/>
      <c r="RRR2" s="24"/>
      <c r="RRS2" s="24"/>
      <c r="RRT2" s="24"/>
      <c r="RRU2" s="24"/>
      <c r="RRV2" s="24"/>
      <c r="RRW2" s="24"/>
      <c r="RRX2" s="24"/>
      <c r="RRY2" s="24"/>
      <c r="RRZ2" s="24"/>
      <c r="RSA2" s="24"/>
      <c r="RSB2" s="24"/>
      <c r="RSC2" s="24"/>
      <c r="RSD2" s="24"/>
      <c r="RSE2" s="24"/>
      <c r="RSF2" s="24"/>
      <c r="RSG2" s="24"/>
      <c r="RSH2" s="24"/>
      <c r="RSI2" s="24"/>
      <c r="RSJ2" s="24"/>
      <c r="RSK2" s="24"/>
      <c r="RSL2" s="24"/>
      <c r="RSM2" s="24"/>
      <c r="RSN2" s="24"/>
      <c r="RSO2" s="24"/>
      <c r="RSP2" s="24"/>
      <c r="RSQ2" s="24"/>
      <c r="RSR2" s="24"/>
      <c r="RSS2" s="24"/>
      <c r="RST2" s="24"/>
      <c r="RSU2" s="24"/>
      <c r="RSV2" s="24"/>
      <c r="RSW2" s="24"/>
      <c r="RSX2" s="24"/>
      <c r="RSY2" s="24"/>
      <c r="RSZ2" s="24"/>
      <c r="RTA2" s="24"/>
      <c r="RTB2" s="24"/>
      <c r="RTC2" s="24"/>
      <c r="RTD2" s="24"/>
      <c r="RTE2" s="24"/>
      <c r="RTF2" s="24"/>
      <c r="RTG2" s="24"/>
      <c r="RTH2" s="24"/>
      <c r="RTI2" s="24"/>
      <c r="RTJ2" s="24"/>
      <c r="RTK2" s="24"/>
      <c r="RTL2" s="24"/>
      <c r="RTM2" s="24"/>
      <c r="RTN2" s="24"/>
      <c r="RTO2" s="24"/>
      <c r="RTP2" s="24"/>
      <c r="RTQ2" s="24"/>
      <c r="RTR2" s="24"/>
      <c r="RTS2" s="24"/>
      <c r="RTT2" s="24"/>
      <c r="RTU2" s="24"/>
      <c r="RTV2" s="24"/>
      <c r="RTW2" s="24"/>
      <c r="RTX2" s="24"/>
      <c r="RTY2" s="24"/>
      <c r="RTZ2" s="24"/>
      <c r="RUA2" s="24"/>
      <c r="RUB2" s="24"/>
      <c r="RUC2" s="24"/>
      <c r="RUD2" s="24"/>
      <c r="RUE2" s="24"/>
      <c r="RUF2" s="24"/>
      <c r="RUG2" s="24"/>
      <c r="RUH2" s="24"/>
      <c r="RUI2" s="24"/>
      <c r="RUJ2" s="24"/>
      <c r="RUK2" s="24"/>
      <c r="RUL2" s="24"/>
      <c r="RUM2" s="24"/>
      <c r="RUN2" s="24"/>
      <c r="RUO2" s="24"/>
      <c r="RUP2" s="24"/>
      <c r="RUQ2" s="24"/>
      <c r="RUR2" s="24"/>
      <c r="RUS2" s="24"/>
      <c r="RUT2" s="24"/>
      <c r="RUU2" s="24"/>
      <c r="RUV2" s="24"/>
      <c r="RUW2" s="24"/>
      <c r="RUX2" s="24"/>
      <c r="RUY2" s="24"/>
      <c r="RUZ2" s="24"/>
      <c r="RVA2" s="24"/>
      <c r="RVB2" s="24"/>
      <c r="RVC2" s="24"/>
      <c r="RVD2" s="24"/>
      <c r="RVE2" s="24"/>
      <c r="RVF2" s="24"/>
      <c r="RVG2" s="24"/>
      <c r="RVH2" s="24"/>
      <c r="RVI2" s="24"/>
      <c r="RVJ2" s="24"/>
      <c r="RVK2" s="24"/>
      <c r="RVL2" s="24"/>
      <c r="RVM2" s="24"/>
      <c r="RVN2" s="24"/>
      <c r="RVO2" s="24"/>
      <c r="RVP2" s="24"/>
      <c r="RVQ2" s="24"/>
      <c r="RVR2" s="24"/>
      <c r="RVS2" s="24"/>
      <c r="RVT2" s="24"/>
      <c r="RVU2" s="24"/>
      <c r="RVV2" s="24"/>
      <c r="RVW2" s="24"/>
      <c r="RVX2" s="24"/>
      <c r="RVY2" s="24"/>
      <c r="RVZ2" s="24"/>
      <c r="RWA2" s="24"/>
      <c r="RWB2" s="24"/>
      <c r="RWC2" s="24"/>
      <c r="RWD2" s="24"/>
      <c r="RWE2" s="24"/>
      <c r="RWF2" s="24"/>
      <c r="RWG2" s="24"/>
      <c r="RWH2" s="24"/>
      <c r="RWI2" s="24"/>
      <c r="RWJ2" s="24"/>
      <c r="RWK2" s="24"/>
      <c r="RWL2" s="24"/>
      <c r="RWM2" s="24"/>
      <c r="RWN2" s="24"/>
      <c r="RWO2" s="24"/>
      <c r="RWP2" s="24"/>
      <c r="RWQ2" s="24"/>
      <c r="RWR2" s="24"/>
      <c r="RWS2" s="24"/>
      <c r="RWT2" s="24"/>
      <c r="RWU2" s="24"/>
      <c r="RWV2" s="24"/>
      <c r="RWW2" s="24"/>
      <c r="RWX2" s="24"/>
      <c r="RWY2" s="24"/>
      <c r="RWZ2" s="24"/>
      <c r="RXA2" s="24"/>
      <c r="RXB2" s="24"/>
      <c r="RXC2" s="24"/>
      <c r="RXD2" s="24"/>
      <c r="RXE2" s="24"/>
      <c r="RXF2" s="24"/>
      <c r="RXG2" s="24"/>
      <c r="RXH2" s="24"/>
      <c r="RXI2" s="24"/>
      <c r="RXJ2" s="24"/>
      <c r="RXK2" s="24"/>
      <c r="RXL2" s="24"/>
      <c r="RXM2" s="24"/>
      <c r="RXN2" s="24"/>
      <c r="RXO2" s="24"/>
      <c r="RXP2" s="24"/>
      <c r="RXQ2" s="24"/>
      <c r="RXR2" s="24"/>
      <c r="RXS2" s="24"/>
      <c r="RXT2" s="24"/>
      <c r="RXU2" s="24"/>
      <c r="RXV2" s="24"/>
      <c r="RXW2" s="24"/>
      <c r="RXX2" s="24"/>
      <c r="RXY2" s="24"/>
      <c r="RXZ2" s="24"/>
      <c r="RYA2" s="24"/>
      <c r="RYB2" s="24"/>
      <c r="RYC2" s="24"/>
      <c r="RYD2" s="24"/>
      <c r="RYE2" s="24"/>
      <c r="RYF2" s="24"/>
      <c r="RYG2" s="24"/>
      <c r="RYH2" s="24"/>
      <c r="RYI2" s="24"/>
      <c r="RYJ2" s="24"/>
      <c r="RYK2" s="24"/>
      <c r="RYL2" s="24"/>
      <c r="RYM2" s="24"/>
      <c r="RYN2" s="24"/>
      <c r="RYO2" s="24"/>
      <c r="RYP2" s="24"/>
      <c r="RYQ2" s="24"/>
      <c r="RYR2" s="24"/>
      <c r="RYS2" s="24"/>
      <c r="RYT2" s="24"/>
      <c r="RYU2" s="24"/>
      <c r="RYV2" s="24"/>
      <c r="RYW2" s="24"/>
      <c r="RYX2" s="24"/>
      <c r="RYY2" s="24"/>
      <c r="RYZ2" s="24"/>
      <c r="RZA2" s="24"/>
      <c r="RZB2" s="24"/>
      <c r="RZC2" s="24"/>
      <c r="RZD2" s="24"/>
      <c r="RZE2" s="24"/>
      <c r="RZF2" s="24"/>
      <c r="RZG2" s="24"/>
      <c r="RZH2" s="24"/>
      <c r="RZI2" s="24"/>
      <c r="RZJ2" s="24"/>
      <c r="RZK2" s="24"/>
      <c r="RZL2" s="24"/>
      <c r="RZM2" s="24"/>
      <c r="RZN2" s="24"/>
      <c r="RZO2" s="24"/>
      <c r="RZP2" s="24"/>
      <c r="RZQ2" s="24"/>
      <c r="RZR2" s="24"/>
      <c r="RZS2" s="24"/>
      <c r="RZT2" s="24"/>
      <c r="RZU2" s="24"/>
      <c r="RZV2" s="24"/>
      <c r="RZW2" s="24"/>
      <c r="RZX2" s="24"/>
      <c r="RZY2" s="24"/>
      <c r="RZZ2" s="24"/>
      <c r="SAA2" s="24"/>
      <c r="SAB2" s="24"/>
      <c r="SAC2" s="24"/>
      <c r="SAD2" s="24"/>
      <c r="SAE2" s="24"/>
      <c r="SAF2" s="24"/>
      <c r="SAG2" s="24"/>
      <c r="SAH2" s="24"/>
      <c r="SAI2" s="24"/>
      <c r="SAJ2" s="24"/>
      <c r="SAK2" s="24"/>
      <c r="SAL2" s="24"/>
      <c r="SAM2" s="24"/>
      <c r="SAN2" s="24"/>
      <c r="SAO2" s="24"/>
      <c r="SAP2" s="24"/>
      <c r="SAQ2" s="24"/>
      <c r="SAR2" s="24"/>
      <c r="SAS2" s="24"/>
      <c r="SAT2" s="24"/>
      <c r="SAU2" s="24"/>
      <c r="SAV2" s="24"/>
      <c r="SAW2" s="24"/>
      <c r="SAX2" s="24"/>
      <c r="SAY2" s="24"/>
      <c r="SAZ2" s="24"/>
      <c r="SBA2" s="24"/>
      <c r="SBB2" s="24"/>
      <c r="SBC2" s="24"/>
      <c r="SBD2" s="24"/>
      <c r="SBE2" s="24"/>
      <c r="SBF2" s="24"/>
      <c r="SBG2" s="24"/>
      <c r="SBH2" s="24"/>
      <c r="SBI2" s="24"/>
      <c r="SBJ2" s="24"/>
      <c r="SBK2" s="24"/>
      <c r="SBL2" s="24"/>
      <c r="SBM2" s="24"/>
      <c r="SBN2" s="24"/>
      <c r="SBO2" s="24"/>
      <c r="SBP2" s="24"/>
      <c r="SBQ2" s="24"/>
      <c r="SBR2" s="24"/>
      <c r="SBS2" s="24"/>
      <c r="SBT2" s="24"/>
      <c r="SBU2" s="24"/>
      <c r="SBV2" s="24"/>
      <c r="SBW2" s="24"/>
      <c r="SBX2" s="24"/>
      <c r="SBY2" s="24"/>
      <c r="SBZ2" s="24"/>
      <c r="SCA2" s="24"/>
      <c r="SCB2" s="24"/>
      <c r="SCC2" s="24"/>
      <c r="SCD2" s="24"/>
      <c r="SCE2" s="24"/>
      <c r="SCF2" s="24"/>
      <c r="SCG2" s="24"/>
      <c r="SCH2" s="24"/>
      <c r="SCI2" s="24"/>
      <c r="SCJ2" s="24"/>
      <c r="SCK2" s="24"/>
      <c r="SCL2" s="24"/>
      <c r="SCM2" s="24"/>
      <c r="SCN2" s="24"/>
      <c r="SCO2" s="24"/>
      <c r="SCP2" s="24"/>
      <c r="SCQ2" s="24"/>
      <c r="SCR2" s="24"/>
      <c r="SCS2" s="24"/>
      <c r="SCT2" s="24"/>
      <c r="SCU2" s="24"/>
      <c r="SCV2" s="24"/>
      <c r="SCW2" s="24"/>
      <c r="SCX2" s="24"/>
      <c r="SCY2" s="24"/>
      <c r="SCZ2" s="24"/>
      <c r="SDA2" s="24"/>
      <c r="SDB2" s="24"/>
      <c r="SDC2" s="24"/>
      <c r="SDD2" s="24"/>
      <c r="SDE2" s="24"/>
      <c r="SDF2" s="24"/>
      <c r="SDG2" s="24"/>
      <c r="SDH2" s="24"/>
      <c r="SDI2" s="24"/>
      <c r="SDJ2" s="24"/>
      <c r="SDK2" s="24"/>
      <c r="SDL2" s="24"/>
      <c r="SDM2" s="24"/>
      <c r="SDN2" s="24"/>
      <c r="SDO2" s="24"/>
      <c r="SDP2" s="24"/>
      <c r="SDQ2" s="24"/>
      <c r="SDR2" s="24"/>
      <c r="SDS2" s="24"/>
      <c r="SDT2" s="24"/>
      <c r="SDU2" s="24"/>
      <c r="SDV2" s="24"/>
      <c r="SDW2" s="24"/>
      <c r="SDX2" s="24"/>
      <c r="SDY2" s="24"/>
      <c r="SDZ2" s="24"/>
      <c r="SEA2" s="24"/>
      <c r="SEB2" s="24"/>
      <c r="SEC2" s="24"/>
      <c r="SED2" s="24"/>
      <c r="SEE2" s="24"/>
      <c r="SEF2" s="24"/>
      <c r="SEG2" s="24"/>
      <c r="SEH2" s="24"/>
      <c r="SEI2" s="24"/>
      <c r="SEJ2" s="24"/>
      <c r="SEK2" s="24"/>
      <c r="SEL2" s="24"/>
      <c r="SEM2" s="24"/>
      <c r="SEN2" s="24"/>
      <c r="SEO2" s="24"/>
      <c r="SEP2" s="24"/>
      <c r="SEQ2" s="24"/>
      <c r="SER2" s="24"/>
      <c r="SES2" s="24"/>
      <c r="SET2" s="24"/>
      <c r="SEU2" s="24"/>
      <c r="SEV2" s="24"/>
      <c r="SEW2" s="24"/>
      <c r="SEX2" s="24"/>
      <c r="SEY2" s="24"/>
      <c r="SEZ2" s="24"/>
      <c r="SFA2" s="24"/>
      <c r="SFB2" s="24"/>
      <c r="SFC2" s="24"/>
      <c r="SFD2" s="24"/>
      <c r="SFE2" s="24"/>
      <c r="SFF2" s="24"/>
      <c r="SFG2" s="24"/>
      <c r="SFH2" s="24"/>
      <c r="SFI2" s="24"/>
      <c r="SFJ2" s="24"/>
      <c r="SFK2" s="24"/>
      <c r="SFL2" s="24"/>
      <c r="SFM2" s="24"/>
      <c r="SFN2" s="24"/>
      <c r="SFO2" s="24"/>
      <c r="SFP2" s="24"/>
      <c r="SFQ2" s="24"/>
      <c r="SFR2" s="24"/>
      <c r="SFS2" s="24"/>
      <c r="SFT2" s="24"/>
      <c r="SFU2" s="24"/>
      <c r="SFV2" s="24"/>
      <c r="SFW2" s="24"/>
      <c r="SFX2" s="24"/>
      <c r="SFY2" s="24"/>
      <c r="SFZ2" s="24"/>
      <c r="SGA2" s="24"/>
      <c r="SGB2" s="24"/>
      <c r="SGC2" s="24"/>
      <c r="SGD2" s="24"/>
      <c r="SGE2" s="24"/>
      <c r="SGF2" s="24"/>
      <c r="SGG2" s="24"/>
      <c r="SGH2" s="24"/>
      <c r="SGI2" s="24"/>
      <c r="SGJ2" s="24"/>
      <c r="SGK2" s="24"/>
      <c r="SGL2" s="24"/>
      <c r="SGM2" s="24"/>
      <c r="SGN2" s="24"/>
      <c r="SGO2" s="24"/>
      <c r="SGP2" s="24"/>
      <c r="SGQ2" s="24"/>
      <c r="SGR2" s="24"/>
      <c r="SGS2" s="24"/>
      <c r="SGT2" s="24"/>
      <c r="SGU2" s="24"/>
      <c r="SGV2" s="24"/>
      <c r="SGW2" s="24"/>
      <c r="SGX2" s="24"/>
      <c r="SGY2" s="24"/>
      <c r="SGZ2" s="24"/>
      <c r="SHA2" s="24"/>
      <c r="SHB2" s="24"/>
      <c r="SHC2" s="24"/>
      <c r="SHD2" s="24"/>
      <c r="SHE2" s="24"/>
      <c r="SHF2" s="24"/>
      <c r="SHG2" s="24"/>
      <c r="SHH2" s="24"/>
      <c r="SHI2" s="24"/>
      <c r="SHJ2" s="24"/>
      <c r="SHK2" s="24"/>
      <c r="SHL2" s="24"/>
      <c r="SHM2" s="24"/>
      <c r="SHN2" s="24"/>
      <c r="SHO2" s="24"/>
      <c r="SHP2" s="24"/>
      <c r="SHQ2" s="24"/>
      <c r="SHR2" s="24"/>
      <c r="SHS2" s="24"/>
      <c r="SHT2" s="24"/>
      <c r="SHU2" s="24"/>
      <c r="SHV2" s="24"/>
      <c r="SHW2" s="24"/>
      <c r="SHX2" s="24"/>
      <c r="SHY2" s="24"/>
      <c r="SHZ2" s="24"/>
      <c r="SIA2" s="24"/>
      <c r="SIB2" s="24"/>
      <c r="SIC2" s="24"/>
      <c r="SID2" s="24"/>
      <c r="SIE2" s="24"/>
      <c r="SIF2" s="24"/>
      <c r="SIG2" s="24"/>
      <c r="SIH2" s="24"/>
      <c r="SII2" s="24"/>
      <c r="SIJ2" s="24"/>
      <c r="SIK2" s="24"/>
      <c r="SIL2" s="24"/>
      <c r="SIM2" s="24"/>
      <c r="SIN2" s="24"/>
      <c r="SIO2" s="24"/>
      <c r="SIP2" s="24"/>
      <c r="SIQ2" s="24"/>
      <c r="SIR2" s="24"/>
      <c r="SIS2" s="24"/>
      <c r="SIT2" s="24"/>
      <c r="SIU2" s="24"/>
      <c r="SIV2" s="24"/>
      <c r="SIW2" s="24"/>
      <c r="SIX2" s="24"/>
      <c r="SIY2" s="24"/>
      <c r="SIZ2" s="24"/>
      <c r="SJA2" s="24"/>
      <c r="SJB2" s="24"/>
      <c r="SJC2" s="24"/>
      <c r="SJD2" s="24"/>
      <c r="SJE2" s="24"/>
      <c r="SJF2" s="24"/>
      <c r="SJG2" s="24"/>
      <c r="SJH2" s="24"/>
      <c r="SJI2" s="24"/>
      <c r="SJJ2" s="24"/>
      <c r="SJK2" s="24"/>
      <c r="SJL2" s="24"/>
      <c r="SJM2" s="24"/>
      <c r="SJN2" s="24"/>
      <c r="SJO2" s="24"/>
      <c r="SJP2" s="24"/>
      <c r="SJQ2" s="24"/>
      <c r="SJR2" s="24"/>
      <c r="SJS2" s="24"/>
      <c r="SJT2" s="24"/>
      <c r="SJU2" s="24"/>
      <c r="SJV2" s="24"/>
      <c r="SJW2" s="24"/>
      <c r="SJX2" s="24"/>
      <c r="SJY2" s="24"/>
      <c r="SJZ2" s="24"/>
      <c r="SKA2" s="24"/>
      <c r="SKB2" s="24"/>
      <c r="SKC2" s="24"/>
      <c r="SKD2" s="24"/>
      <c r="SKE2" s="24"/>
      <c r="SKF2" s="24"/>
      <c r="SKG2" s="24"/>
      <c r="SKH2" s="24"/>
      <c r="SKI2" s="24"/>
      <c r="SKJ2" s="24"/>
      <c r="SKK2" s="24"/>
      <c r="SKL2" s="24"/>
      <c r="SKM2" s="24"/>
      <c r="SKN2" s="24"/>
      <c r="SKO2" s="24"/>
      <c r="SKP2" s="24"/>
      <c r="SKQ2" s="24"/>
      <c r="SKR2" s="24"/>
      <c r="SKS2" s="24"/>
      <c r="SKT2" s="24"/>
      <c r="SKU2" s="24"/>
      <c r="SKV2" s="24"/>
      <c r="SKW2" s="24"/>
      <c r="SKX2" s="24"/>
      <c r="SKY2" s="24"/>
      <c r="SKZ2" s="24"/>
      <c r="SLA2" s="24"/>
      <c r="SLB2" s="24"/>
      <c r="SLC2" s="24"/>
      <c r="SLD2" s="24"/>
      <c r="SLE2" s="24"/>
      <c r="SLF2" s="24"/>
      <c r="SLG2" s="24"/>
      <c r="SLH2" s="24"/>
      <c r="SLI2" s="24"/>
      <c r="SLJ2" s="24"/>
      <c r="SLK2" s="24"/>
      <c r="SLL2" s="24"/>
      <c r="SLM2" s="24"/>
      <c r="SLN2" s="24"/>
      <c r="SLO2" s="24"/>
      <c r="SLP2" s="24"/>
      <c r="SLQ2" s="24"/>
      <c r="SLR2" s="24"/>
      <c r="SLS2" s="24"/>
      <c r="SLT2" s="24"/>
      <c r="SLU2" s="24"/>
      <c r="SLV2" s="24"/>
      <c r="SLW2" s="24"/>
      <c r="SLX2" s="24"/>
      <c r="SLY2" s="24"/>
      <c r="SLZ2" s="24"/>
      <c r="SMA2" s="24"/>
      <c r="SMB2" s="24"/>
      <c r="SMC2" s="24"/>
      <c r="SMD2" s="24"/>
      <c r="SME2" s="24"/>
      <c r="SMF2" s="24"/>
      <c r="SMG2" s="24"/>
      <c r="SMH2" s="24"/>
      <c r="SMI2" s="24"/>
      <c r="SMJ2" s="24"/>
      <c r="SMK2" s="24"/>
      <c r="SML2" s="24"/>
      <c r="SMM2" s="24"/>
      <c r="SMN2" s="24"/>
      <c r="SMO2" s="24"/>
      <c r="SMP2" s="24"/>
      <c r="SMQ2" s="24"/>
      <c r="SMR2" s="24"/>
      <c r="SMS2" s="24"/>
      <c r="SMT2" s="24"/>
      <c r="SMU2" s="24"/>
      <c r="SMV2" s="24"/>
      <c r="SMW2" s="24"/>
      <c r="SMX2" s="24"/>
      <c r="SMY2" s="24"/>
      <c r="SMZ2" s="24"/>
      <c r="SNA2" s="24"/>
      <c r="SNB2" s="24"/>
      <c r="SNC2" s="24"/>
      <c r="SND2" s="24"/>
      <c r="SNE2" s="24"/>
      <c r="SNF2" s="24"/>
      <c r="SNG2" s="24"/>
      <c r="SNH2" s="24"/>
      <c r="SNI2" s="24"/>
      <c r="SNJ2" s="24"/>
      <c r="SNK2" s="24"/>
      <c r="SNL2" s="24"/>
      <c r="SNM2" s="24"/>
      <c r="SNN2" s="24"/>
      <c r="SNO2" s="24"/>
      <c r="SNP2" s="24"/>
      <c r="SNQ2" s="24"/>
      <c r="SNR2" s="24"/>
      <c r="SNS2" s="24"/>
      <c r="SNT2" s="24"/>
      <c r="SNU2" s="24"/>
      <c r="SNV2" s="24"/>
      <c r="SNW2" s="24"/>
      <c r="SNX2" s="24"/>
      <c r="SNY2" s="24"/>
      <c r="SNZ2" s="24"/>
      <c r="SOA2" s="24"/>
      <c r="SOB2" s="24"/>
      <c r="SOC2" s="24"/>
      <c r="SOD2" s="24"/>
      <c r="SOE2" s="24"/>
      <c r="SOF2" s="24"/>
      <c r="SOG2" s="24"/>
      <c r="SOH2" s="24"/>
      <c r="SOI2" s="24"/>
      <c r="SOJ2" s="24"/>
      <c r="SOK2" s="24"/>
      <c r="SOL2" s="24"/>
      <c r="SOM2" s="24"/>
      <c r="SON2" s="24"/>
      <c r="SOO2" s="24"/>
      <c r="SOP2" s="24"/>
      <c r="SOQ2" s="24"/>
      <c r="SOR2" s="24"/>
      <c r="SOS2" s="24"/>
      <c r="SOT2" s="24"/>
      <c r="SOU2" s="24"/>
      <c r="SOV2" s="24"/>
      <c r="SOW2" s="24"/>
      <c r="SOX2" s="24"/>
      <c r="SOY2" s="24"/>
      <c r="SOZ2" s="24"/>
      <c r="SPA2" s="24"/>
      <c r="SPB2" s="24"/>
      <c r="SPC2" s="24"/>
      <c r="SPD2" s="24"/>
      <c r="SPE2" s="24"/>
      <c r="SPF2" s="24"/>
      <c r="SPG2" s="24"/>
      <c r="SPH2" s="24"/>
      <c r="SPI2" s="24"/>
      <c r="SPJ2" s="24"/>
      <c r="SPK2" s="24"/>
      <c r="SPL2" s="24"/>
      <c r="SPM2" s="24"/>
      <c r="SPN2" s="24"/>
      <c r="SPO2" s="24"/>
      <c r="SPP2" s="24"/>
      <c r="SPQ2" s="24"/>
      <c r="SPR2" s="24"/>
      <c r="SPS2" s="24"/>
      <c r="SPT2" s="24"/>
      <c r="SPU2" s="24"/>
      <c r="SPV2" s="24"/>
      <c r="SPW2" s="24"/>
      <c r="SPX2" s="24"/>
      <c r="SPY2" s="24"/>
      <c r="SPZ2" s="24"/>
      <c r="SQA2" s="24"/>
      <c r="SQB2" s="24"/>
      <c r="SQC2" s="24"/>
      <c r="SQD2" s="24"/>
      <c r="SQE2" s="24"/>
      <c r="SQF2" s="24"/>
      <c r="SQG2" s="24"/>
      <c r="SQH2" s="24"/>
      <c r="SQI2" s="24"/>
      <c r="SQJ2" s="24"/>
      <c r="SQK2" s="24"/>
      <c r="SQL2" s="24"/>
      <c r="SQM2" s="24"/>
      <c r="SQN2" s="24"/>
      <c r="SQO2" s="24"/>
      <c r="SQP2" s="24"/>
      <c r="SQQ2" s="24"/>
      <c r="SQR2" s="24"/>
      <c r="SQS2" s="24"/>
      <c r="SQT2" s="24"/>
      <c r="SQU2" s="24"/>
      <c r="SQV2" s="24"/>
      <c r="SQW2" s="24"/>
      <c r="SQX2" s="24"/>
      <c r="SQY2" s="24"/>
      <c r="SQZ2" s="24"/>
      <c r="SRA2" s="24"/>
      <c r="SRB2" s="24"/>
      <c r="SRC2" s="24"/>
      <c r="SRD2" s="24"/>
      <c r="SRE2" s="24"/>
      <c r="SRF2" s="24"/>
      <c r="SRG2" s="24"/>
      <c r="SRH2" s="24"/>
      <c r="SRI2" s="24"/>
      <c r="SRJ2" s="24"/>
      <c r="SRK2" s="24"/>
      <c r="SRL2" s="24"/>
      <c r="SRM2" s="24"/>
      <c r="SRN2" s="24"/>
      <c r="SRO2" s="24"/>
      <c r="SRP2" s="24"/>
      <c r="SRQ2" s="24"/>
      <c r="SRR2" s="24"/>
      <c r="SRS2" s="24"/>
      <c r="SRT2" s="24"/>
      <c r="SRU2" s="24"/>
      <c r="SRV2" s="24"/>
      <c r="SRW2" s="24"/>
      <c r="SRX2" s="24"/>
      <c r="SRY2" s="24"/>
      <c r="SRZ2" s="24"/>
      <c r="SSA2" s="24"/>
      <c r="SSB2" s="24"/>
      <c r="SSC2" s="24"/>
      <c r="SSD2" s="24"/>
      <c r="SSE2" s="24"/>
      <c r="SSF2" s="24"/>
      <c r="SSG2" s="24"/>
      <c r="SSH2" s="24"/>
      <c r="SSI2" s="24"/>
      <c r="SSJ2" s="24"/>
      <c r="SSK2" s="24"/>
      <c r="SSL2" s="24"/>
      <c r="SSM2" s="24"/>
      <c r="SSN2" s="24"/>
      <c r="SSO2" s="24"/>
      <c r="SSP2" s="24"/>
      <c r="SSQ2" s="24"/>
      <c r="SSR2" s="24"/>
      <c r="SSS2" s="24"/>
      <c r="SST2" s="24"/>
      <c r="SSU2" s="24"/>
      <c r="SSV2" s="24"/>
      <c r="SSW2" s="24"/>
      <c r="SSX2" s="24"/>
      <c r="SSY2" s="24"/>
      <c r="SSZ2" s="24"/>
      <c r="STA2" s="24"/>
      <c r="STB2" s="24"/>
      <c r="STC2" s="24"/>
      <c r="STD2" s="24"/>
      <c r="STE2" s="24"/>
      <c r="STF2" s="24"/>
      <c r="STG2" s="24"/>
      <c r="STH2" s="24"/>
      <c r="STI2" s="24"/>
      <c r="STJ2" s="24"/>
      <c r="STK2" s="24"/>
      <c r="STL2" s="24"/>
      <c r="STM2" s="24"/>
      <c r="STN2" s="24"/>
      <c r="STO2" s="24"/>
      <c r="STP2" s="24"/>
      <c r="STQ2" s="24"/>
      <c r="STR2" s="24"/>
      <c r="STS2" s="24"/>
      <c r="STT2" s="24"/>
      <c r="STU2" s="24"/>
      <c r="STV2" s="24"/>
      <c r="STW2" s="24"/>
      <c r="STX2" s="24"/>
      <c r="STY2" s="24"/>
      <c r="STZ2" s="24"/>
      <c r="SUA2" s="24"/>
      <c r="SUB2" s="24"/>
      <c r="SUC2" s="24"/>
      <c r="SUD2" s="24"/>
      <c r="SUE2" s="24"/>
      <c r="SUF2" s="24"/>
      <c r="SUG2" s="24"/>
      <c r="SUH2" s="24"/>
      <c r="SUI2" s="24"/>
      <c r="SUJ2" s="24"/>
      <c r="SUK2" s="24"/>
      <c r="SUL2" s="24"/>
      <c r="SUM2" s="24"/>
      <c r="SUN2" s="24"/>
      <c r="SUO2" s="24"/>
      <c r="SUP2" s="24"/>
      <c r="SUQ2" s="24"/>
      <c r="SUR2" s="24"/>
      <c r="SUS2" s="24"/>
      <c r="SUT2" s="24"/>
      <c r="SUU2" s="24"/>
      <c r="SUV2" s="24"/>
      <c r="SUW2" s="24"/>
      <c r="SUX2" s="24"/>
      <c r="SUY2" s="24"/>
      <c r="SUZ2" s="24"/>
      <c r="SVA2" s="24"/>
      <c r="SVB2" s="24"/>
      <c r="SVC2" s="24"/>
      <c r="SVD2" s="24"/>
      <c r="SVE2" s="24"/>
      <c r="SVF2" s="24"/>
      <c r="SVG2" s="24"/>
      <c r="SVH2" s="24"/>
      <c r="SVI2" s="24"/>
      <c r="SVJ2" s="24"/>
      <c r="SVK2" s="24"/>
      <c r="SVL2" s="24"/>
      <c r="SVM2" s="24"/>
      <c r="SVN2" s="24"/>
      <c r="SVO2" s="24"/>
      <c r="SVP2" s="24"/>
      <c r="SVQ2" s="24"/>
      <c r="SVR2" s="24"/>
      <c r="SVS2" s="24"/>
      <c r="SVT2" s="24"/>
      <c r="SVU2" s="24"/>
      <c r="SVV2" s="24"/>
      <c r="SVW2" s="24"/>
      <c r="SVX2" s="24"/>
      <c r="SVY2" s="24"/>
      <c r="SVZ2" s="24"/>
      <c r="SWA2" s="24"/>
      <c r="SWB2" s="24"/>
      <c r="SWC2" s="24"/>
      <c r="SWD2" s="24"/>
      <c r="SWE2" s="24"/>
      <c r="SWF2" s="24"/>
      <c r="SWG2" s="24"/>
      <c r="SWH2" s="24"/>
      <c r="SWI2" s="24"/>
      <c r="SWJ2" s="24"/>
      <c r="SWK2" s="24"/>
      <c r="SWL2" s="24"/>
      <c r="SWM2" s="24"/>
      <c r="SWN2" s="24"/>
      <c r="SWO2" s="24"/>
      <c r="SWP2" s="24"/>
      <c r="SWQ2" s="24"/>
      <c r="SWR2" s="24"/>
      <c r="SWS2" s="24"/>
      <c r="SWT2" s="24"/>
      <c r="SWU2" s="24"/>
      <c r="SWV2" s="24"/>
      <c r="SWW2" s="24"/>
      <c r="SWX2" s="24"/>
      <c r="SWY2" s="24"/>
      <c r="SWZ2" s="24"/>
      <c r="SXA2" s="24"/>
      <c r="SXB2" s="24"/>
      <c r="SXC2" s="24"/>
      <c r="SXD2" s="24"/>
      <c r="SXE2" s="24"/>
      <c r="SXF2" s="24"/>
      <c r="SXG2" s="24"/>
      <c r="SXH2" s="24"/>
      <c r="SXI2" s="24"/>
      <c r="SXJ2" s="24"/>
      <c r="SXK2" s="24"/>
      <c r="SXL2" s="24"/>
      <c r="SXM2" s="24"/>
      <c r="SXN2" s="24"/>
      <c r="SXO2" s="24"/>
      <c r="SXP2" s="24"/>
      <c r="SXQ2" s="24"/>
      <c r="SXR2" s="24"/>
      <c r="SXS2" s="24"/>
      <c r="SXT2" s="24"/>
      <c r="SXU2" s="24"/>
      <c r="SXV2" s="24"/>
      <c r="SXW2" s="24"/>
      <c r="SXX2" s="24"/>
      <c r="SXY2" s="24"/>
      <c r="SXZ2" s="24"/>
      <c r="SYA2" s="24"/>
      <c r="SYB2" s="24"/>
      <c r="SYC2" s="24"/>
      <c r="SYD2" s="24"/>
      <c r="SYE2" s="24"/>
      <c r="SYF2" s="24"/>
      <c r="SYG2" s="24"/>
      <c r="SYH2" s="24"/>
      <c r="SYI2" s="24"/>
      <c r="SYJ2" s="24"/>
      <c r="SYK2" s="24"/>
      <c r="SYL2" s="24"/>
      <c r="SYM2" s="24"/>
      <c r="SYN2" s="24"/>
      <c r="SYO2" s="24"/>
      <c r="SYP2" s="24"/>
      <c r="SYQ2" s="24"/>
      <c r="SYR2" s="24"/>
      <c r="SYS2" s="24"/>
      <c r="SYT2" s="24"/>
      <c r="SYU2" s="24"/>
      <c r="SYV2" s="24"/>
      <c r="SYW2" s="24"/>
      <c r="SYX2" s="24"/>
      <c r="SYY2" s="24"/>
      <c r="SYZ2" s="24"/>
      <c r="SZA2" s="24"/>
      <c r="SZB2" s="24"/>
      <c r="SZC2" s="24"/>
      <c r="SZD2" s="24"/>
      <c r="SZE2" s="24"/>
      <c r="SZF2" s="24"/>
      <c r="SZG2" s="24"/>
      <c r="SZH2" s="24"/>
      <c r="SZI2" s="24"/>
      <c r="SZJ2" s="24"/>
      <c r="SZK2" s="24"/>
      <c r="SZL2" s="24"/>
      <c r="SZM2" s="24"/>
      <c r="SZN2" s="24"/>
      <c r="SZO2" s="24"/>
      <c r="SZP2" s="24"/>
      <c r="SZQ2" s="24"/>
      <c r="SZR2" s="24"/>
      <c r="SZS2" s="24"/>
      <c r="SZT2" s="24"/>
      <c r="SZU2" s="24"/>
      <c r="SZV2" s="24"/>
      <c r="SZW2" s="24"/>
      <c r="SZX2" s="24"/>
      <c r="SZY2" s="24"/>
      <c r="SZZ2" s="24"/>
      <c r="TAA2" s="24"/>
      <c r="TAB2" s="24"/>
      <c r="TAC2" s="24"/>
      <c r="TAD2" s="24"/>
      <c r="TAE2" s="24"/>
      <c r="TAF2" s="24"/>
      <c r="TAG2" s="24"/>
      <c r="TAH2" s="24"/>
      <c r="TAI2" s="24"/>
      <c r="TAJ2" s="24"/>
      <c r="TAK2" s="24"/>
      <c r="TAL2" s="24"/>
      <c r="TAM2" s="24"/>
      <c r="TAN2" s="24"/>
      <c r="TAO2" s="24"/>
      <c r="TAP2" s="24"/>
      <c r="TAQ2" s="24"/>
      <c r="TAR2" s="24"/>
      <c r="TAS2" s="24"/>
      <c r="TAT2" s="24"/>
      <c r="TAU2" s="24"/>
      <c r="TAV2" s="24"/>
      <c r="TAW2" s="24"/>
      <c r="TAX2" s="24"/>
      <c r="TAY2" s="24"/>
      <c r="TAZ2" s="24"/>
      <c r="TBA2" s="24"/>
      <c r="TBB2" s="24"/>
      <c r="TBC2" s="24"/>
      <c r="TBD2" s="24"/>
      <c r="TBE2" s="24"/>
      <c r="TBF2" s="24"/>
      <c r="TBG2" s="24"/>
      <c r="TBH2" s="24"/>
      <c r="TBI2" s="24"/>
      <c r="TBJ2" s="24"/>
      <c r="TBK2" s="24"/>
      <c r="TBL2" s="24"/>
      <c r="TBM2" s="24"/>
      <c r="TBN2" s="24"/>
      <c r="TBO2" s="24"/>
      <c r="TBP2" s="24"/>
      <c r="TBQ2" s="24"/>
      <c r="TBR2" s="24"/>
      <c r="TBS2" s="24"/>
      <c r="TBT2" s="24"/>
      <c r="TBU2" s="24"/>
      <c r="TBV2" s="24"/>
      <c r="TBW2" s="24"/>
      <c r="TBX2" s="24"/>
      <c r="TBY2" s="24"/>
      <c r="TBZ2" s="24"/>
      <c r="TCA2" s="24"/>
      <c r="TCB2" s="24"/>
      <c r="TCC2" s="24"/>
      <c r="TCD2" s="24"/>
      <c r="TCE2" s="24"/>
      <c r="TCF2" s="24"/>
      <c r="TCG2" s="24"/>
      <c r="TCH2" s="24"/>
      <c r="TCI2" s="24"/>
      <c r="TCJ2" s="24"/>
      <c r="TCK2" s="24"/>
      <c r="TCL2" s="24"/>
      <c r="TCM2" s="24"/>
      <c r="TCN2" s="24"/>
      <c r="TCO2" s="24"/>
      <c r="TCP2" s="24"/>
      <c r="TCQ2" s="24"/>
      <c r="TCR2" s="24"/>
      <c r="TCS2" s="24"/>
      <c r="TCT2" s="24"/>
      <c r="TCU2" s="24"/>
      <c r="TCV2" s="24"/>
      <c r="TCW2" s="24"/>
      <c r="TCX2" s="24"/>
      <c r="TCY2" s="24"/>
      <c r="TCZ2" s="24"/>
      <c r="TDA2" s="24"/>
      <c r="TDB2" s="24"/>
      <c r="TDC2" s="24"/>
      <c r="TDD2" s="24"/>
      <c r="TDE2" s="24"/>
      <c r="TDF2" s="24"/>
      <c r="TDG2" s="24"/>
      <c r="TDH2" s="24"/>
      <c r="TDI2" s="24"/>
      <c r="TDJ2" s="24"/>
      <c r="TDK2" s="24"/>
      <c r="TDL2" s="24"/>
      <c r="TDM2" s="24"/>
      <c r="TDN2" s="24"/>
      <c r="TDO2" s="24"/>
      <c r="TDP2" s="24"/>
      <c r="TDQ2" s="24"/>
      <c r="TDR2" s="24"/>
      <c r="TDS2" s="24"/>
      <c r="TDT2" s="24"/>
      <c r="TDU2" s="24"/>
      <c r="TDV2" s="24"/>
      <c r="TDW2" s="24"/>
      <c r="TDX2" s="24"/>
      <c r="TDY2" s="24"/>
      <c r="TDZ2" s="24"/>
      <c r="TEA2" s="24"/>
      <c r="TEB2" s="24"/>
      <c r="TEC2" s="24"/>
      <c r="TED2" s="24"/>
      <c r="TEE2" s="24"/>
      <c r="TEF2" s="24"/>
      <c r="TEG2" s="24"/>
      <c r="TEH2" s="24"/>
      <c r="TEI2" s="24"/>
      <c r="TEJ2" s="24"/>
      <c r="TEK2" s="24"/>
      <c r="TEL2" s="24"/>
      <c r="TEM2" s="24"/>
      <c r="TEN2" s="24"/>
      <c r="TEO2" s="24"/>
      <c r="TEP2" s="24"/>
      <c r="TEQ2" s="24"/>
      <c r="TER2" s="24"/>
      <c r="TES2" s="24"/>
      <c r="TET2" s="24"/>
      <c r="TEU2" s="24"/>
      <c r="TEV2" s="24"/>
      <c r="TEW2" s="24"/>
      <c r="TEX2" s="24"/>
      <c r="TEY2" s="24"/>
      <c r="TEZ2" s="24"/>
      <c r="TFA2" s="24"/>
      <c r="TFB2" s="24"/>
      <c r="TFC2" s="24"/>
      <c r="TFD2" s="24"/>
      <c r="TFE2" s="24"/>
      <c r="TFF2" s="24"/>
      <c r="TFG2" s="24"/>
      <c r="TFH2" s="24"/>
      <c r="TFI2" s="24"/>
      <c r="TFJ2" s="24"/>
      <c r="TFK2" s="24"/>
      <c r="TFL2" s="24"/>
      <c r="TFM2" s="24"/>
      <c r="TFN2" s="24"/>
      <c r="TFO2" s="24"/>
      <c r="TFP2" s="24"/>
      <c r="TFQ2" s="24"/>
      <c r="TFR2" s="24"/>
      <c r="TFS2" s="24"/>
      <c r="TFT2" s="24"/>
      <c r="TFU2" s="24"/>
      <c r="TFV2" s="24"/>
      <c r="TFW2" s="24"/>
      <c r="TFX2" s="24"/>
      <c r="TFY2" s="24"/>
      <c r="TFZ2" s="24"/>
      <c r="TGA2" s="24"/>
      <c r="TGB2" s="24"/>
      <c r="TGC2" s="24"/>
      <c r="TGD2" s="24"/>
      <c r="TGE2" s="24"/>
      <c r="TGF2" s="24"/>
      <c r="TGG2" s="24"/>
      <c r="TGH2" s="24"/>
      <c r="TGI2" s="24"/>
      <c r="TGJ2" s="24"/>
      <c r="TGK2" s="24"/>
      <c r="TGL2" s="24"/>
      <c r="TGM2" s="24"/>
      <c r="TGN2" s="24"/>
      <c r="TGO2" s="24"/>
      <c r="TGP2" s="24"/>
      <c r="TGQ2" s="24"/>
      <c r="TGR2" s="24"/>
      <c r="TGS2" s="24"/>
      <c r="TGT2" s="24"/>
      <c r="TGU2" s="24"/>
      <c r="TGV2" s="24"/>
      <c r="TGW2" s="24"/>
      <c r="TGX2" s="24"/>
      <c r="TGY2" s="24"/>
      <c r="TGZ2" s="24"/>
      <c r="THA2" s="24"/>
      <c r="THB2" s="24"/>
      <c r="THC2" s="24"/>
      <c r="THD2" s="24"/>
      <c r="THE2" s="24"/>
      <c r="THF2" s="24"/>
      <c r="THG2" s="24"/>
      <c r="THH2" s="24"/>
      <c r="THI2" s="24"/>
      <c r="THJ2" s="24"/>
      <c r="THK2" s="24"/>
      <c r="THL2" s="24"/>
      <c r="THM2" s="24"/>
      <c r="THN2" s="24"/>
      <c r="THO2" s="24"/>
      <c r="THP2" s="24"/>
      <c r="THQ2" s="24"/>
      <c r="THR2" s="24"/>
      <c r="THS2" s="24"/>
      <c r="THT2" s="24"/>
      <c r="THU2" s="24"/>
      <c r="THV2" s="24"/>
      <c r="THW2" s="24"/>
      <c r="THX2" s="24"/>
      <c r="THY2" s="24"/>
      <c r="THZ2" s="24"/>
      <c r="TIA2" s="24"/>
      <c r="TIB2" s="24"/>
      <c r="TIC2" s="24"/>
      <c r="TID2" s="24"/>
      <c r="TIE2" s="24"/>
      <c r="TIF2" s="24"/>
      <c r="TIG2" s="24"/>
      <c r="TIH2" s="24"/>
      <c r="TII2" s="24"/>
      <c r="TIJ2" s="24"/>
      <c r="TIK2" s="24"/>
      <c r="TIL2" s="24"/>
      <c r="TIM2" s="24"/>
      <c r="TIN2" s="24"/>
      <c r="TIO2" s="24"/>
      <c r="TIP2" s="24"/>
      <c r="TIQ2" s="24"/>
      <c r="TIR2" s="24"/>
      <c r="TIS2" s="24"/>
      <c r="TIT2" s="24"/>
      <c r="TIU2" s="24"/>
      <c r="TIV2" s="24"/>
      <c r="TIW2" s="24"/>
      <c r="TIX2" s="24"/>
      <c r="TIY2" s="24"/>
      <c r="TIZ2" s="24"/>
      <c r="TJA2" s="24"/>
      <c r="TJB2" s="24"/>
      <c r="TJC2" s="24"/>
      <c r="TJD2" s="24"/>
      <c r="TJE2" s="24"/>
      <c r="TJF2" s="24"/>
      <c r="TJG2" s="24"/>
      <c r="TJH2" s="24"/>
      <c r="TJI2" s="24"/>
      <c r="TJJ2" s="24"/>
      <c r="TJK2" s="24"/>
      <c r="TJL2" s="24"/>
      <c r="TJM2" s="24"/>
      <c r="TJN2" s="24"/>
      <c r="TJO2" s="24"/>
      <c r="TJP2" s="24"/>
      <c r="TJQ2" s="24"/>
      <c r="TJR2" s="24"/>
      <c r="TJS2" s="24"/>
      <c r="TJT2" s="24"/>
      <c r="TJU2" s="24"/>
      <c r="TJV2" s="24"/>
      <c r="TJW2" s="24"/>
      <c r="TJX2" s="24"/>
      <c r="TJY2" s="24"/>
      <c r="TJZ2" s="24"/>
      <c r="TKA2" s="24"/>
      <c r="TKB2" s="24"/>
      <c r="TKC2" s="24"/>
      <c r="TKD2" s="24"/>
      <c r="TKE2" s="24"/>
      <c r="TKF2" s="24"/>
      <c r="TKG2" s="24"/>
      <c r="TKH2" s="24"/>
      <c r="TKI2" s="24"/>
      <c r="TKJ2" s="24"/>
      <c r="TKK2" s="24"/>
      <c r="TKL2" s="24"/>
      <c r="TKM2" s="24"/>
      <c r="TKN2" s="24"/>
      <c r="TKO2" s="24"/>
      <c r="TKP2" s="24"/>
      <c r="TKQ2" s="24"/>
      <c r="TKR2" s="24"/>
      <c r="TKS2" s="24"/>
      <c r="TKT2" s="24"/>
      <c r="TKU2" s="24"/>
      <c r="TKV2" s="24"/>
      <c r="TKW2" s="24"/>
      <c r="TKX2" s="24"/>
      <c r="TKY2" s="24"/>
      <c r="TKZ2" s="24"/>
      <c r="TLA2" s="24"/>
      <c r="TLB2" s="24"/>
      <c r="TLC2" s="24"/>
      <c r="TLD2" s="24"/>
      <c r="TLE2" s="24"/>
      <c r="TLF2" s="24"/>
      <c r="TLG2" s="24"/>
      <c r="TLH2" s="24"/>
      <c r="TLI2" s="24"/>
      <c r="TLJ2" s="24"/>
      <c r="TLK2" s="24"/>
      <c r="TLL2" s="24"/>
      <c r="TLM2" s="24"/>
      <c r="TLN2" s="24"/>
      <c r="TLO2" s="24"/>
      <c r="TLP2" s="24"/>
      <c r="TLQ2" s="24"/>
      <c r="TLR2" s="24"/>
      <c r="TLS2" s="24"/>
      <c r="TLT2" s="24"/>
      <c r="TLU2" s="24"/>
      <c r="TLV2" s="24"/>
      <c r="TLW2" s="24"/>
      <c r="TLX2" s="24"/>
      <c r="TLY2" s="24"/>
      <c r="TLZ2" s="24"/>
      <c r="TMA2" s="24"/>
      <c r="TMB2" s="24"/>
      <c r="TMC2" s="24"/>
      <c r="TMD2" s="24"/>
      <c r="TME2" s="24"/>
      <c r="TMF2" s="24"/>
      <c r="TMG2" s="24"/>
      <c r="TMH2" s="24"/>
      <c r="TMI2" s="24"/>
      <c r="TMJ2" s="24"/>
      <c r="TMK2" s="24"/>
      <c r="TML2" s="24"/>
      <c r="TMM2" s="24"/>
      <c r="TMN2" s="24"/>
      <c r="TMO2" s="24"/>
      <c r="TMP2" s="24"/>
      <c r="TMQ2" s="24"/>
      <c r="TMR2" s="24"/>
      <c r="TMS2" s="24"/>
      <c r="TMT2" s="24"/>
      <c r="TMU2" s="24"/>
      <c r="TMV2" s="24"/>
      <c r="TMW2" s="24"/>
      <c r="TMX2" s="24"/>
      <c r="TMY2" s="24"/>
      <c r="TMZ2" s="24"/>
      <c r="TNA2" s="24"/>
      <c r="TNB2" s="24"/>
      <c r="TNC2" s="24"/>
      <c r="TND2" s="24"/>
      <c r="TNE2" s="24"/>
      <c r="TNF2" s="24"/>
      <c r="TNG2" s="24"/>
      <c r="TNH2" s="24"/>
      <c r="TNI2" s="24"/>
      <c r="TNJ2" s="24"/>
      <c r="TNK2" s="24"/>
      <c r="TNL2" s="24"/>
      <c r="TNM2" s="24"/>
      <c r="TNN2" s="24"/>
      <c r="TNO2" s="24"/>
      <c r="TNP2" s="24"/>
      <c r="TNQ2" s="24"/>
      <c r="TNR2" s="24"/>
      <c r="TNS2" s="24"/>
      <c r="TNT2" s="24"/>
      <c r="TNU2" s="24"/>
      <c r="TNV2" s="24"/>
      <c r="TNW2" s="24"/>
      <c r="TNX2" s="24"/>
      <c r="TNY2" s="24"/>
      <c r="TNZ2" s="24"/>
      <c r="TOA2" s="24"/>
      <c r="TOB2" s="24"/>
      <c r="TOC2" s="24"/>
      <c r="TOD2" s="24"/>
      <c r="TOE2" s="24"/>
      <c r="TOF2" s="24"/>
      <c r="TOG2" s="24"/>
      <c r="TOH2" s="24"/>
      <c r="TOI2" s="24"/>
      <c r="TOJ2" s="24"/>
      <c r="TOK2" s="24"/>
      <c r="TOL2" s="24"/>
      <c r="TOM2" s="24"/>
      <c r="TON2" s="24"/>
      <c r="TOO2" s="24"/>
      <c r="TOP2" s="24"/>
      <c r="TOQ2" s="24"/>
      <c r="TOR2" s="24"/>
      <c r="TOS2" s="24"/>
      <c r="TOT2" s="24"/>
      <c r="TOU2" s="24"/>
      <c r="TOV2" s="24"/>
      <c r="TOW2" s="24"/>
      <c r="TOX2" s="24"/>
      <c r="TOY2" s="24"/>
      <c r="TOZ2" s="24"/>
      <c r="TPA2" s="24"/>
      <c r="TPB2" s="24"/>
      <c r="TPC2" s="24"/>
      <c r="TPD2" s="24"/>
      <c r="TPE2" s="24"/>
      <c r="TPF2" s="24"/>
      <c r="TPG2" s="24"/>
      <c r="TPH2" s="24"/>
      <c r="TPI2" s="24"/>
      <c r="TPJ2" s="24"/>
      <c r="TPK2" s="24"/>
      <c r="TPL2" s="24"/>
      <c r="TPM2" s="24"/>
      <c r="TPN2" s="24"/>
      <c r="TPO2" s="24"/>
      <c r="TPP2" s="24"/>
      <c r="TPQ2" s="24"/>
      <c r="TPR2" s="24"/>
      <c r="TPS2" s="24"/>
      <c r="TPT2" s="24"/>
      <c r="TPU2" s="24"/>
      <c r="TPV2" s="24"/>
      <c r="TPW2" s="24"/>
      <c r="TPX2" s="24"/>
      <c r="TPY2" s="24"/>
      <c r="TPZ2" s="24"/>
      <c r="TQA2" s="24"/>
      <c r="TQB2" s="24"/>
      <c r="TQC2" s="24"/>
      <c r="TQD2" s="24"/>
      <c r="TQE2" s="24"/>
      <c r="TQF2" s="24"/>
      <c r="TQG2" s="24"/>
      <c r="TQH2" s="24"/>
      <c r="TQI2" s="24"/>
      <c r="TQJ2" s="24"/>
      <c r="TQK2" s="24"/>
      <c r="TQL2" s="24"/>
      <c r="TQM2" s="24"/>
      <c r="TQN2" s="24"/>
      <c r="TQO2" s="24"/>
      <c r="TQP2" s="24"/>
      <c r="TQQ2" s="24"/>
      <c r="TQR2" s="24"/>
      <c r="TQS2" s="24"/>
      <c r="TQT2" s="24"/>
      <c r="TQU2" s="24"/>
      <c r="TQV2" s="24"/>
      <c r="TQW2" s="24"/>
      <c r="TQX2" s="24"/>
      <c r="TQY2" s="24"/>
      <c r="TQZ2" s="24"/>
      <c r="TRA2" s="24"/>
      <c r="TRB2" s="24"/>
      <c r="TRC2" s="24"/>
      <c r="TRD2" s="24"/>
      <c r="TRE2" s="24"/>
      <c r="TRF2" s="24"/>
      <c r="TRG2" s="24"/>
      <c r="TRH2" s="24"/>
      <c r="TRI2" s="24"/>
      <c r="TRJ2" s="24"/>
      <c r="TRK2" s="24"/>
      <c r="TRL2" s="24"/>
      <c r="TRM2" s="24"/>
      <c r="TRN2" s="24"/>
      <c r="TRO2" s="24"/>
      <c r="TRP2" s="24"/>
      <c r="TRQ2" s="24"/>
      <c r="TRR2" s="24"/>
      <c r="TRS2" s="24"/>
      <c r="TRT2" s="24"/>
      <c r="TRU2" s="24"/>
      <c r="TRV2" s="24"/>
      <c r="TRW2" s="24"/>
      <c r="TRX2" s="24"/>
      <c r="TRY2" s="24"/>
      <c r="TRZ2" s="24"/>
      <c r="TSA2" s="24"/>
      <c r="TSB2" s="24"/>
      <c r="TSC2" s="24"/>
      <c r="TSD2" s="24"/>
      <c r="TSE2" s="24"/>
      <c r="TSF2" s="24"/>
      <c r="TSG2" s="24"/>
      <c r="TSH2" s="24"/>
      <c r="TSI2" s="24"/>
      <c r="TSJ2" s="24"/>
      <c r="TSK2" s="24"/>
      <c r="TSL2" s="24"/>
      <c r="TSM2" s="24"/>
      <c r="TSN2" s="24"/>
      <c r="TSO2" s="24"/>
      <c r="TSP2" s="24"/>
      <c r="TSQ2" s="24"/>
      <c r="TSR2" s="24"/>
      <c r="TSS2" s="24"/>
      <c r="TST2" s="24"/>
      <c r="TSU2" s="24"/>
      <c r="TSV2" s="24"/>
      <c r="TSW2" s="24"/>
      <c r="TSX2" s="24"/>
      <c r="TSY2" s="24"/>
      <c r="TSZ2" s="24"/>
      <c r="TTA2" s="24"/>
      <c r="TTB2" s="24"/>
      <c r="TTC2" s="24"/>
      <c r="TTD2" s="24"/>
      <c r="TTE2" s="24"/>
      <c r="TTF2" s="24"/>
      <c r="TTG2" s="24"/>
      <c r="TTH2" s="24"/>
      <c r="TTI2" s="24"/>
      <c r="TTJ2" s="24"/>
      <c r="TTK2" s="24"/>
      <c r="TTL2" s="24"/>
      <c r="TTM2" s="24"/>
      <c r="TTN2" s="24"/>
      <c r="TTO2" s="24"/>
      <c r="TTP2" s="24"/>
      <c r="TTQ2" s="24"/>
      <c r="TTR2" s="24"/>
      <c r="TTS2" s="24"/>
      <c r="TTT2" s="24"/>
      <c r="TTU2" s="24"/>
      <c r="TTV2" s="24"/>
      <c r="TTW2" s="24"/>
      <c r="TTX2" s="24"/>
      <c r="TTY2" s="24"/>
      <c r="TTZ2" s="24"/>
      <c r="TUA2" s="24"/>
      <c r="TUB2" s="24"/>
      <c r="TUC2" s="24"/>
      <c r="TUD2" s="24"/>
      <c r="TUE2" s="24"/>
      <c r="TUF2" s="24"/>
      <c r="TUG2" s="24"/>
      <c r="TUH2" s="24"/>
      <c r="TUI2" s="24"/>
      <c r="TUJ2" s="24"/>
      <c r="TUK2" s="24"/>
      <c r="TUL2" s="24"/>
      <c r="TUM2" s="24"/>
      <c r="TUN2" s="24"/>
      <c r="TUO2" s="24"/>
      <c r="TUP2" s="24"/>
      <c r="TUQ2" s="24"/>
      <c r="TUR2" s="24"/>
      <c r="TUS2" s="24"/>
      <c r="TUT2" s="24"/>
      <c r="TUU2" s="24"/>
      <c r="TUV2" s="24"/>
      <c r="TUW2" s="24"/>
      <c r="TUX2" s="24"/>
      <c r="TUY2" s="24"/>
      <c r="TUZ2" s="24"/>
      <c r="TVA2" s="24"/>
      <c r="TVB2" s="24"/>
      <c r="TVC2" s="24"/>
      <c r="TVD2" s="24"/>
      <c r="TVE2" s="24"/>
      <c r="TVF2" s="24"/>
      <c r="TVG2" s="24"/>
      <c r="TVH2" s="24"/>
      <c r="TVI2" s="24"/>
      <c r="TVJ2" s="24"/>
      <c r="TVK2" s="24"/>
      <c r="TVL2" s="24"/>
      <c r="TVM2" s="24"/>
      <c r="TVN2" s="24"/>
      <c r="TVO2" s="24"/>
      <c r="TVP2" s="24"/>
      <c r="TVQ2" s="24"/>
      <c r="TVR2" s="24"/>
      <c r="TVS2" s="24"/>
      <c r="TVT2" s="24"/>
      <c r="TVU2" s="24"/>
      <c r="TVV2" s="24"/>
      <c r="TVW2" s="24"/>
      <c r="TVX2" s="24"/>
      <c r="TVY2" s="24"/>
      <c r="TVZ2" s="24"/>
      <c r="TWA2" s="24"/>
      <c r="TWB2" s="24"/>
      <c r="TWC2" s="24"/>
      <c r="TWD2" s="24"/>
      <c r="TWE2" s="24"/>
      <c r="TWF2" s="24"/>
      <c r="TWG2" s="24"/>
      <c r="TWH2" s="24"/>
      <c r="TWI2" s="24"/>
      <c r="TWJ2" s="24"/>
      <c r="TWK2" s="24"/>
      <c r="TWL2" s="24"/>
      <c r="TWM2" s="24"/>
      <c r="TWN2" s="24"/>
      <c r="TWO2" s="24"/>
      <c r="TWP2" s="24"/>
      <c r="TWQ2" s="24"/>
      <c r="TWR2" s="24"/>
      <c r="TWS2" s="24"/>
      <c r="TWT2" s="24"/>
      <c r="TWU2" s="24"/>
      <c r="TWV2" s="24"/>
      <c r="TWW2" s="24"/>
      <c r="TWX2" s="24"/>
      <c r="TWY2" s="24"/>
      <c r="TWZ2" s="24"/>
      <c r="TXA2" s="24"/>
      <c r="TXB2" s="24"/>
      <c r="TXC2" s="24"/>
      <c r="TXD2" s="24"/>
      <c r="TXE2" s="24"/>
      <c r="TXF2" s="24"/>
      <c r="TXG2" s="24"/>
      <c r="TXH2" s="24"/>
      <c r="TXI2" s="24"/>
      <c r="TXJ2" s="24"/>
      <c r="TXK2" s="24"/>
      <c r="TXL2" s="24"/>
      <c r="TXM2" s="24"/>
      <c r="TXN2" s="24"/>
      <c r="TXO2" s="24"/>
      <c r="TXP2" s="24"/>
      <c r="TXQ2" s="24"/>
      <c r="TXR2" s="24"/>
      <c r="TXS2" s="24"/>
      <c r="TXT2" s="24"/>
      <c r="TXU2" s="24"/>
      <c r="TXV2" s="24"/>
      <c r="TXW2" s="24"/>
      <c r="TXX2" s="24"/>
      <c r="TXY2" s="24"/>
      <c r="TXZ2" s="24"/>
      <c r="TYA2" s="24"/>
      <c r="TYB2" s="24"/>
      <c r="TYC2" s="24"/>
      <c r="TYD2" s="24"/>
      <c r="TYE2" s="24"/>
      <c r="TYF2" s="24"/>
      <c r="TYG2" s="24"/>
      <c r="TYH2" s="24"/>
      <c r="TYI2" s="24"/>
      <c r="TYJ2" s="24"/>
      <c r="TYK2" s="24"/>
      <c r="TYL2" s="24"/>
      <c r="TYM2" s="24"/>
      <c r="TYN2" s="24"/>
      <c r="TYO2" s="24"/>
      <c r="TYP2" s="24"/>
      <c r="TYQ2" s="24"/>
      <c r="TYR2" s="24"/>
      <c r="TYS2" s="24"/>
      <c r="TYT2" s="24"/>
      <c r="TYU2" s="24"/>
      <c r="TYV2" s="24"/>
      <c r="TYW2" s="24"/>
      <c r="TYX2" s="24"/>
      <c r="TYY2" s="24"/>
      <c r="TYZ2" s="24"/>
      <c r="TZA2" s="24"/>
      <c r="TZB2" s="24"/>
      <c r="TZC2" s="24"/>
      <c r="TZD2" s="24"/>
      <c r="TZE2" s="24"/>
      <c r="TZF2" s="24"/>
      <c r="TZG2" s="24"/>
      <c r="TZH2" s="24"/>
      <c r="TZI2" s="24"/>
      <c r="TZJ2" s="24"/>
      <c r="TZK2" s="24"/>
      <c r="TZL2" s="24"/>
      <c r="TZM2" s="24"/>
      <c r="TZN2" s="24"/>
      <c r="TZO2" s="24"/>
      <c r="TZP2" s="24"/>
      <c r="TZQ2" s="24"/>
      <c r="TZR2" s="24"/>
      <c r="TZS2" s="24"/>
      <c r="TZT2" s="24"/>
      <c r="TZU2" s="24"/>
      <c r="TZV2" s="24"/>
      <c r="TZW2" s="24"/>
      <c r="TZX2" s="24"/>
      <c r="TZY2" s="24"/>
      <c r="TZZ2" s="24"/>
      <c r="UAA2" s="24"/>
      <c r="UAB2" s="24"/>
      <c r="UAC2" s="24"/>
      <c r="UAD2" s="24"/>
      <c r="UAE2" s="24"/>
      <c r="UAF2" s="24"/>
      <c r="UAG2" s="24"/>
      <c r="UAH2" s="24"/>
      <c r="UAI2" s="24"/>
      <c r="UAJ2" s="24"/>
      <c r="UAK2" s="24"/>
      <c r="UAL2" s="24"/>
      <c r="UAM2" s="24"/>
      <c r="UAN2" s="24"/>
      <c r="UAO2" s="24"/>
      <c r="UAP2" s="24"/>
      <c r="UAQ2" s="24"/>
      <c r="UAR2" s="24"/>
      <c r="UAS2" s="24"/>
      <c r="UAT2" s="24"/>
      <c r="UAU2" s="24"/>
      <c r="UAV2" s="24"/>
      <c r="UAW2" s="24"/>
      <c r="UAX2" s="24"/>
      <c r="UAY2" s="24"/>
      <c r="UAZ2" s="24"/>
      <c r="UBA2" s="24"/>
      <c r="UBB2" s="24"/>
      <c r="UBC2" s="24"/>
      <c r="UBD2" s="24"/>
      <c r="UBE2" s="24"/>
      <c r="UBF2" s="24"/>
      <c r="UBG2" s="24"/>
      <c r="UBH2" s="24"/>
      <c r="UBI2" s="24"/>
      <c r="UBJ2" s="24"/>
      <c r="UBK2" s="24"/>
      <c r="UBL2" s="24"/>
      <c r="UBM2" s="24"/>
      <c r="UBN2" s="24"/>
      <c r="UBO2" s="24"/>
      <c r="UBP2" s="24"/>
      <c r="UBQ2" s="24"/>
      <c r="UBR2" s="24"/>
      <c r="UBS2" s="24"/>
      <c r="UBT2" s="24"/>
      <c r="UBU2" s="24"/>
      <c r="UBV2" s="24"/>
      <c r="UBW2" s="24"/>
      <c r="UBX2" s="24"/>
      <c r="UBY2" s="24"/>
      <c r="UBZ2" s="24"/>
      <c r="UCA2" s="24"/>
      <c r="UCB2" s="24"/>
      <c r="UCC2" s="24"/>
      <c r="UCD2" s="24"/>
      <c r="UCE2" s="24"/>
      <c r="UCF2" s="24"/>
      <c r="UCG2" s="24"/>
      <c r="UCH2" s="24"/>
      <c r="UCI2" s="24"/>
      <c r="UCJ2" s="24"/>
      <c r="UCK2" s="24"/>
      <c r="UCL2" s="24"/>
      <c r="UCM2" s="24"/>
      <c r="UCN2" s="24"/>
      <c r="UCO2" s="24"/>
      <c r="UCP2" s="24"/>
      <c r="UCQ2" s="24"/>
      <c r="UCR2" s="24"/>
      <c r="UCS2" s="24"/>
      <c r="UCT2" s="24"/>
      <c r="UCU2" s="24"/>
      <c r="UCV2" s="24"/>
      <c r="UCW2" s="24"/>
      <c r="UCX2" s="24"/>
      <c r="UCY2" s="24"/>
      <c r="UCZ2" s="24"/>
      <c r="UDA2" s="24"/>
      <c r="UDB2" s="24"/>
      <c r="UDC2" s="24"/>
      <c r="UDD2" s="24"/>
      <c r="UDE2" s="24"/>
      <c r="UDF2" s="24"/>
      <c r="UDG2" s="24"/>
      <c r="UDH2" s="24"/>
      <c r="UDI2" s="24"/>
      <c r="UDJ2" s="24"/>
      <c r="UDK2" s="24"/>
      <c r="UDL2" s="24"/>
      <c r="UDM2" s="24"/>
      <c r="UDN2" s="24"/>
      <c r="UDO2" s="24"/>
      <c r="UDP2" s="24"/>
      <c r="UDQ2" s="24"/>
      <c r="UDR2" s="24"/>
      <c r="UDS2" s="24"/>
      <c r="UDT2" s="24"/>
      <c r="UDU2" s="24"/>
      <c r="UDV2" s="24"/>
      <c r="UDW2" s="24"/>
      <c r="UDX2" s="24"/>
      <c r="UDY2" s="24"/>
      <c r="UDZ2" s="24"/>
      <c r="UEA2" s="24"/>
      <c r="UEB2" s="24"/>
      <c r="UEC2" s="24"/>
      <c r="UED2" s="24"/>
      <c r="UEE2" s="24"/>
      <c r="UEF2" s="24"/>
      <c r="UEG2" s="24"/>
      <c r="UEH2" s="24"/>
      <c r="UEI2" s="24"/>
      <c r="UEJ2" s="24"/>
      <c r="UEK2" s="24"/>
      <c r="UEL2" s="24"/>
      <c r="UEM2" s="24"/>
      <c r="UEN2" s="24"/>
      <c r="UEO2" s="24"/>
      <c r="UEP2" s="24"/>
      <c r="UEQ2" s="24"/>
      <c r="UER2" s="24"/>
      <c r="UES2" s="24"/>
      <c r="UET2" s="24"/>
      <c r="UEU2" s="24"/>
      <c r="UEV2" s="24"/>
      <c r="UEW2" s="24"/>
      <c r="UEX2" s="24"/>
      <c r="UEY2" s="24"/>
      <c r="UEZ2" s="24"/>
      <c r="UFA2" s="24"/>
      <c r="UFB2" s="24"/>
      <c r="UFC2" s="24"/>
      <c r="UFD2" s="24"/>
      <c r="UFE2" s="24"/>
      <c r="UFF2" s="24"/>
      <c r="UFG2" s="24"/>
      <c r="UFH2" s="24"/>
      <c r="UFI2" s="24"/>
      <c r="UFJ2" s="24"/>
      <c r="UFK2" s="24"/>
      <c r="UFL2" s="24"/>
      <c r="UFM2" s="24"/>
      <c r="UFN2" s="24"/>
      <c r="UFO2" s="24"/>
      <c r="UFP2" s="24"/>
      <c r="UFQ2" s="24"/>
      <c r="UFR2" s="24"/>
      <c r="UFS2" s="24"/>
      <c r="UFT2" s="24"/>
      <c r="UFU2" s="24"/>
      <c r="UFV2" s="24"/>
      <c r="UFW2" s="24"/>
      <c r="UFX2" s="24"/>
      <c r="UFY2" s="24"/>
      <c r="UFZ2" s="24"/>
      <c r="UGA2" s="24"/>
      <c r="UGB2" s="24"/>
      <c r="UGC2" s="24"/>
      <c r="UGD2" s="24"/>
      <c r="UGE2" s="24"/>
      <c r="UGF2" s="24"/>
      <c r="UGG2" s="24"/>
      <c r="UGH2" s="24"/>
      <c r="UGI2" s="24"/>
      <c r="UGJ2" s="24"/>
      <c r="UGK2" s="24"/>
      <c r="UGL2" s="24"/>
      <c r="UGM2" s="24"/>
      <c r="UGN2" s="24"/>
      <c r="UGO2" s="24"/>
      <c r="UGP2" s="24"/>
      <c r="UGQ2" s="24"/>
      <c r="UGR2" s="24"/>
      <c r="UGS2" s="24"/>
      <c r="UGT2" s="24"/>
      <c r="UGU2" s="24"/>
      <c r="UGV2" s="24"/>
      <c r="UGW2" s="24"/>
      <c r="UGX2" s="24"/>
      <c r="UGY2" s="24"/>
      <c r="UGZ2" s="24"/>
      <c r="UHA2" s="24"/>
      <c r="UHB2" s="24"/>
      <c r="UHC2" s="24"/>
      <c r="UHD2" s="24"/>
      <c r="UHE2" s="24"/>
      <c r="UHF2" s="24"/>
      <c r="UHG2" s="24"/>
      <c r="UHH2" s="24"/>
      <c r="UHI2" s="24"/>
      <c r="UHJ2" s="24"/>
      <c r="UHK2" s="24"/>
      <c r="UHL2" s="24"/>
      <c r="UHM2" s="24"/>
      <c r="UHN2" s="24"/>
      <c r="UHO2" s="24"/>
      <c r="UHP2" s="24"/>
      <c r="UHQ2" s="24"/>
      <c r="UHR2" s="24"/>
      <c r="UHS2" s="24"/>
      <c r="UHT2" s="24"/>
      <c r="UHU2" s="24"/>
      <c r="UHV2" s="24"/>
      <c r="UHW2" s="24"/>
      <c r="UHX2" s="24"/>
      <c r="UHY2" s="24"/>
      <c r="UHZ2" s="24"/>
      <c r="UIA2" s="24"/>
      <c r="UIB2" s="24"/>
      <c r="UIC2" s="24"/>
      <c r="UID2" s="24"/>
      <c r="UIE2" s="24"/>
      <c r="UIF2" s="24"/>
      <c r="UIG2" s="24"/>
      <c r="UIH2" s="24"/>
      <c r="UII2" s="24"/>
      <c r="UIJ2" s="24"/>
      <c r="UIK2" s="24"/>
      <c r="UIL2" s="24"/>
      <c r="UIM2" s="24"/>
      <c r="UIN2" s="24"/>
      <c r="UIO2" s="24"/>
      <c r="UIP2" s="24"/>
      <c r="UIQ2" s="24"/>
      <c r="UIR2" s="24"/>
      <c r="UIS2" s="24"/>
      <c r="UIT2" s="24"/>
      <c r="UIU2" s="24"/>
      <c r="UIV2" s="24"/>
      <c r="UIW2" s="24"/>
      <c r="UIX2" s="24"/>
      <c r="UIY2" s="24"/>
      <c r="UIZ2" s="24"/>
      <c r="UJA2" s="24"/>
      <c r="UJB2" s="24"/>
      <c r="UJC2" s="24"/>
      <c r="UJD2" s="24"/>
      <c r="UJE2" s="24"/>
      <c r="UJF2" s="24"/>
      <c r="UJG2" s="24"/>
      <c r="UJH2" s="24"/>
      <c r="UJI2" s="24"/>
      <c r="UJJ2" s="24"/>
      <c r="UJK2" s="24"/>
      <c r="UJL2" s="24"/>
      <c r="UJM2" s="24"/>
      <c r="UJN2" s="24"/>
      <c r="UJO2" s="24"/>
      <c r="UJP2" s="24"/>
      <c r="UJQ2" s="24"/>
      <c r="UJR2" s="24"/>
      <c r="UJS2" s="24"/>
      <c r="UJT2" s="24"/>
      <c r="UJU2" s="24"/>
      <c r="UJV2" s="24"/>
      <c r="UJW2" s="24"/>
      <c r="UJX2" s="24"/>
      <c r="UJY2" s="24"/>
      <c r="UJZ2" s="24"/>
      <c r="UKA2" s="24"/>
      <c r="UKB2" s="24"/>
      <c r="UKC2" s="24"/>
      <c r="UKD2" s="24"/>
      <c r="UKE2" s="24"/>
      <c r="UKF2" s="24"/>
      <c r="UKG2" s="24"/>
      <c r="UKH2" s="24"/>
      <c r="UKI2" s="24"/>
      <c r="UKJ2" s="24"/>
      <c r="UKK2" s="24"/>
      <c r="UKL2" s="24"/>
      <c r="UKM2" s="24"/>
      <c r="UKN2" s="24"/>
      <c r="UKO2" s="24"/>
      <c r="UKP2" s="24"/>
      <c r="UKQ2" s="24"/>
      <c r="UKR2" s="24"/>
      <c r="UKS2" s="24"/>
      <c r="UKT2" s="24"/>
      <c r="UKU2" s="24"/>
      <c r="UKV2" s="24"/>
      <c r="UKW2" s="24"/>
      <c r="UKX2" s="24"/>
      <c r="UKY2" s="24"/>
      <c r="UKZ2" s="24"/>
      <c r="ULA2" s="24"/>
      <c r="ULB2" s="24"/>
      <c r="ULC2" s="24"/>
      <c r="ULD2" s="24"/>
      <c r="ULE2" s="24"/>
      <c r="ULF2" s="24"/>
      <c r="ULG2" s="24"/>
      <c r="ULH2" s="24"/>
      <c r="ULI2" s="24"/>
      <c r="ULJ2" s="24"/>
      <c r="ULK2" s="24"/>
      <c r="ULL2" s="24"/>
      <c r="ULM2" s="24"/>
      <c r="ULN2" s="24"/>
      <c r="ULO2" s="24"/>
      <c r="ULP2" s="24"/>
      <c r="ULQ2" s="24"/>
      <c r="ULR2" s="24"/>
      <c r="ULS2" s="24"/>
      <c r="ULT2" s="24"/>
      <c r="ULU2" s="24"/>
      <c r="ULV2" s="24"/>
      <c r="ULW2" s="24"/>
      <c r="ULX2" s="24"/>
      <c r="ULY2" s="24"/>
      <c r="ULZ2" s="24"/>
      <c r="UMA2" s="24"/>
      <c r="UMB2" s="24"/>
      <c r="UMC2" s="24"/>
      <c r="UMD2" s="24"/>
      <c r="UME2" s="24"/>
      <c r="UMF2" s="24"/>
      <c r="UMG2" s="24"/>
      <c r="UMH2" s="24"/>
      <c r="UMI2" s="24"/>
      <c r="UMJ2" s="24"/>
      <c r="UMK2" s="24"/>
      <c r="UML2" s="24"/>
      <c r="UMM2" s="24"/>
      <c r="UMN2" s="24"/>
      <c r="UMO2" s="24"/>
      <c r="UMP2" s="24"/>
      <c r="UMQ2" s="24"/>
      <c r="UMR2" s="24"/>
      <c r="UMS2" s="24"/>
      <c r="UMT2" s="24"/>
      <c r="UMU2" s="24"/>
      <c r="UMV2" s="24"/>
      <c r="UMW2" s="24"/>
      <c r="UMX2" s="24"/>
      <c r="UMY2" s="24"/>
      <c r="UMZ2" s="24"/>
      <c r="UNA2" s="24"/>
      <c r="UNB2" s="24"/>
      <c r="UNC2" s="24"/>
      <c r="UND2" s="24"/>
      <c r="UNE2" s="24"/>
      <c r="UNF2" s="24"/>
      <c r="UNG2" s="24"/>
      <c r="UNH2" s="24"/>
      <c r="UNI2" s="24"/>
      <c r="UNJ2" s="24"/>
      <c r="UNK2" s="24"/>
      <c r="UNL2" s="24"/>
      <c r="UNM2" s="24"/>
      <c r="UNN2" s="24"/>
      <c r="UNO2" s="24"/>
      <c r="UNP2" s="24"/>
      <c r="UNQ2" s="24"/>
      <c r="UNR2" s="24"/>
      <c r="UNS2" s="24"/>
      <c r="UNT2" s="24"/>
      <c r="UNU2" s="24"/>
      <c r="UNV2" s="24"/>
      <c r="UNW2" s="24"/>
      <c r="UNX2" s="24"/>
      <c r="UNY2" s="24"/>
      <c r="UNZ2" s="24"/>
      <c r="UOA2" s="24"/>
      <c r="UOB2" s="24"/>
      <c r="UOC2" s="24"/>
      <c r="UOD2" s="24"/>
      <c r="UOE2" s="24"/>
      <c r="UOF2" s="24"/>
      <c r="UOG2" s="24"/>
      <c r="UOH2" s="24"/>
      <c r="UOI2" s="24"/>
      <c r="UOJ2" s="24"/>
      <c r="UOK2" s="24"/>
      <c r="UOL2" s="24"/>
      <c r="UOM2" s="24"/>
      <c r="UON2" s="24"/>
      <c r="UOO2" s="24"/>
      <c r="UOP2" s="24"/>
      <c r="UOQ2" s="24"/>
      <c r="UOR2" s="24"/>
      <c r="UOS2" s="24"/>
      <c r="UOT2" s="24"/>
      <c r="UOU2" s="24"/>
      <c r="UOV2" s="24"/>
      <c r="UOW2" s="24"/>
      <c r="UOX2" s="24"/>
      <c r="UOY2" s="24"/>
      <c r="UOZ2" s="24"/>
      <c r="UPA2" s="24"/>
      <c r="UPB2" s="24"/>
      <c r="UPC2" s="24"/>
      <c r="UPD2" s="24"/>
      <c r="UPE2" s="24"/>
      <c r="UPF2" s="24"/>
      <c r="UPG2" s="24"/>
      <c r="UPH2" s="24"/>
      <c r="UPI2" s="24"/>
      <c r="UPJ2" s="24"/>
      <c r="UPK2" s="24"/>
      <c r="UPL2" s="24"/>
      <c r="UPM2" s="24"/>
      <c r="UPN2" s="24"/>
      <c r="UPO2" s="24"/>
      <c r="UPP2" s="24"/>
      <c r="UPQ2" s="24"/>
      <c r="UPR2" s="24"/>
      <c r="UPS2" s="24"/>
      <c r="UPT2" s="24"/>
      <c r="UPU2" s="24"/>
      <c r="UPV2" s="24"/>
      <c r="UPW2" s="24"/>
      <c r="UPX2" s="24"/>
      <c r="UPY2" s="24"/>
      <c r="UPZ2" s="24"/>
      <c r="UQA2" s="24"/>
      <c r="UQB2" s="24"/>
      <c r="UQC2" s="24"/>
      <c r="UQD2" s="24"/>
      <c r="UQE2" s="24"/>
      <c r="UQF2" s="24"/>
      <c r="UQG2" s="24"/>
      <c r="UQH2" s="24"/>
      <c r="UQI2" s="24"/>
      <c r="UQJ2" s="24"/>
      <c r="UQK2" s="24"/>
      <c r="UQL2" s="24"/>
      <c r="UQM2" s="24"/>
      <c r="UQN2" s="24"/>
      <c r="UQO2" s="24"/>
      <c r="UQP2" s="24"/>
      <c r="UQQ2" s="24"/>
      <c r="UQR2" s="24"/>
      <c r="UQS2" s="24"/>
      <c r="UQT2" s="24"/>
      <c r="UQU2" s="24"/>
      <c r="UQV2" s="24"/>
      <c r="UQW2" s="24"/>
      <c r="UQX2" s="24"/>
      <c r="UQY2" s="24"/>
      <c r="UQZ2" s="24"/>
      <c r="URA2" s="24"/>
      <c r="URB2" s="24"/>
      <c r="URC2" s="24"/>
      <c r="URD2" s="24"/>
      <c r="URE2" s="24"/>
      <c r="URF2" s="24"/>
      <c r="URG2" s="24"/>
      <c r="URH2" s="24"/>
      <c r="URI2" s="24"/>
      <c r="URJ2" s="24"/>
      <c r="URK2" s="24"/>
      <c r="URL2" s="24"/>
      <c r="URM2" s="24"/>
      <c r="URN2" s="24"/>
      <c r="URO2" s="24"/>
      <c r="URP2" s="24"/>
      <c r="URQ2" s="24"/>
      <c r="URR2" s="24"/>
      <c r="URS2" s="24"/>
      <c r="URT2" s="24"/>
      <c r="URU2" s="24"/>
      <c r="URV2" s="24"/>
      <c r="URW2" s="24"/>
      <c r="URX2" s="24"/>
      <c r="URY2" s="24"/>
      <c r="URZ2" s="24"/>
      <c r="USA2" s="24"/>
      <c r="USB2" s="24"/>
      <c r="USC2" s="24"/>
      <c r="USD2" s="24"/>
      <c r="USE2" s="24"/>
      <c r="USF2" s="24"/>
      <c r="USG2" s="24"/>
      <c r="USH2" s="24"/>
      <c r="USI2" s="24"/>
      <c r="USJ2" s="24"/>
      <c r="USK2" s="24"/>
      <c r="USL2" s="24"/>
      <c r="USM2" s="24"/>
      <c r="USN2" s="24"/>
      <c r="USO2" s="24"/>
      <c r="USP2" s="24"/>
      <c r="USQ2" s="24"/>
      <c r="USR2" s="24"/>
      <c r="USS2" s="24"/>
      <c r="UST2" s="24"/>
      <c r="USU2" s="24"/>
      <c r="USV2" s="24"/>
      <c r="USW2" s="24"/>
      <c r="USX2" s="24"/>
      <c r="USY2" s="24"/>
      <c r="USZ2" s="24"/>
      <c r="UTA2" s="24"/>
      <c r="UTB2" s="24"/>
      <c r="UTC2" s="24"/>
      <c r="UTD2" s="24"/>
      <c r="UTE2" s="24"/>
      <c r="UTF2" s="24"/>
      <c r="UTG2" s="24"/>
      <c r="UTH2" s="24"/>
      <c r="UTI2" s="24"/>
      <c r="UTJ2" s="24"/>
      <c r="UTK2" s="24"/>
      <c r="UTL2" s="24"/>
      <c r="UTM2" s="24"/>
      <c r="UTN2" s="24"/>
      <c r="UTO2" s="24"/>
      <c r="UTP2" s="24"/>
      <c r="UTQ2" s="24"/>
      <c r="UTR2" s="24"/>
      <c r="UTS2" s="24"/>
      <c r="UTT2" s="24"/>
      <c r="UTU2" s="24"/>
      <c r="UTV2" s="24"/>
      <c r="UTW2" s="24"/>
      <c r="UTX2" s="24"/>
      <c r="UTY2" s="24"/>
      <c r="UTZ2" s="24"/>
      <c r="UUA2" s="24"/>
      <c r="UUB2" s="24"/>
      <c r="UUC2" s="24"/>
      <c r="UUD2" s="24"/>
      <c r="UUE2" s="24"/>
      <c r="UUF2" s="24"/>
      <c r="UUG2" s="24"/>
      <c r="UUH2" s="24"/>
      <c r="UUI2" s="24"/>
      <c r="UUJ2" s="24"/>
      <c r="UUK2" s="24"/>
      <c r="UUL2" s="24"/>
      <c r="UUM2" s="24"/>
      <c r="UUN2" s="24"/>
      <c r="UUO2" s="24"/>
      <c r="UUP2" s="24"/>
      <c r="UUQ2" s="24"/>
      <c r="UUR2" s="24"/>
      <c r="UUS2" s="24"/>
      <c r="UUT2" s="24"/>
      <c r="UUU2" s="24"/>
      <c r="UUV2" s="24"/>
      <c r="UUW2" s="24"/>
      <c r="UUX2" s="24"/>
      <c r="UUY2" s="24"/>
      <c r="UUZ2" s="24"/>
      <c r="UVA2" s="24"/>
      <c r="UVB2" s="24"/>
      <c r="UVC2" s="24"/>
      <c r="UVD2" s="24"/>
      <c r="UVE2" s="24"/>
      <c r="UVF2" s="24"/>
      <c r="UVG2" s="24"/>
      <c r="UVH2" s="24"/>
      <c r="UVI2" s="24"/>
      <c r="UVJ2" s="24"/>
      <c r="UVK2" s="24"/>
      <c r="UVL2" s="24"/>
      <c r="UVM2" s="24"/>
      <c r="UVN2" s="24"/>
      <c r="UVO2" s="24"/>
      <c r="UVP2" s="24"/>
      <c r="UVQ2" s="24"/>
      <c r="UVR2" s="24"/>
      <c r="UVS2" s="24"/>
      <c r="UVT2" s="24"/>
      <c r="UVU2" s="24"/>
      <c r="UVV2" s="24"/>
      <c r="UVW2" s="24"/>
      <c r="UVX2" s="24"/>
      <c r="UVY2" s="24"/>
      <c r="UVZ2" s="24"/>
      <c r="UWA2" s="24"/>
      <c r="UWB2" s="24"/>
      <c r="UWC2" s="24"/>
      <c r="UWD2" s="24"/>
      <c r="UWE2" s="24"/>
      <c r="UWF2" s="24"/>
      <c r="UWG2" s="24"/>
      <c r="UWH2" s="24"/>
      <c r="UWI2" s="24"/>
      <c r="UWJ2" s="24"/>
      <c r="UWK2" s="24"/>
      <c r="UWL2" s="24"/>
      <c r="UWM2" s="24"/>
      <c r="UWN2" s="24"/>
      <c r="UWO2" s="24"/>
      <c r="UWP2" s="24"/>
      <c r="UWQ2" s="24"/>
      <c r="UWR2" s="24"/>
      <c r="UWS2" s="24"/>
      <c r="UWT2" s="24"/>
      <c r="UWU2" s="24"/>
      <c r="UWV2" s="24"/>
      <c r="UWW2" s="24"/>
      <c r="UWX2" s="24"/>
      <c r="UWY2" s="24"/>
      <c r="UWZ2" s="24"/>
      <c r="UXA2" s="24"/>
      <c r="UXB2" s="24"/>
      <c r="UXC2" s="24"/>
      <c r="UXD2" s="24"/>
      <c r="UXE2" s="24"/>
      <c r="UXF2" s="24"/>
      <c r="UXG2" s="24"/>
      <c r="UXH2" s="24"/>
      <c r="UXI2" s="24"/>
      <c r="UXJ2" s="24"/>
      <c r="UXK2" s="24"/>
      <c r="UXL2" s="24"/>
      <c r="UXM2" s="24"/>
      <c r="UXN2" s="24"/>
      <c r="UXO2" s="24"/>
      <c r="UXP2" s="24"/>
      <c r="UXQ2" s="24"/>
      <c r="UXR2" s="24"/>
      <c r="UXS2" s="24"/>
      <c r="UXT2" s="24"/>
      <c r="UXU2" s="24"/>
      <c r="UXV2" s="24"/>
      <c r="UXW2" s="24"/>
      <c r="UXX2" s="24"/>
      <c r="UXY2" s="24"/>
      <c r="UXZ2" s="24"/>
      <c r="UYA2" s="24"/>
      <c r="UYB2" s="24"/>
      <c r="UYC2" s="24"/>
      <c r="UYD2" s="24"/>
      <c r="UYE2" s="24"/>
      <c r="UYF2" s="24"/>
      <c r="UYG2" s="24"/>
      <c r="UYH2" s="24"/>
      <c r="UYI2" s="24"/>
      <c r="UYJ2" s="24"/>
      <c r="UYK2" s="24"/>
      <c r="UYL2" s="24"/>
      <c r="UYM2" s="24"/>
      <c r="UYN2" s="24"/>
      <c r="UYO2" s="24"/>
      <c r="UYP2" s="24"/>
      <c r="UYQ2" s="24"/>
      <c r="UYR2" s="24"/>
      <c r="UYS2" s="24"/>
      <c r="UYT2" s="24"/>
      <c r="UYU2" s="24"/>
      <c r="UYV2" s="24"/>
      <c r="UYW2" s="24"/>
      <c r="UYX2" s="24"/>
      <c r="UYY2" s="24"/>
      <c r="UYZ2" s="24"/>
      <c r="UZA2" s="24"/>
      <c r="UZB2" s="24"/>
      <c r="UZC2" s="24"/>
      <c r="UZD2" s="24"/>
      <c r="UZE2" s="24"/>
      <c r="UZF2" s="24"/>
      <c r="UZG2" s="24"/>
      <c r="UZH2" s="24"/>
      <c r="UZI2" s="24"/>
      <c r="UZJ2" s="24"/>
      <c r="UZK2" s="24"/>
      <c r="UZL2" s="24"/>
      <c r="UZM2" s="24"/>
      <c r="UZN2" s="24"/>
      <c r="UZO2" s="24"/>
      <c r="UZP2" s="24"/>
      <c r="UZQ2" s="24"/>
      <c r="UZR2" s="24"/>
      <c r="UZS2" s="24"/>
      <c r="UZT2" s="24"/>
      <c r="UZU2" s="24"/>
      <c r="UZV2" s="24"/>
      <c r="UZW2" s="24"/>
      <c r="UZX2" s="24"/>
      <c r="UZY2" s="24"/>
      <c r="UZZ2" s="24"/>
      <c r="VAA2" s="24"/>
      <c r="VAB2" s="24"/>
      <c r="VAC2" s="24"/>
      <c r="VAD2" s="24"/>
      <c r="VAE2" s="24"/>
      <c r="VAF2" s="24"/>
      <c r="VAG2" s="24"/>
      <c r="VAH2" s="24"/>
      <c r="VAI2" s="24"/>
      <c r="VAJ2" s="24"/>
      <c r="VAK2" s="24"/>
      <c r="VAL2" s="24"/>
      <c r="VAM2" s="24"/>
      <c r="VAN2" s="24"/>
      <c r="VAO2" s="24"/>
      <c r="VAP2" s="24"/>
      <c r="VAQ2" s="24"/>
      <c r="VAR2" s="24"/>
      <c r="VAS2" s="24"/>
      <c r="VAT2" s="24"/>
      <c r="VAU2" s="24"/>
      <c r="VAV2" s="24"/>
      <c r="VAW2" s="24"/>
      <c r="VAX2" s="24"/>
      <c r="VAY2" s="24"/>
      <c r="VAZ2" s="24"/>
      <c r="VBA2" s="24"/>
      <c r="VBB2" s="24"/>
      <c r="VBC2" s="24"/>
      <c r="VBD2" s="24"/>
      <c r="VBE2" s="24"/>
      <c r="VBF2" s="24"/>
      <c r="VBG2" s="24"/>
      <c r="VBH2" s="24"/>
      <c r="VBI2" s="24"/>
      <c r="VBJ2" s="24"/>
      <c r="VBK2" s="24"/>
      <c r="VBL2" s="24"/>
      <c r="VBM2" s="24"/>
      <c r="VBN2" s="24"/>
      <c r="VBO2" s="24"/>
      <c r="VBP2" s="24"/>
      <c r="VBQ2" s="24"/>
      <c r="VBR2" s="24"/>
      <c r="VBS2" s="24"/>
      <c r="VBT2" s="24"/>
      <c r="VBU2" s="24"/>
      <c r="VBV2" s="24"/>
      <c r="VBW2" s="24"/>
      <c r="VBX2" s="24"/>
      <c r="VBY2" s="24"/>
      <c r="VBZ2" s="24"/>
      <c r="VCA2" s="24"/>
      <c r="VCB2" s="24"/>
      <c r="VCC2" s="24"/>
      <c r="VCD2" s="24"/>
      <c r="VCE2" s="24"/>
      <c r="VCF2" s="24"/>
      <c r="VCG2" s="24"/>
      <c r="VCH2" s="24"/>
      <c r="VCI2" s="24"/>
      <c r="VCJ2" s="24"/>
      <c r="VCK2" s="24"/>
      <c r="VCL2" s="24"/>
      <c r="VCM2" s="24"/>
      <c r="VCN2" s="24"/>
      <c r="VCO2" s="24"/>
      <c r="VCP2" s="24"/>
      <c r="VCQ2" s="24"/>
      <c r="VCR2" s="24"/>
      <c r="VCS2" s="24"/>
      <c r="VCT2" s="24"/>
      <c r="VCU2" s="24"/>
      <c r="VCV2" s="24"/>
      <c r="VCW2" s="24"/>
      <c r="VCX2" s="24"/>
      <c r="VCY2" s="24"/>
      <c r="VCZ2" s="24"/>
      <c r="VDA2" s="24"/>
      <c r="VDB2" s="24"/>
      <c r="VDC2" s="24"/>
      <c r="VDD2" s="24"/>
      <c r="VDE2" s="24"/>
      <c r="VDF2" s="24"/>
      <c r="VDG2" s="24"/>
      <c r="VDH2" s="24"/>
      <c r="VDI2" s="24"/>
      <c r="VDJ2" s="24"/>
      <c r="VDK2" s="24"/>
      <c r="VDL2" s="24"/>
      <c r="VDM2" s="24"/>
      <c r="VDN2" s="24"/>
      <c r="VDO2" s="24"/>
      <c r="VDP2" s="24"/>
      <c r="VDQ2" s="24"/>
      <c r="VDR2" s="24"/>
      <c r="VDS2" s="24"/>
      <c r="VDT2" s="24"/>
      <c r="VDU2" s="24"/>
      <c r="VDV2" s="24"/>
      <c r="VDW2" s="24"/>
      <c r="VDX2" s="24"/>
      <c r="VDY2" s="24"/>
      <c r="VDZ2" s="24"/>
      <c r="VEA2" s="24"/>
      <c r="VEB2" s="24"/>
      <c r="VEC2" s="24"/>
      <c r="VED2" s="24"/>
      <c r="VEE2" s="24"/>
      <c r="VEF2" s="24"/>
      <c r="VEG2" s="24"/>
      <c r="VEH2" s="24"/>
      <c r="VEI2" s="24"/>
      <c r="VEJ2" s="24"/>
      <c r="VEK2" s="24"/>
      <c r="VEL2" s="24"/>
      <c r="VEM2" s="24"/>
      <c r="VEN2" s="24"/>
      <c r="VEO2" s="24"/>
      <c r="VEP2" s="24"/>
      <c r="VEQ2" s="24"/>
      <c r="VER2" s="24"/>
      <c r="VES2" s="24"/>
      <c r="VET2" s="24"/>
      <c r="VEU2" s="24"/>
      <c r="VEV2" s="24"/>
      <c r="VEW2" s="24"/>
      <c r="VEX2" s="24"/>
      <c r="VEY2" s="24"/>
      <c r="VEZ2" s="24"/>
      <c r="VFA2" s="24"/>
      <c r="VFB2" s="24"/>
      <c r="VFC2" s="24"/>
      <c r="VFD2" s="24"/>
      <c r="VFE2" s="24"/>
      <c r="VFF2" s="24"/>
      <c r="VFG2" s="24"/>
      <c r="VFH2" s="24"/>
      <c r="VFI2" s="24"/>
      <c r="VFJ2" s="24"/>
      <c r="VFK2" s="24"/>
      <c r="VFL2" s="24"/>
      <c r="VFM2" s="24"/>
      <c r="VFN2" s="24"/>
      <c r="VFO2" s="24"/>
      <c r="VFP2" s="24"/>
      <c r="VFQ2" s="24"/>
      <c r="VFR2" s="24"/>
      <c r="VFS2" s="24"/>
      <c r="VFT2" s="24"/>
      <c r="VFU2" s="24"/>
      <c r="VFV2" s="24"/>
      <c r="VFW2" s="24"/>
      <c r="VFX2" s="24"/>
      <c r="VFY2" s="24"/>
      <c r="VFZ2" s="24"/>
      <c r="VGA2" s="24"/>
      <c r="VGB2" s="24"/>
      <c r="VGC2" s="24"/>
      <c r="VGD2" s="24"/>
      <c r="VGE2" s="24"/>
      <c r="VGF2" s="24"/>
      <c r="VGG2" s="24"/>
      <c r="VGH2" s="24"/>
      <c r="VGI2" s="24"/>
      <c r="VGJ2" s="24"/>
      <c r="VGK2" s="24"/>
      <c r="VGL2" s="24"/>
      <c r="VGM2" s="24"/>
      <c r="VGN2" s="24"/>
      <c r="VGO2" s="24"/>
      <c r="VGP2" s="24"/>
      <c r="VGQ2" s="24"/>
      <c r="VGR2" s="24"/>
      <c r="VGS2" s="24"/>
      <c r="VGT2" s="24"/>
      <c r="VGU2" s="24"/>
      <c r="VGV2" s="24"/>
      <c r="VGW2" s="24"/>
      <c r="VGX2" s="24"/>
      <c r="VGY2" s="24"/>
      <c r="VGZ2" s="24"/>
      <c r="VHA2" s="24"/>
      <c r="VHB2" s="24"/>
      <c r="VHC2" s="24"/>
      <c r="VHD2" s="24"/>
      <c r="VHE2" s="24"/>
      <c r="VHF2" s="24"/>
      <c r="VHG2" s="24"/>
      <c r="VHH2" s="24"/>
      <c r="VHI2" s="24"/>
      <c r="VHJ2" s="24"/>
      <c r="VHK2" s="24"/>
      <c r="VHL2" s="24"/>
      <c r="VHM2" s="24"/>
      <c r="VHN2" s="24"/>
      <c r="VHO2" s="24"/>
      <c r="VHP2" s="24"/>
      <c r="VHQ2" s="24"/>
      <c r="VHR2" s="24"/>
      <c r="VHS2" s="24"/>
      <c r="VHT2" s="24"/>
      <c r="VHU2" s="24"/>
      <c r="VHV2" s="24"/>
      <c r="VHW2" s="24"/>
      <c r="VHX2" s="24"/>
      <c r="VHY2" s="24"/>
      <c r="VHZ2" s="24"/>
      <c r="VIA2" s="24"/>
      <c r="VIB2" s="24"/>
      <c r="VIC2" s="24"/>
      <c r="VID2" s="24"/>
      <c r="VIE2" s="24"/>
      <c r="VIF2" s="24"/>
      <c r="VIG2" s="24"/>
      <c r="VIH2" s="24"/>
      <c r="VII2" s="24"/>
      <c r="VIJ2" s="24"/>
      <c r="VIK2" s="24"/>
      <c r="VIL2" s="24"/>
      <c r="VIM2" s="24"/>
      <c r="VIN2" s="24"/>
      <c r="VIO2" s="24"/>
      <c r="VIP2" s="24"/>
      <c r="VIQ2" s="24"/>
      <c r="VIR2" s="24"/>
      <c r="VIS2" s="24"/>
      <c r="VIT2" s="24"/>
      <c r="VIU2" s="24"/>
      <c r="VIV2" s="24"/>
      <c r="VIW2" s="24"/>
      <c r="VIX2" s="24"/>
      <c r="VIY2" s="24"/>
      <c r="VIZ2" s="24"/>
      <c r="VJA2" s="24"/>
      <c r="VJB2" s="24"/>
      <c r="VJC2" s="24"/>
      <c r="VJD2" s="24"/>
      <c r="VJE2" s="24"/>
      <c r="VJF2" s="24"/>
      <c r="VJG2" s="24"/>
      <c r="VJH2" s="24"/>
      <c r="VJI2" s="24"/>
      <c r="VJJ2" s="24"/>
      <c r="VJK2" s="24"/>
      <c r="VJL2" s="24"/>
      <c r="VJM2" s="24"/>
      <c r="VJN2" s="24"/>
      <c r="VJO2" s="24"/>
      <c r="VJP2" s="24"/>
      <c r="VJQ2" s="24"/>
      <c r="VJR2" s="24"/>
      <c r="VJS2" s="24"/>
      <c r="VJT2" s="24"/>
      <c r="VJU2" s="24"/>
      <c r="VJV2" s="24"/>
      <c r="VJW2" s="24"/>
      <c r="VJX2" s="24"/>
      <c r="VJY2" s="24"/>
      <c r="VJZ2" s="24"/>
      <c r="VKA2" s="24"/>
      <c r="VKB2" s="24"/>
      <c r="VKC2" s="24"/>
      <c r="VKD2" s="24"/>
      <c r="VKE2" s="24"/>
      <c r="VKF2" s="24"/>
      <c r="VKG2" s="24"/>
      <c r="VKH2" s="24"/>
      <c r="VKI2" s="24"/>
      <c r="VKJ2" s="24"/>
      <c r="VKK2" s="24"/>
      <c r="VKL2" s="24"/>
      <c r="VKM2" s="24"/>
      <c r="VKN2" s="24"/>
      <c r="VKO2" s="24"/>
      <c r="VKP2" s="24"/>
      <c r="VKQ2" s="24"/>
      <c r="VKR2" s="24"/>
      <c r="VKS2" s="24"/>
      <c r="VKT2" s="24"/>
      <c r="VKU2" s="24"/>
      <c r="VKV2" s="24"/>
      <c r="VKW2" s="24"/>
      <c r="VKX2" s="24"/>
      <c r="VKY2" s="24"/>
      <c r="VKZ2" s="24"/>
      <c r="VLA2" s="24"/>
      <c r="VLB2" s="24"/>
      <c r="VLC2" s="24"/>
      <c r="VLD2" s="24"/>
      <c r="VLE2" s="24"/>
      <c r="VLF2" s="24"/>
      <c r="VLG2" s="24"/>
      <c r="VLH2" s="24"/>
      <c r="VLI2" s="24"/>
      <c r="VLJ2" s="24"/>
      <c r="VLK2" s="24"/>
      <c r="VLL2" s="24"/>
      <c r="VLM2" s="24"/>
      <c r="VLN2" s="24"/>
      <c r="VLO2" s="24"/>
      <c r="VLP2" s="24"/>
      <c r="VLQ2" s="24"/>
      <c r="VLR2" s="24"/>
      <c r="VLS2" s="24"/>
      <c r="VLT2" s="24"/>
      <c r="VLU2" s="24"/>
      <c r="VLV2" s="24"/>
      <c r="VLW2" s="24"/>
      <c r="VLX2" s="24"/>
      <c r="VLY2" s="24"/>
      <c r="VLZ2" s="24"/>
      <c r="VMA2" s="24"/>
      <c r="VMB2" s="24"/>
      <c r="VMC2" s="24"/>
      <c r="VMD2" s="24"/>
      <c r="VME2" s="24"/>
      <c r="VMF2" s="24"/>
      <c r="VMG2" s="24"/>
      <c r="VMH2" s="24"/>
      <c r="VMI2" s="24"/>
      <c r="VMJ2" s="24"/>
      <c r="VMK2" s="24"/>
      <c r="VML2" s="24"/>
      <c r="VMM2" s="24"/>
      <c r="VMN2" s="24"/>
      <c r="VMO2" s="24"/>
      <c r="VMP2" s="24"/>
      <c r="VMQ2" s="24"/>
      <c r="VMR2" s="24"/>
      <c r="VMS2" s="24"/>
      <c r="VMT2" s="24"/>
      <c r="VMU2" s="24"/>
      <c r="VMV2" s="24"/>
      <c r="VMW2" s="24"/>
      <c r="VMX2" s="24"/>
      <c r="VMY2" s="24"/>
      <c r="VMZ2" s="24"/>
      <c r="VNA2" s="24"/>
      <c r="VNB2" s="24"/>
      <c r="VNC2" s="24"/>
      <c r="VND2" s="24"/>
      <c r="VNE2" s="24"/>
      <c r="VNF2" s="24"/>
      <c r="VNG2" s="24"/>
      <c r="VNH2" s="24"/>
      <c r="VNI2" s="24"/>
      <c r="VNJ2" s="24"/>
      <c r="VNK2" s="24"/>
      <c r="VNL2" s="24"/>
      <c r="VNM2" s="24"/>
      <c r="VNN2" s="24"/>
      <c r="VNO2" s="24"/>
      <c r="VNP2" s="24"/>
      <c r="VNQ2" s="24"/>
      <c r="VNR2" s="24"/>
      <c r="VNS2" s="24"/>
      <c r="VNT2" s="24"/>
      <c r="VNU2" s="24"/>
      <c r="VNV2" s="24"/>
      <c r="VNW2" s="24"/>
      <c r="VNX2" s="24"/>
      <c r="VNY2" s="24"/>
      <c r="VNZ2" s="24"/>
      <c r="VOA2" s="24"/>
      <c r="VOB2" s="24"/>
      <c r="VOC2" s="24"/>
      <c r="VOD2" s="24"/>
      <c r="VOE2" s="24"/>
      <c r="VOF2" s="24"/>
      <c r="VOG2" s="24"/>
      <c r="VOH2" s="24"/>
      <c r="VOI2" s="24"/>
      <c r="VOJ2" s="24"/>
      <c r="VOK2" s="24"/>
      <c r="VOL2" s="24"/>
      <c r="VOM2" s="24"/>
      <c r="VON2" s="24"/>
      <c r="VOO2" s="24"/>
      <c r="VOP2" s="24"/>
      <c r="VOQ2" s="24"/>
      <c r="VOR2" s="24"/>
      <c r="VOS2" s="24"/>
      <c r="VOT2" s="24"/>
      <c r="VOU2" s="24"/>
      <c r="VOV2" s="24"/>
      <c r="VOW2" s="24"/>
      <c r="VOX2" s="24"/>
      <c r="VOY2" s="24"/>
      <c r="VOZ2" s="24"/>
      <c r="VPA2" s="24"/>
      <c r="VPB2" s="24"/>
      <c r="VPC2" s="24"/>
      <c r="VPD2" s="24"/>
      <c r="VPE2" s="24"/>
      <c r="VPF2" s="24"/>
      <c r="VPG2" s="24"/>
      <c r="VPH2" s="24"/>
      <c r="VPI2" s="24"/>
      <c r="VPJ2" s="24"/>
      <c r="VPK2" s="24"/>
      <c r="VPL2" s="24"/>
      <c r="VPM2" s="24"/>
      <c r="VPN2" s="24"/>
      <c r="VPO2" s="24"/>
      <c r="VPP2" s="24"/>
      <c r="VPQ2" s="24"/>
      <c r="VPR2" s="24"/>
      <c r="VPS2" s="24"/>
      <c r="VPT2" s="24"/>
      <c r="VPU2" s="24"/>
      <c r="VPV2" s="24"/>
      <c r="VPW2" s="24"/>
      <c r="VPX2" s="24"/>
      <c r="VPY2" s="24"/>
      <c r="VPZ2" s="24"/>
      <c r="VQA2" s="24"/>
      <c r="VQB2" s="24"/>
      <c r="VQC2" s="24"/>
      <c r="VQD2" s="24"/>
      <c r="VQE2" s="24"/>
      <c r="VQF2" s="24"/>
      <c r="VQG2" s="24"/>
      <c r="VQH2" s="24"/>
      <c r="VQI2" s="24"/>
      <c r="VQJ2" s="24"/>
      <c r="VQK2" s="24"/>
      <c r="VQL2" s="24"/>
      <c r="VQM2" s="24"/>
      <c r="VQN2" s="24"/>
      <c r="VQO2" s="24"/>
      <c r="VQP2" s="24"/>
      <c r="VQQ2" s="24"/>
      <c r="VQR2" s="24"/>
      <c r="VQS2" s="24"/>
      <c r="VQT2" s="24"/>
      <c r="VQU2" s="24"/>
      <c r="VQV2" s="24"/>
      <c r="VQW2" s="24"/>
      <c r="VQX2" s="24"/>
      <c r="VQY2" s="24"/>
      <c r="VQZ2" s="24"/>
      <c r="VRA2" s="24"/>
      <c r="VRB2" s="24"/>
      <c r="VRC2" s="24"/>
      <c r="VRD2" s="24"/>
      <c r="VRE2" s="24"/>
      <c r="VRF2" s="24"/>
      <c r="VRG2" s="24"/>
      <c r="VRH2" s="24"/>
      <c r="VRI2" s="24"/>
      <c r="VRJ2" s="24"/>
      <c r="VRK2" s="24"/>
      <c r="VRL2" s="24"/>
      <c r="VRM2" s="24"/>
      <c r="VRN2" s="24"/>
      <c r="VRO2" s="24"/>
      <c r="VRP2" s="24"/>
      <c r="VRQ2" s="24"/>
      <c r="VRR2" s="24"/>
      <c r="VRS2" s="24"/>
      <c r="VRT2" s="24"/>
      <c r="VRU2" s="24"/>
      <c r="VRV2" s="24"/>
      <c r="VRW2" s="24"/>
      <c r="VRX2" s="24"/>
      <c r="VRY2" s="24"/>
      <c r="VRZ2" s="24"/>
      <c r="VSA2" s="24"/>
      <c r="VSB2" s="24"/>
      <c r="VSC2" s="24"/>
      <c r="VSD2" s="24"/>
      <c r="VSE2" s="24"/>
      <c r="VSF2" s="24"/>
      <c r="VSG2" s="24"/>
      <c r="VSH2" s="24"/>
      <c r="VSI2" s="24"/>
      <c r="VSJ2" s="24"/>
      <c r="VSK2" s="24"/>
      <c r="VSL2" s="24"/>
      <c r="VSM2" s="24"/>
      <c r="VSN2" s="24"/>
      <c r="VSO2" s="24"/>
      <c r="VSP2" s="24"/>
      <c r="VSQ2" s="24"/>
      <c r="VSR2" s="24"/>
      <c r="VSS2" s="24"/>
      <c r="VST2" s="24"/>
      <c r="VSU2" s="24"/>
      <c r="VSV2" s="24"/>
      <c r="VSW2" s="24"/>
      <c r="VSX2" s="24"/>
      <c r="VSY2" s="24"/>
      <c r="VSZ2" s="24"/>
      <c r="VTA2" s="24"/>
      <c r="VTB2" s="24"/>
      <c r="VTC2" s="24"/>
      <c r="VTD2" s="24"/>
      <c r="VTE2" s="24"/>
      <c r="VTF2" s="24"/>
      <c r="VTG2" s="24"/>
      <c r="VTH2" s="24"/>
      <c r="VTI2" s="24"/>
      <c r="VTJ2" s="24"/>
      <c r="VTK2" s="24"/>
      <c r="VTL2" s="24"/>
      <c r="VTM2" s="24"/>
      <c r="VTN2" s="24"/>
      <c r="VTO2" s="24"/>
      <c r="VTP2" s="24"/>
      <c r="VTQ2" s="24"/>
      <c r="VTR2" s="24"/>
      <c r="VTS2" s="24"/>
      <c r="VTT2" s="24"/>
      <c r="VTU2" s="24"/>
      <c r="VTV2" s="24"/>
      <c r="VTW2" s="24"/>
      <c r="VTX2" s="24"/>
      <c r="VTY2" s="24"/>
      <c r="VTZ2" s="24"/>
      <c r="VUA2" s="24"/>
      <c r="VUB2" s="24"/>
      <c r="VUC2" s="24"/>
      <c r="VUD2" s="24"/>
      <c r="VUE2" s="24"/>
      <c r="VUF2" s="24"/>
      <c r="VUG2" s="24"/>
      <c r="VUH2" s="24"/>
      <c r="VUI2" s="24"/>
      <c r="VUJ2" s="24"/>
      <c r="VUK2" s="24"/>
      <c r="VUL2" s="24"/>
      <c r="VUM2" s="24"/>
      <c r="VUN2" s="24"/>
      <c r="VUO2" s="24"/>
      <c r="VUP2" s="24"/>
      <c r="VUQ2" s="24"/>
      <c r="VUR2" s="24"/>
      <c r="VUS2" s="24"/>
      <c r="VUT2" s="24"/>
      <c r="VUU2" s="24"/>
      <c r="VUV2" s="24"/>
      <c r="VUW2" s="24"/>
      <c r="VUX2" s="24"/>
      <c r="VUY2" s="24"/>
      <c r="VUZ2" s="24"/>
      <c r="VVA2" s="24"/>
      <c r="VVB2" s="24"/>
      <c r="VVC2" s="24"/>
      <c r="VVD2" s="24"/>
      <c r="VVE2" s="24"/>
      <c r="VVF2" s="24"/>
      <c r="VVG2" s="24"/>
      <c r="VVH2" s="24"/>
      <c r="VVI2" s="24"/>
      <c r="VVJ2" s="24"/>
      <c r="VVK2" s="24"/>
      <c r="VVL2" s="24"/>
      <c r="VVM2" s="24"/>
      <c r="VVN2" s="24"/>
      <c r="VVO2" s="24"/>
      <c r="VVP2" s="24"/>
      <c r="VVQ2" s="24"/>
      <c r="VVR2" s="24"/>
      <c r="VVS2" s="24"/>
      <c r="VVT2" s="24"/>
      <c r="VVU2" s="24"/>
      <c r="VVV2" s="24"/>
      <c r="VVW2" s="24"/>
      <c r="VVX2" s="24"/>
      <c r="VVY2" s="24"/>
      <c r="VVZ2" s="24"/>
      <c r="VWA2" s="24"/>
      <c r="VWB2" s="24"/>
      <c r="VWC2" s="24"/>
      <c r="VWD2" s="24"/>
      <c r="VWE2" s="24"/>
      <c r="VWF2" s="24"/>
      <c r="VWG2" s="24"/>
      <c r="VWH2" s="24"/>
      <c r="VWI2" s="24"/>
      <c r="VWJ2" s="24"/>
      <c r="VWK2" s="24"/>
      <c r="VWL2" s="24"/>
      <c r="VWM2" s="24"/>
      <c r="VWN2" s="24"/>
      <c r="VWO2" s="24"/>
      <c r="VWP2" s="24"/>
      <c r="VWQ2" s="24"/>
      <c r="VWR2" s="24"/>
      <c r="VWS2" s="24"/>
      <c r="VWT2" s="24"/>
      <c r="VWU2" s="24"/>
      <c r="VWV2" s="24"/>
      <c r="VWW2" s="24"/>
      <c r="VWX2" s="24"/>
      <c r="VWY2" s="24"/>
      <c r="VWZ2" s="24"/>
      <c r="VXA2" s="24"/>
      <c r="VXB2" s="24"/>
      <c r="VXC2" s="24"/>
      <c r="VXD2" s="24"/>
      <c r="VXE2" s="24"/>
      <c r="VXF2" s="24"/>
      <c r="VXG2" s="24"/>
      <c r="VXH2" s="24"/>
      <c r="VXI2" s="24"/>
      <c r="VXJ2" s="24"/>
      <c r="VXK2" s="24"/>
      <c r="VXL2" s="24"/>
      <c r="VXM2" s="24"/>
      <c r="VXN2" s="24"/>
      <c r="VXO2" s="24"/>
      <c r="VXP2" s="24"/>
      <c r="VXQ2" s="24"/>
      <c r="VXR2" s="24"/>
      <c r="VXS2" s="24"/>
      <c r="VXT2" s="24"/>
      <c r="VXU2" s="24"/>
      <c r="VXV2" s="24"/>
      <c r="VXW2" s="24"/>
      <c r="VXX2" s="24"/>
      <c r="VXY2" s="24"/>
      <c r="VXZ2" s="24"/>
      <c r="VYA2" s="24"/>
      <c r="VYB2" s="24"/>
      <c r="VYC2" s="24"/>
      <c r="VYD2" s="24"/>
      <c r="VYE2" s="24"/>
      <c r="VYF2" s="24"/>
      <c r="VYG2" s="24"/>
      <c r="VYH2" s="24"/>
      <c r="VYI2" s="24"/>
      <c r="VYJ2" s="24"/>
      <c r="VYK2" s="24"/>
      <c r="VYL2" s="24"/>
      <c r="VYM2" s="24"/>
      <c r="VYN2" s="24"/>
      <c r="VYO2" s="24"/>
      <c r="VYP2" s="24"/>
      <c r="VYQ2" s="24"/>
      <c r="VYR2" s="24"/>
      <c r="VYS2" s="24"/>
      <c r="VYT2" s="24"/>
      <c r="VYU2" s="24"/>
      <c r="VYV2" s="24"/>
      <c r="VYW2" s="24"/>
      <c r="VYX2" s="24"/>
      <c r="VYY2" s="24"/>
      <c r="VYZ2" s="24"/>
      <c r="VZA2" s="24"/>
      <c r="VZB2" s="24"/>
      <c r="VZC2" s="24"/>
      <c r="VZD2" s="24"/>
      <c r="VZE2" s="24"/>
      <c r="VZF2" s="24"/>
      <c r="VZG2" s="24"/>
      <c r="VZH2" s="24"/>
      <c r="VZI2" s="24"/>
      <c r="VZJ2" s="24"/>
      <c r="VZK2" s="24"/>
      <c r="VZL2" s="24"/>
      <c r="VZM2" s="24"/>
      <c r="VZN2" s="24"/>
      <c r="VZO2" s="24"/>
      <c r="VZP2" s="24"/>
      <c r="VZQ2" s="24"/>
      <c r="VZR2" s="24"/>
      <c r="VZS2" s="24"/>
      <c r="VZT2" s="24"/>
      <c r="VZU2" s="24"/>
      <c r="VZV2" s="24"/>
      <c r="VZW2" s="24"/>
      <c r="VZX2" s="24"/>
      <c r="VZY2" s="24"/>
      <c r="VZZ2" s="24"/>
      <c r="WAA2" s="24"/>
      <c r="WAB2" s="24"/>
      <c r="WAC2" s="24"/>
      <c r="WAD2" s="24"/>
      <c r="WAE2" s="24"/>
      <c r="WAF2" s="24"/>
      <c r="WAG2" s="24"/>
      <c r="WAH2" s="24"/>
      <c r="WAI2" s="24"/>
      <c r="WAJ2" s="24"/>
      <c r="WAK2" s="24"/>
      <c r="WAL2" s="24"/>
      <c r="WAM2" s="24"/>
      <c r="WAN2" s="24"/>
      <c r="WAO2" s="24"/>
      <c r="WAP2" s="24"/>
      <c r="WAQ2" s="24"/>
      <c r="WAR2" s="24"/>
      <c r="WAS2" s="24"/>
      <c r="WAT2" s="24"/>
      <c r="WAU2" s="24"/>
      <c r="WAV2" s="24"/>
      <c r="WAW2" s="24"/>
      <c r="WAX2" s="24"/>
      <c r="WAY2" s="24"/>
      <c r="WAZ2" s="24"/>
      <c r="WBA2" s="24"/>
      <c r="WBB2" s="24"/>
      <c r="WBC2" s="24"/>
      <c r="WBD2" s="24"/>
      <c r="WBE2" s="24"/>
      <c r="WBF2" s="24"/>
      <c r="WBG2" s="24"/>
      <c r="WBH2" s="24"/>
      <c r="WBI2" s="24"/>
      <c r="WBJ2" s="24"/>
      <c r="WBK2" s="24"/>
      <c r="WBL2" s="24"/>
      <c r="WBM2" s="24"/>
      <c r="WBN2" s="24"/>
      <c r="WBO2" s="24"/>
      <c r="WBP2" s="24"/>
      <c r="WBQ2" s="24"/>
      <c r="WBR2" s="24"/>
      <c r="WBS2" s="24"/>
      <c r="WBT2" s="24"/>
      <c r="WBU2" s="24"/>
      <c r="WBV2" s="24"/>
      <c r="WBW2" s="24"/>
      <c r="WBX2" s="24"/>
      <c r="WBY2" s="24"/>
      <c r="WBZ2" s="24"/>
      <c r="WCA2" s="24"/>
      <c r="WCB2" s="24"/>
      <c r="WCC2" s="24"/>
      <c r="WCD2" s="24"/>
      <c r="WCE2" s="24"/>
      <c r="WCF2" s="24"/>
      <c r="WCG2" s="24"/>
      <c r="WCH2" s="24"/>
      <c r="WCI2" s="24"/>
      <c r="WCJ2" s="24"/>
      <c r="WCK2" s="24"/>
      <c r="WCL2" s="24"/>
      <c r="WCM2" s="24"/>
      <c r="WCN2" s="24"/>
      <c r="WCO2" s="24"/>
      <c r="WCP2" s="24"/>
      <c r="WCQ2" s="24"/>
      <c r="WCR2" s="24"/>
      <c r="WCS2" s="24"/>
      <c r="WCT2" s="24"/>
      <c r="WCU2" s="24"/>
      <c r="WCV2" s="24"/>
      <c r="WCW2" s="24"/>
      <c r="WCX2" s="24"/>
      <c r="WCY2" s="24"/>
      <c r="WCZ2" s="24"/>
      <c r="WDA2" s="24"/>
      <c r="WDB2" s="24"/>
      <c r="WDC2" s="24"/>
      <c r="WDD2" s="24"/>
      <c r="WDE2" s="24"/>
      <c r="WDF2" s="24"/>
      <c r="WDG2" s="24"/>
      <c r="WDH2" s="24"/>
      <c r="WDI2" s="24"/>
      <c r="WDJ2" s="24"/>
      <c r="WDK2" s="24"/>
      <c r="WDL2" s="24"/>
      <c r="WDM2" s="24"/>
      <c r="WDN2" s="24"/>
      <c r="WDO2" s="24"/>
      <c r="WDP2" s="24"/>
      <c r="WDQ2" s="24"/>
      <c r="WDR2" s="24"/>
      <c r="WDS2" s="24"/>
      <c r="WDT2" s="24"/>
      <c r="WDU2" s="24"/>
      <c r="WDV2" s="24"/>
      <c r="WDW2" s="24"/>
      <c r="WDX2" s="24"/>
      <c r="WDY2" s="24"/>
      <c r="WDZ2" s="24"/>
      <c r="WEA2" s="24"/>
      <c r="WEB2" s="24"/>
      <c r="WEC2" s="24"/>
      <c r="WED2" s="24"/>
      <c r="WEE2" s="24"/>
      <c r="WEF2" s="24"/>
      <c r="WEG2" s="24"/>
      <c r="WEH2" s="24"/>
      <c r="WEI2" s="24"/>
      <c r="WEJ2" s="24"/>
      <c r="WEK2" s="24"/>
      <c r="WEL2" s="24"/>
      <c r="WEM2" s="24"/>
      <c r="WEN2" s="24"/>
      <c r="WEO2" s="24"/>
      <c r="WEP2" s="24"/>
      <c r="WEQ2" s="24"/>
      <c r="WER2" s="24"/>
      <c r="WES2" s="24"/>
      <c r="WET2" s="24"/>
      <c r="WEU2" s="24"/>
      <c r="WEV2" s="24"/>
      <c r="WEW2" s="24"/>
      <c r="WEX2" s="24"/>
      <c r="WEY2" s="24"/>
      <c r="WEZ2" s="24"/>
      <c r="WFA2" s="24"/>
      <c r="WFB2" s="24"/>
      <c r="WFC2" s="24"/>
      <c r="WFD2" s="24"/>
      <c r="WFE2" s="24"/>
      <c r="WFF2" s="24"/>
      <c r="WFG2" s="24"/>
      <c r="WFH2" s="24"/>
      <c r="WFI2" s="24"/>
      <c r="WFJ2" s="24"/>
      <c r="WFK2" s="24"/>
      <c r="WFL2" s="24"/>
      <c r="WFM2" s="24"/>
      <c r="WFN2" s="24"/>
      <c r="WFO2" s="24"/>
      <c r="WFP2" s="24"/>
      <c r="WFQ2" s="24"/>
      <c r="WFR2" s="24"/>
      <c r="WFS2" s="24"/>
      <c r="WFT2" s="24"/>
      <c r="WFU2" s="24"/>
      <c r="WFV2" s="24"/>
      <c r="WFW2" s="24"/>
      <c r="WFX2" s="24"/>
      <c r="WFY2" s="24"/>
      <c r="WFZ2" s="24"/>
      <c r="WGA2" s="24"/>
      <c r="WGB2" s="24"/>
      <c r="WGC2" s="24"/>
      <c r="WGD2" s="24"/>
      <c r="WGE2" s="24"/>
      <c r="WGF2" s="24"/>
      <c r="WGG2" s="24"/>
      <c r="WGH2" s="24"/>
      <c r="WGI2" s="24"/>
      <c r="WGJ2" s="24"/>
      <c r="WGK2" s="24"/>
      <c r="WGL2" s="24"/>
      <c r="WGM2" s="24"/>
      <c r="WGN2" s="24"/>
      <c r="WGO2" s="24"/>
      <c r="WGP2" s="24"/>
      <c r="WGQ2" s="24"/>
      <c r="WGR2" s="24"/>
      <c r="WGS2" s="24"/>
      <c r="WGT2" s="24"/>
      <c r="WGU2" s="24"/>
      <c r="WGV2" s="24"/>
      <c r="WGW2" s="24"/>
      <c r="WGX2" s="24"/>
      <c r="WGY2" s="24"/>
      <c r="WGZ2" s="24"/>
      <c r="WHA2" s="24"/>
      <c r="WHB2" s="24"/>
      <c r="WHC2" s="24"/>
      <c r="WHD2" s="24"/>
      <c r="WHE2" s="24"/>
      <c r="WHF2" s="24"/>
      <c r="WHG2" s="24"/>
      <c r="WHH2" s="24"/>
      <c r="WHI2" s="24"/>
      <c r="WHJ2" s="24"/>
      <c r="WHK2" s="24"/>
      <c r="WHL2" s="24"/>
      <c r="WHM2" s="24"/>
      <c r="WHN2" s="24"/>
      <c r="WHO2" s="24"/>
      <c r="WHP2" s="24"/>
      <c r="WHQ2" s="24"/>
      <c r="WHR2" s="24"/>
      <c r="WHS2" s="24"/>
      <c r="WHT2" s="24"/>
      <c r="WHU2" s="24"/>
      <c r="WHV2" s="24"/>
      <c r="WHW2" s="24"/>
      <c r="WHX2" s="24"/>
      <c r="WHY2" s="24"/>
      <c r="WHZ2" s="24"/>
      <c r="WIA2" s="24"/>
      <c r="WIB2" s="24"/>
      <c r="WIC2" s="24"/>
      <c r="WID2" s="24"/>
      <c r="WIE2" s="24"/>
      <c r="WIF2" s="24"/>
      <c r="WIG2" s="24"/>
      <c r="WIH2" s="24"/>
      <c r="WII2" s="24"/>
      <c r="WIJ2" s="24"/>
      <c r="WIK2" s="24"/>
      <c r="WIL2" s="24"/>
      <c r="WIM2" s="24"/>
      <c r="WIN2" s="24"/>
      <c r="WIO2" s="24"/>
      <c r="WIP2" s="24"/>
      <c r="WIQ2" s="24"/>
      <c r="WIR2" s="24"/>
      <c r="WIS2" s="24"/>
      <c r="WIT2" s="24"/>
      <c r="WIU2" s="24"/>
      <c r="WIV2" s="24"/>
      <c r="WIW2" s="24"/>
      <c r="WIX2" s="24"/>
      <c r="WIY2" s="24"/>
      <c r="WIZ2" s="24"/>
      <c r="WJA2" s="24"/>
      <c r="WJB2" s="24"/>
      <c r="WJC2" s="24"/>
      <c r="WJD2" s="24"/>
      <c r="WJE2" s="24"/>
      <c r="WJF2" s="24"/>
      <c r="WJG2" s="24"/>
      <c r="WJH2" s="24"/>
      <c r="WJI2" s="24"/>
      <c r="WJJ2" s="24"/>
      <c r="WJK2" s="24"/>
      <c r="WJL2" s="24"/>
      <c r="WJM2" s="24"/>
      <c r="WJN2" s="24"/>
      <c r="WJO2" s="24"/>
      <c r="WJP2" s="24"/>
      <c r="WJQ2" s="24"/>
      <c r="WJR2" s="24"/>
      <c r="WJS2" s="24"/>
      <c r="WJT2" s="24"/>
      <c r="WJU2" s="24"/>
      <c r="WJV2" s="24"/>
      <c r="WJW2" s="24"/>
      <c r="WJX2" s="24"/>
      <c r="WJY2" s="24"/>
      <c r="WJZ2" s="24"/>
      <c r="WKA2" s="24"/>
      <c r="WKB2" s="24"/>
      <c r="WKC2" s="24"/>
      <c r="WKD2" s="24"/>
      <c r="WKE2" s="24"/>
      <c r="WKF2" s="24"/>
      <c r="WKG2" s="24"/>
      <c r="WKH2" s="24"/>
      <c r="WKI2" s="24"/>
      <c r="WKJ2" s="24"/>
      <c r="WKK2" s="24"/>
      <c r="WKL2" s="24"/>
      <c r="WKM2" s="24"/>
      <c r="WKN2" s="24"/>
      <c r="WKO2" s="24"/>
      <c r="WKP2" s="24"/>
      <c r="WKQ2" s="24"/>
      <c r="WKR2" s="24"/>
      <c r="WKS2" s="24"/>
      <c r="WKT2" s="24"/>
      <c r="WKU2" s="24"/>
      <c r="WKV2" s="24"/>
      <c r="WKW2" s="24"/>
      <c r="WKX2" s="24"/>
      <c r="WKY2" s="24"/>
      <c r="WKZ2" s="24"/>
      <c r="WLA2" s="24"/>
      <c r="WLB2" s="24"/>
      <c r="WLC2" s="24"/>
      <c r="WLD2" s="24"/>
      <c r="WLE2" s="24"/>
      <c r="WLF2" s="24"/>
      <c r="WLG2" s="24"/>
      <c r="WLH2" s="24"/>
      <c r="WLI2" s="24"/>
      <c r="WLJ2" s="24"/>
      <c r="WLK2" s="24"/>
      <c r="WLL2" s="24"/>
      <c r="WLM2" s="24"/>
      <c r="WLN2" s="24"/>
      <c r="WLO2" s="24"/>
      <c r="WLP2" s="24"/>
      <c r="WLQ2" s="24"/>
      <c r="WLR2" s="24"/>
      <c r="WLS2" s="24"/>
      <c r="WLT2" s="24"/>
      <c r="WLU2" s="24"/>
      <c r="WLV2" s="24"/>
      <c r="WLW2" s="24"/>
      <c r="WLX2" s="24"/>
      <c r="WLY2" s="24"/>
      <c r="WLZ2" s="24"/>
      <c r="WMA2" s="24"/>
      <c r="WMB2" s="24"/>
      <c r="WMC2" s="24"/>
      <c r="WMD2" s="24"/>
      <c r="WME2" s="24"/>
      <c r="WMF2" s="24"/>
      <c r="WMG2" s="24"/>
      <c r="WMH2" s="24"/>
      <c r="WMI2" s="24"/>
      <c r="WMJ2" s="24"/>
      <c r="WMK2" s="24"/>
      <c r="WML2" s="24"/>
      <c r="WMM2" s="24"/>
      <c r="WMN2" s="24"/>
      <c r="WMO2" s="24"/>
      <c r="WMP2" s="24"/>
      <c r="WMQ2" s="24"/>
      <c r="WMR2" s="24"/>
      <c r="WMS2" s="24"/>
      <c r="WMT2" s="24"/>
      <c r="WMU2" s="24"/>
      <c r="WMV2" s="24"/>
      <c r="WMW2" s="24"/>
      <c r="WMX2" s="24"/>
      <c r="WMY2" s="24"/>
      <c r="WMZ2" s="24"/>
      <c r="WNA2" s="24"/>
      <c r="WNB2" s="24"/>
      <c r="WNC2" s="24"/>
      <c r="WND2" s="24"/>
      <c r="WNE2" s="24"/>
      <c r="WNF2" s="24"/>
      <c r="WNG2" s="24"/>
      <c r="WNH2" s="24"/>
      <c r="WNI2" s="24"/>
      <c r="WNJ2" s="24"/>
      <c r="WNK2" s="24"/>
      <c r="WNL2" s="24"/>
      <c r="WNM2" s="24"/>
      <c r="WNN2" s="24"/>
      <c r="WNO2" s="24"/>
      <c r="WNP2" s="24"/>
      <c r="WNQ2" s="24"/>
      <c r="WNR2" s="24"/>
      <c r="WNS2" s="24"/>
      <c r="WNT2" s="24"/>
      <c r="WNU2" s="24"/>
      <c r="WNV2" s="24"/>
      <c r="WNW2" s="24"/>
      <c r="WNX2" s="24"/>
      <c r="WNY2" s="24"/>
      <c r="WNZ2" s="24"/>
      <c r="WOA2" s="24"/>
      <c r="WOB2" s="24"/>
      <c r="WOC2" s="24"/>
      <c r="WOD2" s="24"/>
      <c r="WOE2" s="24"/>
      <c r="WOF2" s="24"/>
      <c r="WOG2" s="24"/>
      <c r="WOH2" s="24"/>
      <c r="WOI2" s="24"/>
      <c r="WOJ2" s="24"/>
      <c r="WOK2" s="24"/>
      <c r="WOL2" s="24"/>
      <c r="WOM2" s="24"/>
      <c r="WON2" s="24"/>
      <c r="WOO2" s="24"/>
      <c r="WOP2" s="24"/>
      <c r="WOQ2" s="24"/>
      <c r="WOR2" s="24"/>
      <c r="WOS2" s="24"/>
      <c r="WOT2" s="24"/>
      <c r="WOU2" s="24"/>
      <c r="WOV2" s="24"/>
      <c r="WOW2" s="24"/>
      <c r="WOX2" s="24"/>
      <c r="WOY2" s="24"/>
      <c r="WOZ2" s="24"/>
      <c r="WPA2" s="24"/>
      <c r="WPB2" s="24"/>
      <c r="WPC2" s="24"/>
      <c r="WPD2" s="24"/>
      <c r="WPE2" s="24"/>
      <c r="WPF2" s="24"/>
      <c r="WPG2" s="24"/>
      <c r="WPH2" s="24"/>
      <c r="WPI2" s="24"/>
      <c r="WPJ2" s="24"/>
      <c r="WPK2" s="24"/>
      <c r="WPL2" s="24"/>
      <c r="WPM2" s="24"/>
      <c r="WPN2" s="24"/>
      <c r="WPO2" s="24"/>
      <c r="WPP2" s="24"/>
      <c r="WPQ2" s="24"/>
      <c r="WPR2" s="24"/>
      <c r="WPS2" s="24"/>
      <c r="WPT2" s="24"/>
      <c r="WPU2" s="24"/>
      <c r="WPV2" s="24"/>
      <c r="WPW2" s="24"/>
      <c r="WPX2" s="24"/>
      <c r="WPY2" s="24"/>
      <c r="WPZ2" s="24"/>
      <c r="WQA2" s="24"/>
      <c r="WQB2" s="24"/>
      <c r="WQC2" s="24"/>
      <c r="WQD2" s="24"/>
      <c r="WQE2" s="24"/>
      <c r="WQF2" s="24"/>
      <c r="WQG2" s="24"/>
      <c r="WQH2" s="24"/>
      <c r="WQI2" s="24"/>
      <c r="WQJ2" s="24"/>
      <c r="WQK2" s="24"/>
      <c r="WQL2" s="24"/>
      <c r="WQM2" s="24"/>
      <c r="WQN2" s="24"/>
      <c r="WQO2" s="24"/>
      <c r="WQP2" s="24"/>
      <c r="WQQ2" s="24"/>
      <c r="WQR2" s="24"/>
      <c r="WQS2" s="24"/>
      <c r="WQT2" s="24"/>
      <c r="WQU2" s="24"/>
      <c r="WQV2" s="24"/>
      <c r="WQW2" s="24"/>
      <c r="WQX2" s="24"/>
      <c r="WQY2" s="24"/>
      <c r="WQZ2" s="24"/>
      <c r="WRA2" s="24"/>
      <c r="WRB2" s="24"/>
      <c r="WRC2" s="24"/>
      <c r="WRD2" s="24"/>
      <c r="WRE2" s="24"/>
      <c r="WRF2" s="24"/>
      <c r="WRG2" s="24"/>
      <c r="WRH2" s="24"/>
      <c r="WRI2" s="24"/>
      <c r="WRJ2" s="24"/>
      <c r="WRK2" s="24"/>
      <c r="WRL2" s="24"/>
      <c r="WRM2" s="24"/>
      <c r="WRN2" s="24"/>
      <c r="WRO2" s="24"/>
      <c r="WRP2" s="24"/>
      <c r="WRQ2" s="24"/>
      <c r="WRR2" s="24"/>
      <c r="WRS2" s="24"/>
      <c r="WRT2" s="24"/>
      <c r="WRU2" s="24"/>
      <c r="WRV2" s="24"/>
      <c r="WRW2" s="24"/>
      <c r="WRX2" s="24"/>
      <c r="WRY2" s="24"/>
      <c r="WRZ2" s="24"/>
      <c r="WSA2" s="24"/>
      <c r="WSB2" s="24"/>
      <c r="WSC2" s="24"/>
      <c r="WSD2" s="24"/>
      <c r="WSE2" s="24"/>
      <c r="WSF2" s="24"/>
      <c r="WSG2" s="24"/>
      <c r="WSH2" s="24"/>
      <c r="WSI2" s="24"/>
      <c r="WSJ2" s="24"/>
      <c r="WSK2" s="24"/>
      <c r="WSL2" s="24"/>
      <c r="WSM2" s="24"/>
      <c r="WSN2" s="24"/>
      <c r="WSO2" s="24"/>
      <c r="WSP2" s="24"/>
      <c r="WSQ2" s="24"/>
      <c r="WSR2" s="24"/>
      <c r="WSS2" s="24"/>
      <c r="WST2" s="24"/>
      <c r="WSU2" s="24"/>
      <c r="WSV2" s="24"/>
      <c r="WSW2" s="24"/>
      <c r="WSX2" s="24"/>
      <c r="WSY2" s="24"/>
      <c r="WSZ2" s="24"/>
      <c r="WTA2" s="24"/>
      <c r="WTB2" s="24"/>
      <c r="WTC2" s="24"/>
      <c r="WTD2" s="24"/>
      <c r="WTE2" s="24"/>
      <c r="WTF2" s="24"/>
      <c r="WTG2" s="24"/>
      <c r="WTH2" s="24"/>
      <c r="WTI2" s="24"/>
      <c r="WTJ2" s="24"/>
      <c r="WTK2" s="24"/>
      <c r="WTL2" s="24"/>
      <c r="WTM2" s="24"/>
      <c r="WTN2" s="24"/>
      <c r="WTO2" s="24"/>
      <c r="WTP2" s="24"/>
      <c r="WTQ2" s="24"/>
      <c r="WTR2" s="24"/>
      <c r="WTS2" s="24"/>
      <c r="WTT2" s="24"/>
      <c r="WTU2" s="24"/>
      <c r="WTV2" s="24"/>
      <c r="WTW2" s="24"/>
      <c r="WTX2" s="24"/>
      <c r="WTY2" s="24"/>
      <c r="WTZ2" s="24"/>
      <c r="WUA2" s="24"/>
      <c r="WUB2" s="24"/>
      <c r="WUC2" s="24"/>
      <c r="WUD2" s="24"/>
      <c r="WUE2" s="24"/>
      <c r="WUF2" s="24"/>
      <c r="WUG2" s="24"/>
      <c r="WUH2" s="24"/>
      <c r="WUI2" s="24"/>
      <c r="WUJ2" s="24"/>
      <c r="WUK2" s="24"/>
      <c r="WUL2" s="24"/>
      <c r="WUM2" s="24"/>
      <c r="WUN2" s="24"/>
      <c r="WUO2" s="24"/>
      <c r="WUP2" s="24"/>
      <c r="WUQ2" s="24"/>
      <c r="WUR2" s="24"/>
      <c r="WUS2" s="24"/>
      <c r="WUT2" s="24"/>
      <c r="WUU2" s="24"/>
      <c r="WUV2" s="24"/>
      <c r="WUW2" s="24"/>
      <c r="WUX2" s="24"/>
      <c r="WUY2" s="24"/>
      <c r="WUZ2" s="24"/>
      <c r="WVA2" s="24"/>
      <c r="WVB2" s="24"/>
      <c r="WVC2" s="24"/>
      <c r="WVD2" s="24"/>
      <c r="WVE2" s="24"/>
      <c r="WVF2" s="24"/>
      <c r="WVG2" s="24"/>
      <c r="WVH2" s="24"/>
      <c r="WVI2" s="24"/>
      <c r="WVJ2" s="24"/>
      <c r="WVK2" s="24"/>
      <c r="WVL2" s="24"/>
      <c r="WVM2" s="24"/>
      <c r="WVN2" s="24"/>
      <c r="WVO2" s="24"/>
      <c r="WVP2" s="24"/>
      <c r="WVQ2" s="24"/>
      <c r="WVR2" s="24"/>
      <c r="WVS2" s="24"/>
      <c r="WVT2" s="24"/>
      <c r="WVU2" s="24"/>
      <c r="WVV2" s="24"/>
      <c r="WVW2" s="24"/>
      <c r="WVX2" s="24"/>
      <c r="WVY2" s="24"/>
      <c r="WVZ2" s="24"/>
      <c r="WWA2" s="24"/>
      <c r="WWB2" s="24"/>
      <c r="WWC2" s="24"/>
      <c r="WWD2" s="24"/>
      <c r="WWE2" s="24"/>
      <c r="WWF2" s="24"/>
      <c r="WWG2" s="24"/>
      <c r="WWH2" s="24"/>
      <c r="WWI2" s="24"/>
      <c r="WWJ2" s="24"/>
      <c r="WWK2" s="24"/>
      <c r="WWL2" s="24"/>
      <c r="WWM2" s="24"/>
      <c r="WWN2" s="24"/>
      <c r="WWO2" s="24"/>
      <c r="WWP2" s="24"/>
      <c r="WWQ2" s="24"/>
      <c r="WWR2" s="24"/>
      <c r="WWS2" s="24"/>
      <c r="WWT2" s="24"/>
      <c r="WWU2" s="24"/>
      <c r="WWV2" s="24"/>
      <c r="WWW2" s="24"/>
      <c r="WWX2" s="24"/>
      <c r="WWY2" s="24"/>
      <c r="WWZ2" s="24"/>
      <c r="WXA2" s="24"/>
      <c r="WXB2" s="24"/>
      <c r="WXC2" s="24"/>
      <c r="WXD2" s="24"/>
      <c r="WXE2" s="24"/>
      <c r="WXF2" s="24"/>
      <c r="WXG2" s="24"/>
      <c r="WXH2" s="24"/>
      <c r="WXI2" s="24"/>
      <c r="WXJ2" s="24"/>
      <c r="WXK2" s="24"/>
      <c r="WXL2" s="24"/>
      <c r="WXM2" s="24"/>
      <c r="WXN2" s="24"/>
      <c r="WXO2" s="24"/>
      <c r="WXP2" s="24"/>
      <c r="WXQ2" s="24"/>
      <c r="WXR2" s="24"/>
      <c r="WXS2" s="24"/>
      <c r="WXT2" s="24"/>
      <c r="WXU2" s="24"/>
      <c r="WXV2" s="24"/>
      <c r="WXW2" s="24"/>
      <c r="WXX2" s="24"/>
      <c r="WXY2" s="24"/>
      <c r="WXZ2" s="24"/>
      <c r="WYA2" s="24"/>
      <c r="WYB2" s="24"/>
      <c r="WYC2" s="24"/>
      <c r="WYD2" s="24"/>
      <c r="WYE2" s="24"/>
      <c r="WYF2" s="24"/>
      <c r="WYG2" s="24"/>
      <c r="WYH2" s="24"/>
      <c r="WYI2" s="24"/>
      <c r="WYJ2" s="24"/>
      <c r="WYK2" s="24"/>
      <c r="WYL2" s="24"/>
      <c r="WYM2" s="24"/>
      <c r="WYN2" s="24"/>
      <c r="WYO2" s="24"/>
      <c r="WYP2" s="24"/>
      <c r="WYQ2" s="24"/>
      <c r="WYR2" s="24"/>
      <c r="WYS2" s="24"/>
      <c r="WYT2" s="24"/>
      <c r="WYU2" s="24"/>
      <c r="WYV2" s="24"/>
      <c r="WYW2" s="24"/>
      <c r="WYX2" s="24"/>
      <c r="WYY2" s="24"/>
      <c r="WYZ2" s="24"/>
      <c r="WZA2" s="24"/>
      <c r="WZB2" s="24"/>
      <c r="WZC2" s="24"/>
      <c r="WZD2" s="24"/>
      <c r="WZE2" s="24"/>
      <c r="WZF2" s="24"/>
      <c r="WZG2" s="24"/>
      <c r="WZH2" s="24"/>
      <c r="WZI2" s="24"/>
      <c r="WZJ2" s="24"/>
      <c r="WZK2" s="24"/>
      <c r="WZL2" s="24"/>
      <c r="WZM2" s="24"/>
      <c r="WZN2" s="24"/>
      <c r="WZO2" s="24"/>
      <c r="WZP2" s="24"/>
      <c r="WZQ2" s="24"/>
      <c r="WZR2" s="24"/>
      <c r="WZS2" s="24"/>
      <c r="WZT2" s="24"/>
      <c r="WZU2" s="24"/>
      <c r="WZV2" s="24"/>
      <c r="WZW2" s="24"/>
      <c r="WZX2" s="24"/>
      <c r="WZY2" s="24"/>
      <c r="WZZ2" s="24"/>
      <c r="XAA2" s="24"/>
      <c r="XAB2" s="24"/>
      <c r="XAC2" s="24"/>
      <c r="XAD2" s="24"/>
      <c r="XAE2" s="24"/>
      <c r="XAF2" s="24"/>
      <c r="XAG2" s="24"/>
      <c r="XAH2" s="24"/>
      <c r="XAI2" s="24"/>
      <c r="XAJ2" s="24"/>
      <c r="XAK2" s="24"/>
      <c r="XAL2" s="24"/>
      <c r="XAM2" s="24"/>
      <c r="XAN2" s="24"/>
      <c r="XAO2" s="24"/>
      <c r="XAP2" s="24"/>
      <c r="XAQ2" s="24"/>
      <c r="XAR2" s="24"/>
      <c r="XAS2" s="24"/>
      <c r="XAT2" s="24"/>
      <c r="XAU2" s="24"/>
      <c r="XAV2" s="24"/>
      <c r="XAW2" s="24"/>
      <c r="XAX2" s="24"/>
      <c r="XAY2" s="24"/>
      <c r="XAZ2" s="24"/>
      <c r="XBA2" s="24"/>
      <c r="XBB2" s="24"/>
      <c r="XBC2" s="24"/>
      <c r="XBD2" s="24"/>
      <c r="XBE2" s="24"/>
      <c r="XBF2" s="24"/>
      <c r="XBG2" s="24"/>
      <c r="XBH2" s="24"/>
      <c r="XBI2" s="24"/>
      <c r="XBJ2" s="24"/>
      <c r="XBK2" s="24"/>
      <c r="XBL2" s="24"/>
      <c r="XBM2" s="24"/>
      <c r="XBN2" s="24"/>
      <c r="XBO2" s="24"/>
      <c r="XBP2" s="24"/>
      <c r="XBQ2" s="24"/>
      <c r="XBR2" s="24"/>
      <c r="XBS2" s="24"/>
      <c r="XBT2" s="24"/>
      <c r="XBU2" s="24"/>
      <c r="XBV2" s="24"/>
      <c r="XBW2" s="24"/>
      <c r="XBX2" s="24"/>
      <c r="XBY2" s="24"/>
      <c r="XBZ2" s="24"/>
      <c r="XCA2" s="24"/>
      <c r="XCB2" s="24"/>
      <c r="XCC2" s="24"/>
      <c r="XCD2" s="24"/>
      <c r="XCE2" s="24"/>
      <c r="XCF2" s="24"/>
      <c r="XCG2" s="24"/>
      <c r="XCH2" s="24"/>
      <c r="XCI2" s="24"/>
      <c r="XCJ2" s="24"/>
      <c r="XCK2" s="24"/>
      <c r="XCL2" s="24"/>
      <c r="XCM2" s="24"/>
      <c r="XCN2" s="24"/>
      <c r="XCO2" s="24"/>
      <c r="XCP2" s="24"/>
      <c r="XCQ2" s="24"/>
      <c r="XCR2" s="24"/>
      <c r="XCS2" s="24"/>
      <c r="XCT2" s="24"/>
      <c r="XCU2" s="24"/>
      <c r="XCV2" s="24"/>
      <c r="XCW2" s="24"/>
      <c r="XCX2" s="24"/>
      <c r="XCY2" s="24"/>
      <c r="XCZ2" s="24"/>
      <c r="XDA2" s="24"/>
      <c r="XDB2" s="24"/>
      <c r="XDC2" s="24"/>
      <c r="XDD2" s="24"/>
      <c r="XDE2" s="24"/>
      <c r="XDF2" s="24"/>
      <c r="XDG2" s="24"/>
      <c r="XDH2" s="24"/>
      <c r="XDI2" s="24"/>
      <c r="XDJ2" s="24"/>
      <c r="XDK2" s="24"/>
      <c r="XDL2" s="24"/>
      <c r="XDM2" s="24"/>
      <c r="XDN2" s="24"/>
      <c r="XDO2" s="24"/>
      <c r="XDP2" s="24"/>
      <c r="XDQ2" s="24"/>
      <c r="XDR2" s="24"/>
      <c r="XDS2" s="24"/>
      <c r="XDT2" s="24"/>
      <c r="XDU2" s="24"/>
      <c r="XDV2" s="24"/>
      <c r="XDW2" s="24"/>
      <c r="XDX2" s="24"/>
      <c r="XDY2" s="24"/>
      <c r="XDZ2" s="24"/>
      <c r="XEA2" s="24"/>
      <c r="XEB2" s="24"/>
      <c r="XEC2" s="24"/>
      <c r="XED2" s="24"/>
      <c r="XEE2" s="24"/>
      <c r="XEF2" s="24"/>
      <c r="XEG2" s="24"/>
      <c r="XEH2" s="24"/>
      <c r="XEI2" s="24"/>
      <c r="XEJ2" s="24"/>
      <c r="XEK2" s="24"/>
      <c r="XEL2" s="24"/>
      <c r="XEM2" s="24"/>
      <c r="XEN2" s="24"/>
      <c r="XEO2" s="24"/>
      <c r="XEP2" s="24"/>
      <c r="XEQ2" s="24"/>
      <c r="XER2" s="24"/>
      <c r="XES2" s="24"/>
      <c r="XET2" s="24"/>
      <c r="XEU2" s="24"/>
      <c r="XEV2" s="24"/>
      <c r="XEW2" s="24"/>
      <c r="XEX2" s="24"/>
      <c r="XEY2" s="24"/>
      <c r="XEZ2" s="24"/>
      <c r="XFA2" s="24"/>
      <c r="XFB2" s="24"/>
      <c r="XFC2" s="24"/>
      <c r="XFD2" s="24"/>
    </row>
    <row r="3" spans="1:16384" ht="10.9" customHeight="1" thickBot="1">
      <c r="B3" s="34"/>
      <c r="C3" s="33"/>
      <c r="D3" s="33"/>
      <c r="E3" s="33"/>
      <c r="F3" s="65"/>
      <c r="G3" s="65"/>
      <c r="H3" s="71"/>
      <c r="AH3" s="26">
        <f>AI50+AI76</f>
        <v>9.0952194533831278E-3</v>
      </c>
      <c r="AN3" s="132"/>
      <c r="AO3" s="132"/>
      <c r="AP3" s="132"/>
      <c r="AQ3" s="132"/>
      <c r="AR3" s="132"/>
      <c r="AS3" s="132"/>
      <c r="AT3" s="132"/>
      <c r="BH3" s="132"/>
      <c r="BI3" s="132"/>
      <c r="BJ3" s="132"/>
      <c r="BK3" s="132"/>
      <c r="BL3" s="132"/>
      <c r="BM3" s="132"/>
      <c r="BN3" s="132"/>
    </row>
    <row r="4" spans="1:16384" ht="11.25" thickBot="1">
      <c r="B4" s="39" t="s">
        <v>374</v>
      </c>
      <c r="C4" s="38"/>
      <c r="D4" s="38"/>
      <c r="E4" s="37">
        <v>501727.73630133254</v>
      </c>
      <c r="F4" s="37">
        <v>421611.5922840673</v>
      </c>
      <c r="G4" s="37">
        <v>407086.05667815695</v>
      </c>
      <c r="H4" s="36">
        <v>425063.52420355403</v>
      </c>
      <c r="L4" s="39" t="s">
        <v>374</v>
      </c>
      <c r="M4" s="38"/>
      <c r="N4" s="38"/>
      <c r="O4" s="37">
        <v>501727.73630133254</v>
      </c>
      <c r="P4" s="37">
        <v>421611.5922840673</v>
      </c>
      <c r="Q4" s="37">
        <v>407086.05667815695</v>
      </c>
      <c r="R4" s="36">
        <v>425063.52420355403</v>
      </c>
      <c r="T4" s="39" t="s">
        <v>275</v>
      </c>
      <c r="U4" s="38"/>
      <c r="V4" s="38"/>
      <c r="W4" s="37">
        <v>501727.73630133254</v>
      </c>
      <c r="X4" s="37">
        <v>421611.5922840673</v>
      </c>
      <c r="Y4" s="37">
        <v>407086.05667815695</v>
      </c>
      <c r="Z4" s="36">
        <v>425063.52420355403</v>
      </c>
      <c r="AD4" s="73" t="s">
        <v>373</v>
      </c>
      <c r="AG4" s="40" t="s">
        <v>122</v>
      </c>
      <c r="AH4" s="40" t="s">
        <v>121</v>
      </c>
      <c r="AI4" s="40" t="s">
        <v>85</v>
      </c>
      <c r="AJ4" s="40" t="s">
        <v>131</v>
      </c>
      <c r="AN4" s="41" t="s">
        <v>372</v>
      </c>
      <c r="AO4" s="33"/>
      <c r="AP4" s="33"/>
      <c r="AQ4" s="40" t="s">
        <v>145</v>
      </c>
      <c r="AR4" s="40" t="s">
        <v>121</v>
      </c>
      <c r="AS4" s="40" t="s">
        <v>85</v>
      </c>
      <c r="AT4" s="40" t="s">
        <v>131</v>
      </c>
      <c r="AX4" s="24" t="s">
        <v>370</v>
      </c>
      <c r="BA4" s="40" t="s">
        <v>145</v>
      </c>
      <c r="BB4" s="40" t="s">
        <v>132</v>
      </c>
      <c r="BC4" s="40" t="s">
        <v>85</v>
      </c>
      <c r="BD4" s="40" t="s">
        <v>119</v>
      </c>
      <c r="BH4" s="73" t="s">
        <v>371</v>
      </c>
      <c r="BK4" s="40" t="s">
        <v>122</v>
      </c>
      <c r="BL4" s="40" t="s">
        <v>121</v>
      </c>
      <c r="BM4" s="40" t="s">
        <v>85</v>
      </c>
      <c r="BN4" s="40" t="s">
        <v>119</v>
      </c>
      <c r="BR4" s="24" t="s">
        <v>370</v>
      </c>
      <c r="BU4" s="40" t="s">
        <v>122</v>
      </c>
      <c r="BV4" s="40" t="s">
        <v>121</v>
      </c>
      <c r="BW4" s="40" t="s">
        <v>120</v>
      </c>
      <c r="BX4" s="40" t="s">
        <v>119</v>
      </c>
    </row>
    <row r="5" spans="1:16384">
      <c r="B5" s="34" t="s">
        <v>273</v>
      </c>
      <c r="C5" s="33"/>
      <c r="D5" s="33"/>
      <c r="E5" s="32">
        <v>405499.79572596564</v>
      </c>
      <c r="F5" s="32">
        <v>368700.08632432716</v>
      </c>
      <c r="G5" s="32">
        <v>344811.1042817462</v>
      </c>
      <c r="H5" s="31">
        <v>340776.24646842002</v>
      </c>
      <c r="L5" s="34" t="s">
        <v>273</v>
      </c>
      <c r="M5" s="33"/>
      <c r="N5" s="33"/>
      <c r="O5" s="32">
        <v>405499.79572596564</v>
      </c>
      <c r="P5" s="32">
        <v>368700.08632432716</v>
      </c>
      <c r="Q5" s="32">
        <v>344811.1042817462</v>
      </c>
      <c r="R5" s="31">
        <v>340776.24646842002</v>
      </c>
      <c r="T5" s="34" t="s">
        <v>273</v>
      </c>
      <c r="U5" s="33"/>
      <c r="V5" s="33"/>
      <c r="W5" s="32">
        <f>SUM(W6:W7)</f>
        <v>405499.79572596564</v>
      </c>
      <c r="X5" s="32">
        <f>SUM(X6:X7)</f>
        <v>368700.08632432716</v>
      </c>
      <c r="Y5" s="32">
        <f>SUM(Y6:Y7)</f>
        <v>344811.1042817462</v>
      </c>
      <c r="Z5" s="31">
        <f>SUM(Z6:Z7)</f>
        <v>340776.24646842002</v>
      </c>
      <c r="AD5" s="24" t="s">
        <v>296</v>
      </c>
      <c r="AG5" s="32">
        <v>57850.174807650859</v>
      </c>
      <c r="AH5" s="32">
        <v>49343.609467294271</v>
      </c>
      <c r="AI5" s="32">
        <v>49314.434389475377</v>
      </c>
      <c r="AJ5" s="32">
        <v>38213.77376387913</v>
      </c>
      <c r="AN5" s="39" t="s">
        <v>118</v>
      </c>
      <c r="AO5" s="38"/>
      <c r="AP5" s="38"/>
      <c r="AQ5" s="37">
        <v>501727.73630133254</v>
      </c>
      <c r="AR5" s="37">
        <v>421611.5922840673</v>
      </c>
      <c r="AS5" s="37">
        <v>407086.05667815695</v>
      </c>
      <c r="AT5" s="36">
        <v>425063.52420355403</v>
      </c>
      <c r="AX5" s="24" t="s">
        <v>267</v>
      </c>
      <c r="BA5" s="32">
        <v>62954.688475878291</v>
      </c>
      <c r="BB5" s="32">
        <v>45981.588216189426</v>
      </c>
      <c r="BC5" s="32">
        <v>43957.290837583489</v>
      </c>
      <c r="BD5" s="32">
        <v>40705.992647124374</v>
      </c>
      <c r="BH5" s="24" t="s">
        <v>280</v>
      </c>
      <c r="BK5" s="32">
        <f>COGS!F73</f>
        <v>5009.7324789999993</v>
      </c>
      <c r="BL5" s="32">
        <f>COGS!G73</f>
        <v>3207.6185610000002</v>
      </c>
      <c r="BM5" s="32">
        <f>COGS!H73</f>
        <v>570.06158600000003</v>
      </c>
      <c r="BN5" s="32">
        <f>COGS!I73</f>
        <v>314.29804100000001</v>
      </c>
      <c r="BR5" s="24" t="s">
        <v>267</v>
      </c>
      <c r="BU5" s="32">
        <v>62954.688475878291</v>
      </c>
      <c r="BV5" s="32">
        <v>45981.588216189426</v>
      </c>
      <c r="BW5" s="32">
        <v>43957.290837583489</v>
      </c>
      <c r="BX5" s="32">
        <v>40705.992647124374</v>
      </c>
    </row>
    <row r="6" spans="1:16384">
      <c r="B6" s="34" t="s">
        <v>144</v>
      </c>
      <c r="C6" s="33"/>
      <c r="D6" s="33"/>
      <c r="E6" s="32">
        <f>E4-E5</f>
        <v>96227.940575366898</v>
      </c>
      <c r="F6" s="32">
        <f>F4-F5</f>
        <v>52911.505959740141</v>
      </c>
      <c r="G6" s="32">
        <f>G4-G5</f>
        <v>62274.95239641075</v>
      </c>
      <c r="H6" s="31">
        <f>H4-H5</f>
        <v>84287.277735134005</v>
      </c>
      <c r="L6" s="34" t="s">
        <v>144</v>
      </c>
      <c r="M6" s="33"/>
      <c r="N6" s="33"/>
      <c r="O6" s="32">
        <f>O4-O5</f>
        <v>96227.940575366898</v>
      </c>
      <c r="P6" s="32">
        <f>P4-P5</f>
        <v>52911.505959740141</v>
      </c>
      <c r="Q6" s="32">
        <f>Q4-Q5</f>
        <v>62274.95239641075</v>
      </c>
      <c r="R6" s="31">
        <f>R4-R5</f>
        <v>84287.277735134005</v>
      </c>
      <c r="T6" s="35" t="s">
        <v>369</v>
      </c>
      <c r="U6" s="33"/>
      <c r="V6" s="33"/>
      <c r="W6" s="32">
        <f>COGS!M65</f>
        <v>258057.30282549196</v>
      </c>
      <c r="X6" s="32">
        <f>COGS!V65</f>
        <v>221074.300422022</v>
      </c>
      <c r="Y6" s="32">
        <f>COGS!AE65</f>
        <v>201339.64139248559</v>
      </c>
      <c r="Z6" s="31">
        <f>COGS!AN65</f>
        <v>207597.5309077292</v>
      </c>
      <c r="AD6" s="24" t="s">
        <v>293</v>
      </c>
      <c r="AG6" s="32">
        <v>83721.746472469837</v>
      </c>
      <c r="AH6" s="32">
        <v>64217.965973252925</v>
      </c>
      <c r="AI6" s="32">
        <v>46178.792876705513</v>
      </c>
      <c r="AJ6" s="32">
        <v>55285.559446959807</v>
      </c>
      <c r="AN6" s="34" t="s">
        <v>82</v>
      </c>
      <c r="AO6" s="33"/>
      <c r="AP6" s="33"/>
      <c r="AQ6" s="32">
        <f>SUM(AQ7:AQ8)</f>
        <v>405499.79572596564</v>
      </c>
      <c r="AR6" s="32">
        <f>SUM(AR7:AR8)</f>
        <v>368217.73639712133</v>
      </c>
      <c r="AS6" s="32">
        <f>SUM(AS7:AS8)</f>
        <v>347743.96391593502</v>
      </c>
      <c r="AT6" s="31">
        <f>SUM(AT7:AT8)</f>
        <v>341771.22654967254</v>
      </c>
      <c r="AX6" s="24" t="s">
        <v>266</v>
      </c>
      <c r="BA6" s="32">
        <v>3685.9136074769908</v>
      </c>
      <c r="BB6" s="32">
        <v>5309.0923586947192</v>
      </c>
      <c r="BC6" s="32">
        <v>4416.1412835510673</v>
      </c>
      <c r="BD6" s="32">
        <v>5382.9806204679771</v>
      </c>
      <c r="BH6" s="24" t="s">
        <v>325</v>
      </c>
      <c r="BK6" s="32">
        <f>COGS!F74</f>
        <v>161</v>
      </c>
      <c r="BL6" s="32">
        <f>COGS!G74</f>
        <v>87</v>
      </c>
      <c r="BM6" s="32">
        <f>COGS!H74</f>
        <v>16</v>
      </c>
      <c r="BN6" s="32">
        <f>COGS!I74</f>
        <v>9</v>
      </c>
      <c r="BR6" s="24" t="s">
        <v>266</v>
      </c>
      <c r="BU6" s="32">
        <v>3685.9136074769908</v>
      </c>
      <c r="BV6" s="32">
        <v>5309.0923586947192</v>
      </c>
      <c r="BW6" s="32">
        <v>4416.1412835510673</v>
      </c>
      <c r="BX6" s="32">
        <v>5382.9806204679771</v>
      </c>
    </row>
    <row r="7" spans="1:16384">
      <c r="B7" s="34" t="s">
        <v>67</v>
      </c>
      <c r="C7" s="33"/>
      <c r="D7" s="33"/>
      <c r="E7" s="65">
        <f>E6/E4</f>
        <v>0.19179314519214338</v>
      </c>
      <c r="F7" s="65">
        <f>F6/F4</f>
        <v>0.12549822378719178</v>
      </c>
      <c r="G7" s="65">
        <f>G6/G4</f>
        <v>0.15297736528874889</v>
      </c>
      <c r="H7" s="71">
        <f>H6/H4</f>
        <v>0.19829336778088394</v>
      </c>
      <c r="L7" s="34" t="s">
        <v>67</v>
      </c>
      <c r="M7" s="33"/>
      <c r="N7" s="33"/>
      <c r="O7" s="65">
        <f>O6/O4</f>
        <v>0.19179314519214338</v>
      </c>
      <c r="P7" s="456">
        <f>P6/P4</f>
        <v>0.12549822378719178</v>
      </c>
      <c r="Q7" s="65">
        <f>Q6/Q4</f>
        <v>0.15297736528874889</v>
      </c>
      <c r="R7" s="71">
        <f>R6/R4</f>
        <v>0.19829336778088394</v>
      </c>
      <c r="T7" s="35" t="s">
        <v>191</v>
      </c>
      <c r="U7" s="33"/>
      <c r="V7" s="33"/>
      <c r="W7" s="32">
        <f>O5-W6</f>
        <v>147442.49290047368</v>
      </c>
      <c r="X7" s="32">
        <f>P5-X6</f>
        <v>147625.78590230516</v>
      </c>
      <c r="Y7" s="32">
        <f>Q5-Y6</f>
        <v>143471.46288926061</v>
      </c>
      <c r="Z7" s="31">
        <f>R5-Z6</f>
        <v>133178.71556069082</v>
      </c>
      <c r="AD7" s="24" t="s">
        <v>291</v>
      </c>
      <c r="AG7" s="32">
        <v>79009.099792313747</v>
      </c>
      <c r="AH7" s="32">
        <v>65506.377837380802</v>
      </c>
      <c r="AI7" s="32">
        <v>24732.709993124794</v>
      </c>
      <c r="AJ7" s="32">
        <v>20569.177667925516</v>
      </c>
      <c r="AN7" s="35" t="s">
        <v>129</v>
      </c>
      <c r="AO7" s="33"/>
      <c r="AP7" s="33"/>
      <c r="AQ7" s="32">
        <f>W6</f>
        <v>258057.30282549196</v>
      </c>
      <c r="AR7" s="32">
        <f>X6-COGS!V37+(COGS!F37/COGS!F61*COGS!O61+COGS!G37/COGS!G61*COGS!P61+COGS!H37/COGS!H61*COGS!Q61+COGS!I37/COGS!I61*COGS!R61+COGS!J37/COGS!J61*COGS!S61+COGS!K37/COGS!K61*COGS!T61)</f>
        <v>220591.95049481615</v>
      </c>
      <c r="AS7" s="32">
        <f>Y6-COGS!AE37+(COGS!O37/COGS!O61*COGS!X61+COGS!P37/COGS!P61*COGS!Y61+COGS!Q37/COGS!Q61*COGS!Z61+COGS!R37/COGS!R61*COGS!AA61+COGS!S37/COGS!S61*COGS!AB61+COGS!T37/COGS!T61*COGS!AC61)</f>
        <v>204272.50102667438</v>
      </c>
      <c r="AT7" s="31">
        <f>Z6-COGS!AN37+(COGS!X37/COGS!X61*COGS!AG61+COGS!Y37/COGS!Y61*COGS!AH61+COGS!Z37/COGS!Z61*COGS!AI61+COGS!AA37/COGS!AA61*COGS!AJ61+COGS!AB37/COGS!AB61*COGS!AK61+COGS!AC37/COGS!AC61*COGS!AL61)</f>
        <v>208592.5109889817</v>
      </c>
      <c r="AX7" s="24" t="s">
        <v>264</v>
      </c>
      <c r="BA7" s="32">
        <v>3822.5157719182139</v>
      </c>
      <c r="BB7" s="32">
        <v>3888.1705683381615</v>
      </c>
      <c r="BC7" s="32">
        <v>6299.0771352380507</v>
      </c>
      <c r="BD7" s="32">
        <v>7832.1854342673196</v>
      </c>
      <c r="BH7" s="24" t="s">
        <v>277</v>
      </c>
      <c r="BK7" s="32">
        <f>O17*COGS!M63/COGS!M65*COGS!F63/COGS!M63</f>
        <v>12429860.846769104</v>
      </c>
      <c r="BL7" s="32">
        <f>P17*COGS!V63/COGS!V65*COGS!O63/COGS!V63</f>
        <v>13852098.089327239</v>
      </c>
      <c r="BM7" s="32">
        <f>Q17*COGS!AE63/COGS!AE65*COGS!X63/COGS!AE63</f>
        <v>5873466.4003327778</v>
      </c>
      <c r="BN7" s="32">
        <f>R17*COGS!AN63/COGS!AN65*COGS!AG63/COGS!AN63</f>
        <v>8602545.7859460115</v>
      </c>
      <c r="BR7" s="24" t="s">
        <v>264</v>
      </c>
      <c r="BU7" s="32">
        <v>3822.5157719182139</v>
      </c>
      <c r="BV7" s="32">
        <v>3888.1705683381615</v>
      </c>
      <c r="BW7" s="32">
        <v>6299.0771352380507</v>
      </c>
      <c r="BX7" s="32">
        <v>7832.1854342673196</v>
      </c>
    </row>
    <row r="8" spans="1:16384" ht="11.25" thickBot="1">
      <c r="B8" s="131" t="s">
        <v>368</v>
      </c>
      <c r="C8" s="130"/>
      <c r="D8" s="130"/>
      <c r="E8" s="129"/>
      <c r="F8" s="128">
        <f>F7-E7</f>
        <v>-6.6294921404951607E-2</v>
      </c>
      <c r="G8" s="128">
        <f>G7-F7</f>
        <v>2.7479141501557114E-2</v>
      </c>
      <c r="H8" s="127">
        <f>H7-G7</f>
        <v>4.5316002492135049E-2</v>
      </c>
      <c r="L8" s="70" t="s">
        <v>268</v>
      </c>
      <c r="M8" s="69"/>
      <c r="N8" s="69"/>
      <c r="O8" s="68"/>
      <c r="P8" s="67">
        <f>P7-O7</f>
        <v>-6.6294921404951607E-2</v>
      </c>
      <c r="Q8" s="67">
        <f>Q7-P7</f>
        <v>2.7479141501557114E-2</v>
      </c>
      <c r="R8" s="66">
        <f>R7-Q7</f>
        <v>4.5316002492135049E-2</v>
      </c>
      <c r="T8" s="34" t="s">
        <v>144</v>
      </c>
      <c r="U8" s="33"/>
      <c r="V8" s="33"/>
      <c r="W8" s="32">
        <f>W4-W5</f>
        <v>96227.940575366898</v>
      </c>
      <c r="X8" s="32">
        <f>X4-X5</f>
        <v>52911.505959740141</v>
      </c>
      <c r="Y8" s="32">
        <f>Y4-Y5</f>
        <v>62274.95239641075</v>
      </c>
      <c r="Z8" s="31">
        <f>Z4-Z5</f>
        <v>84287.277735134005</v>
      </c>
      <c r="AD8" s="24" t="s">
        <v>290</v>
      </c>
      <c r="AG8" s="32">
        <v>79154.623302136417</v>
      </c>
      <c r="AH8" s="32">
        <v>59580.542747481275</v>
      </c>
      <c r="AI8" s="32">
        <v>57321.121885056658</v>
      </c>
      <c r="AJ8" s="32">
        <v>57117.158829638109</v>
      </c>
      <c r="AN8" s="35" t="s">
        <v>69</v>
      </c>
      <c r="AO8" s="33"/>
      <c r="AP8" s="33"/>
      <c r="AQ8" s="32">
        <f>W7</f>
        <v>147442.49290047368</v>
      </c>
      <c r="AR8" s="32">
        <f>X7</f>
        <v>147625.78590230516</v>
      </c>
      <c r="AS8" s="32">
        <f>Y7</f>
        <v>143471.46288926061</v>
      </c>
      <c r="AT8" s="31">
        <f>Z7</f>
        <v>133178.71556069082</v>
      </c>
      <c r="AX8" s="24" t="s">
        <v>262</v>
      </c>
      <c r="BA8" s="32">
        <v>646.90655908717667</v>
      </c>
      <c r="BB8" s="32">
        <v>1035.3190171827011</v>
      </c>
      <c r="BC8" s="32">
        <v>235.7187691930809</v>
      </c>
      <c r="BD8" s="32">
        <v>439.34562873817697</v>
      </c>
      <c r="BH8" s="24" t="s">
        <v>304</v>
      </c>
      <c r="BK8" s="32">
        <f>BK7/BK6</f>
        <v>77204.104638317411</v>
      </c>
      <c r="BL8" s="32">
        <f>BL7/BL6</f>
        <v>159219.51826812918</v>
      </c>
      <c r="BM8" s="32">
        <f>BM7/BM6</f>
        <v>367091.65002079861</v>
      </c>
      <c r="BN8" s="32">
        <f>BN7/BN6</f>
        <v>955838.42066066794</v>
      </c>
      <c r="BR8" s="24" t="s">
        <v>262</v>
      </c>
      <c r="BU8" s="32">
        <v>646.90655908717667</v>
      </c>
      <c r="BV8" s="32">
        <v>1035.3190171827011</v>
      </c>
      <c r="BW8" s="32">
        <v>235.7187691930809</v>
      </c>
      <c r="BX8" s="32">
        <v>439.34562873817697</v>
      </c>
    </row>
    <row r="9" spans="1:16384">
      <c r="B9" s="34"/>
      <c r="C9" s="33"/>
      <c r="D9" s="33"/>
      <c r="E9" s="33"/>
      <c r="F9" s="65"/>
      <c r="G9" s="65"/>
      <c r="H9" s="71"/>
      <c r="T9" s="34" t="s">
        <v>67</v>
      </c>
      <c r="U9" s="33"/>
      <c r="V9" s="33"/>
      <c r="W9" s="65">
        <f>W8/W4</f>
        <v>0.19179314519214338</v>
      </c>
      <c r="X9" s="65">
        <f>X8/X4</f>
        <v>0.12549822378719178</v>
      </c>
      <c r="Y9" s="65">
        <f>Y8/Y4</f>
        <v>0.15297736528874889</v>
      </c>
      <c r="Z9" s="71">
        <f>Z8/Z4</f>
        <v>0.19829336778088394</v>
      </c>
      <c r="AD9" s="24" t="s">
        <v>288</v>
      </c>
      <c r="AG9" s="32">
        <v>63655.700594721493</v>
      </c>
      <c r="AH9" s="32">
        <v>59821.970418039404</v>
      </c>
      <c r="AI9" s="32">
        <v>72774.899882980011</v>
      </c>
      <c r="AJ9" s="32">
        <v>80426.681559369521</v>
      </c>
      <c r="AN9" s="34" t="s">
        <v>144</v>
      </c>
      <c r="AO9" s="33"/>
      <c r="AP9" s="33"/>
      <c r="AQ9" s="32">
        <f>AQ5-AQ6</f>
        <v>96227.940575366898</v>
      </c>
      <c r="AR9" s="32">
        <f>AR5-AR6</f>
        <v>53393.855886945967</v>
      </c>
      <c r="AS9" s="32">
        <f>AS5-AS6</f>
        <v>59342.092762221931</v>
      </c>
      <c r="AT9" s="31">
        <f>AT5-AT6</f>
        <v>83292.297653881484</v>
      </c>
      <c r="AX9" s="24" t="s">
        <v>1</v>
      </c>
      <c r="BA9" s="32">
        <v>35821.564311161586</v>
      </c>
      <c r="BB9" s="32">
        <v>32636.221297298012</v>
      </c>
      <c r="BC9" s="32">
        <v>29832.538294418657</v>
      </c>
      <c r="BD9" s="32">
        <v>26666.809167341136</v>
      </c>
      <c r="BR9" s="24" t="s">
        <v>1</v>
      </c>
      <c r="BU9" s="32">
        <v>35821.564311161586</v>
      </c>
      <c r="BV9" s="32">
        <v>32636.221297298012</v>
      </c>
      <c r="BW9" s="32">
        <v>29832.538294418657</v>
      </c>
      <c r="BX9" s="32">
        <v>26666.809167341136</v>
      </c>
    </row>
    <row r="10" spans="1:16384" ht="11.25" thickBot="1">
      <c r="B10" s="34"/>
      <c r="C10" s="33"/>
      <c r="D10" s="33"/>
      <c r="E10" s="40"/>
      <c r="F10" s="40" t="s">
        <v>367</v>
      </c>
      <c r="G10" s="40" t="s">
        <v>366</v>
      </c>
      <c r="H10" s="126" t="s">
        <v>365</v>
      </c>
      <c r="L10" s="41" t="s">
        <v>364</v>
      </c>
      <c r="M10" s="33"/>
      <c r="N10" s="33"/>
      <c r="O10" s="40" t="s">
        <v>122</v>
      </c>
      <c r="P10" s="40" t="s">
        <v>121</v>
      </c>
      <c r="Q10" s="40" t="s">
        <v>85</v>
      </c>
      <c r="R10" s="40" t="s">
        <v>119</v>
      </c>
      <c r="T10" s="70" t="s">
        <v>363</v>
      </c>
      <c r="U10" s="69"/>
      <c r="V10" s="69"/>
      <c r="W10" s="68"/>
      <c r="X10" s="67">
        <f>X9-W9</f>
        <v>-6.6294921404951607E-2</v>
      </c>
      <c r="Y10" s="67">
        <f>Y9-X9</f>
        <v>2.7479141501557114E-2</v>
      </c>
      <c r="Z10" s="66">
        <f>Z9-Y9</f>
        <v>4.5316002492135049E-2</v>
      </c>
      <c r="AD10" s="24" t="s">
        <v>302</v>
      </c>
      <c r="AG10" s="32">
        <v>49900.125288884105</v>
      </c>
      <c r="AH10" s="32">
        <v>36539.305996756324</v>
      </c>
      <c r="AI10" s="32">
        <v>70962.993370701515</v>
      </c>
      <c r="AJ10" s="32">
        <v>68395.794360967833</v>
      </c>
      <c r="AN10" s="30" t="s">
        <v>67</v>
      </c>
      <c r="AO10" s="29"/>
      <c r="AP10" s="29"/>
      <c r="AQ10" s="28">
        <f>AQ9/AQ5</f>
        <v>0.19179314519214338</v>
      </c>
      <c r="AR10" s="28">
        <f>AR9/AR5</f>
        <v>0.12664228608536701</v>
      </c>
      <c r="AS10" s="28">
        <f>AS9/AS5</f>
        <v>0.14577284529579923</v>
      </c>
      <c r="AT10" s="27">
        <f>AT9/AT5</f>
        <v>0.19595258805127336</v>
      </c>
      <c r="AX10" s="47" t="s">
        <v>301</v>
      </c>
      <c r="AY10" s="47"/>
      <c r="AZ10" s="47"/>
      <c r="BA10" s="46">
        <f>SUM(BA5:BA9)</f>
        <v>106931.58872552225</v>
      </c>
      <c r="BB10" s="46">
        <f>SUM(BB5:BB9)</f>
        <v>88850.391457703023</v>
      </c>
      <c r="BC10" s="46">
        <f>SUM(BC5:BC9)</f>
        <v>84740.766319984337</v>
      </c>
      <c r="BD10" s="46">
        <f>SUM(BD5:BD9)</f>
        <v>81027.313497938987</v>
      </c>
      <c r="BH10" s="41" t="s">
        <v>303</v>
      </c>
      <c r="BI10" s="33"/>
      <c r="BJ10" s="33"/>
      <c r="BK10" s="40" t="s">
        <v>145</v>
      </c>
      <c r="BL10" s="40" t="s">
        <v>121</v>
      </c>
      <c r="BM10" s="40" t="s">
        <v>120</v>
      </c>
      <c r="BN10" s="40" t="s">
        <v>131</v>
      </c>
      <c r="BR10" s="47" t="s">
        <v>284</v>
      </c>
      <c r="BS10" s="47"/>
      <c r="BT10" s="47"/>
      <c r="BU10" s="46">
        <f>SUM(BU5:BU9)</f>
        <v>106931.58872552225</v>
      </c>
      <c r="BV10" s="46">
        <f>SUM(BV5:BV9)</f>
        <v>88850.391457703023</v>
      </c>
      <c r="BW10" s="46">
        <f>SUM(BW5:BW9)</f>
        <v>84740.766319984337</v>
      </c>
      <c r="BX10" s="46">
        <f>SUM(BX5:BX9)</f>
        <v>81027.313497938987</v>
      </c>
    </row>
    <row r="11" spans="1:16384">
      <c r="B11" s="91" t="s">
        <v>362</v>
      </c>
      <c r="C11" s="125"/>
      <c r="D11" s="125"/>
      <c r="E11" s="125"/>
      <c r="F11" s="89">
        <f>P134+P193+P252+P311+P370+P429+P488+P547+P606</f>
        <v>2.4879130067589628E-3</v>
      </c>
      <c r="G11" s="89">
        <f>Q134+Q193+Q252+Q311+Q370+Q429+Q488+Q547+Q606</f>
        <v>1.5253981730536187E-2</v>
      </c>
      <c r="H11" s="88">
        <f>R134+R193+R252+R311+R370+R429+R488+R547+R606</f>
        <v>-3.0532656091830368E-2</v>
      </c>
      <c r="L11" s="39" t="s">
        <v>130</v>
      </c>
      <c r="M11" s="38"/>
      <c r="N11" s="38"/>
      <c r="O11" s="37">
        <f>O4</f>
        <v>501727.73630133254</v>
      </c>
      <c r="P11" s="37">
        <f>P17*O16/1000000</f>
        <v>423635.80724465963</v>
      </c>
      <c r="Q11" s="37">
        <f>Q17*P16/1000000</f>
        <v>396990.77755139506</v>
      </c>
      <c r="R11" s="36">
        <f>R17*Q16/1000000</f>
        <v>428255.85785932024</v>
      </c>
      <c r="AD11" s="24" t="s">
        <v>285</v>
      </c>
      <c r="AG11" s="32">
        <v>17130.319896967048</v>
      </c>
      <c r="AH11" s="32">
        <v>14346.715351163712</v>
      </c>
      <c r="AI11" s="32">
        <v>1249.9788861655816</v>
      </c>
      <c r="AJ11" s="32">
        <v>4993.8861742600857</v>
      </c>
      <c r="AR11" s="26">
        <f>X9-AR10</f>
        <v>-1.1440622981752357E-3</v>
      </c>
      <c r="AS11" s="26">
        <f>Y9-AS10</f>
        <v>7.2045199929496595E-3</v>
      </c>
      <c r="AT11" s="26">
        <f>Z9-AT10</f>
        <v>2.3407797296105814E-3</v>
      </c>
      <c r="BH11" s="39" t="s">
        <v>130</v>
      </c>
      <c r="BI11" s="38"/>
      <c r="BJ11" s="38"/>
      <c r="BK11" s="37">
        <v>501727.73630133254</v>
      </c>
      <c r="BL11" s="37">
        <v>421611.5922840673</v>
      </c>
      <c r="BM11" s="37">
        <v>407086.05667815695</v>
      </c>
      <c r="BN11" s="36">
        <v>425063.52420355403</v>
      </c>
    </row>
    <row r="12" spans="1:16384" ht="11.25" thickBot="1">
      <c r="B12" s="91" t="s">
        <v>361</v>
      </c>
      <c r="C12" s="125"/>
      <c r="D12" s="125"/>
      <c r="E12" s="125"/>
      <c r="F12" s="122">
        <f>F13+F14</f>
        <v>1.1003093404781686E-2</v>
      </c>
      <c r="G12" s="122">
        <f>G13+G14</f>
        <v>2.4484535656689121E-2</v>
      </c>
      <c r="H12" s="88">
        <f>H13+H14</f>
        <v>7.5678835793978327E-3</v>
      </c>
      <c r="L12" s="34" t="s">
        <v>82</v>
      </c>
      <c r="M12" s="33"/>
      <c r="N12" s="33"/>
      <c r="O12" s="32">
        <f>O5</f>
        <v>405499.79572596564</v>
      </c>
      <c r="P12" s="32">
        <f>P5</f>
        <v>368700.08632432716</v>
      </c>
      <c r="Q12" s="32">
        <f>Q5</f>
        <v>344811.1042817462</v>
      </c>
      <c r="R12" s="31">
        <f>R5</f>
        <v>340776.24646842002</v>
      </c>
      <c r="T12" s="41" t="s">
        <v>360</v>
      </c>
      <c r="U12" s="33"/>
      <c r="V12" s="33"/>
      <c r="W12" s="40" t="s">
        <v>122</v>
      </c>
      <c r="X12" s="40" t="s">
        <v>121</v>
      </c>
      <c r="Y12" s="40" t="s">
        <v>85</v>
      </c>
      <c r="Z12" s="40" t="s">
        <v>131</v>
      </c>
      <c r="AD12" s="24" t="s">
        <v>1</v>
      </c>
      <c r="AG12" s="32">
        <v>71305.946146189002</v>
      </c>
      <c r="AH12" s="32">
        <v>72255.104492698913</v>
      </c>
      <c r="AI12" s="32">
        <v>84550.441204532661</v>
      </c>
      <c r="AJ12" s="32">
        <v>100061.94182569531</v>
      </c>
      <c r="AX12" s="24" t="s">
        <v>359</v>
      </c>
      <c r="BA12" s="40"/>
      <c r="BB12" s="40"/>
      <c r="BC12" s="40"/>
      <c r="BD12" s="40"/>
      <c r="BH12" s="34" t="s">
        <v>82</v>
      </c>
      <c r="BI12" s="33"/>
      <c r="BJ12" s="33"/>
      <c r="BK12" s="32">
        <f>SUM(BK13:BK14)</f>
        <v>405499.79572596564</v>
      </c>
      <c r="BL12" s="32">
        <f>SUM(BL13:BL14)</f>
        <v>368199.59028303518</v>
      </c>
      <c r="BM12" s="32">
        <f>SUM(BM13:BM14)</f>
        <v>344830.94955753931</v>
      </c>
      <c r="BN12" s="31">
        <f>SUM(BN13:BN14)</f>
        <v>340782.60806954501</v>
      </c>
      <c r="BR12" s="24" t="s">
        <v>358</v>
      </c>
      <c r="BU12" s="40"/>
      <c r="BV12" s="40"/>
      <c r="BW12" s="40"/>
      <c r="BX12" s="40"/>
    </row>
    <row r="13" spans="1:16384" ht="11.25" thickBot="1">
      <c r="B13" s="91"/>
      <c r="C13" s="90" t="s">
        <v>357</v>
      </c>
      <c r="D13" s="90"/>
      <c r="E13" s="90"/>
      <c r="F13" s="124">
        <f>P140+P199+P258+P317+P376+P435+P494+P553+P612</f>
        <v>2.0350852886225568E-2</v>
      </c>
      <c r="G13" s="124">
        <f>Q140+Q199+Q258+Q317+Q376+Q435+Q494+Q553+Q612</f>
        <v>4.9993281653251426E-2</v>
      </c>
      <c r="H13" s="92">
        <f>R140+R199+R258+R317+R376+R435+R494+R553+R612</f>
        <v>2.0244172519492148E-2</v>
      </c>
      <c r="L13" s="34" t="s">
        <v>144</v>
      </c>
      <c r="M13" s="33"/>
      <c r="N13" s="33"/>
      <c r="O13" s="32">
        <f>O11-O12</f>
        <v>96227.940575366898</v>
      </c>
      <c r="P13" s="32">
        <f>P11-P12</f>
        <v>54935.720920332475</v>
      </c>
      <c r="Q13" s="32">
        <f>Q11-Q12</f>
        <v>52179.673269648862</v>
      </c>
      <c r="R13" s="31">
        <f>R11-R12</f>
        <v>87479.611390900216</v>
      </c>
      <c r="T13" s="39" t="s">
        <v>118</v>
      </c>
      <c r="U13" s="38"/>
      <c r="V13" s="38"/>
      <c r="W13" s="37">
        <f>W4</f>
        <v>501727.73630133254</v>
      </c>
      <c r="X13" s="37">
        <f>X4</f>
        <v>421611.5922840673</v>
      </c>
      <c r="Y13" s="37">
        <f>Y4</f>
        <v>407086.05667815695</v>
      </c>
      <c r="Z13" s="36">
        <f>Z4</f>
        <v>425063.52420355403</v>
      </c>
      <c r="AD13" s="47" t="s">
        <v>301</v>
      </c>
      <c r="AE13" s="47"/>
      <c r="AF13" s="47"/>
      <c r="AG13" s="46">
        <f>SUM(AG5:AG12)</f>
        <v>501727.73630133248</v>
      </c>
      <c r="AH13" s="46">
        <f>SUM(AH5:AH12)</f>
        <v>421611.59228406759</v>
      </c>
      <c r="AI13" s="46">
        <f>SUM(AI5:AI12)</f>
        <v>407085.37248874211</v>
      </c>
      <c r="AJ13" s="46">
        <f>SUM(AJ5:AJ12)</f>
        <v>425063.97362869536</v>
      </c>
      <c r="AN13" s="41" t="s">
        <v>356</v>
      </c>
      <c r="AO13" s="33"/>
      <c r="AP13" s="33"/>
      <c r="AQ13" s="40" t="s">
        <v>122</v>
      </c>
      <c r="AR13" s="40" t="s">
        <v>121</v>
      </c>
      <c r="AS13" s="40" t="s">
        <v>85</v>
      </c>
      <c r="AT13" s="40" t="s">
        <v>131</v>
      </c>
      <c r="AX13" s="64" t="s">
        <v>267</v>
      </c>
      <c r="AY13" s="64"/>
      <c r="AZ13" s="64"/>
      <c r="BA13" s="63">
        <v>62954.688475878291</v>
      </c>
      <c r="BB13" s="63">
        <f>(COGS!F21*COGS!O14+COGS!G21*COGS!P14+COGS!H21*COGS!Q14+COGS!I21*COGS!R14+COGS!J21*COGS!S14+COGS!K21*COGS!T14)/1000000</f>
        <v>46342.159493941523</v>
      </c>
      <c r="BC13" s="63">
        <f>(COGS!O21*COGS!X14+COGS!P21*COGS!Y14+COGS!Q21*COGS!Z14+COGS!R21*COGS!AA14+COGS!S21*COGS!AB14+COGS!T21*COGS!AC14)/1000000</f>
        <v>52283.217704752009</v>
      </c>
      <c r="BD13" s="63">
        <f>(COGS!X21*COGS!AG14+COGS!Y21*COGS!AH14+COGS!Z21*COGS!AI14+COGS!AA21*COGS!AJ14+COGS!AB21*COGS!AK14+COGS!AC21*COGS!AL14)/1000000</f>
        <v>45503.356490061342</v>
      </c>
      <c r="BH13" s="35" t="s">
        <v>129</v>
      </c>
      <c r="BI13" s="33"/>
      <c r="BJ13" s="33"/>
      <c r="BK13" s="32">
        <f>W6</f>
        <v>258057.30282549196</v>
      </c>
      <c r="BL13" s="32">
        <f>X6-BL5+(COGS!F34*COGS!O33)</f>
        <v>220573.80438073006</v>
      </c>
      <c r="BM13" s="32">
        <f>Y6-BM5+(COGS!O34*COGS!X33)</f>
        <v>201359.4866682787</v>
      </c>
      <c r="BN13" s="31">
        <f>Z6-BN5+(COGS!X34*COGS!AG33)</f>
        <v>207603.89250885422</v>
      </c>
      <c r="BR13" s="64" t="s">
        <v>267</v>
      </c>
      <c r="BS13" s="64"/>
      <c r="BT13" s="64"/>
      <c r="BU13" s="63">
        <v>62954.688475878291</v>
      </c>
      <c r="BV13" s="63">
        <f>(COGS!F21*COGS!O14+COGS!G21*COGS!P14+COGS!H21*COGS!Q14+COGS!I21*COGS!R14+COGS!J21*COGS!S14+COGS!K21*COGS!T14)/1000000</f>
        <v>46342.159493941523</v>
      </c>
      <c r="BW13" s="63">
        <f>(COGS!O21*COGS!X14+COGS!P21*COGS!Y14+COGS!Q21*COGS!Z14+COGS!R21*COGS!AA14+COGS!S21*COGS!AB14+COGS!T21*COGS!AC14)/1000000</f>
        <v>52283.217704752009</v>
      </c>
      <c r="BX13" s="63">
        <f>(COGS!X21*COGS!AG14+COGS!Y21*COGS!AH14+COGS!Z21*COGS!AI14+COGS!AA21*COGS!AJ14+COGS!AB21*COGS!AK14+COGS!AC21*COGS!AL14)/1000000</f>
        <v>45503.356490061342</v>
      </c>
    </row>
    <row r="14" spans="1:16384" ht="11.25" thickBot="1">
      <c r="B14" s="91"/>
      <c r="C14" s="90" t="s">
        <v>355</v>
      </c>
      <c r="D14" s="90"/>
      <c r="E14" s="90"/>
      <c r="F14" s="124">
        <f>+X152+X215+X278+X341+X404+X467+X530+X593+X656</f>
        <v>-9.3477594814438819E-3</v>
      </c>
      <c r="G14" s="124">
        <f>Y152+Y215+Y278+Y341+Y404+Y467+Y530+Y593+Y656</f>
        <v>-2.5508745996562304E-2</v>
      </c>
      <c r="H14" s="92">
        <f>Z152+Z215+Z278+Z341+Z404+Z467+Z530+Z593+Z656</f>
        <v>-1.2676288940094316E-2</v>
      </c>
      <c r="L14" s="30" t="s">
        <v>220</v>
      </c>
      <c r="M14" s="29"/>
      <c r="N14" s="29"/>
      <c r="O14" s="28">
        <f>O13/O11</f>
        <v>0.19179314519214338</v>
      </c>
      <c r="P14" s="28">
        <f>P13/P11</f>
        <v>0.12967676476083573</v>
      </c>
      <c r="Q14" s="28">
        <f>Q13/Q11</f>
        <v>0.131437998614196</v>
      </c>
      <c r="R14" s="27">
        <f>R13/R11</f>
        <v>0.20426950334824562</v>
      </c>
      <c r="T14" s="34" t="s">
        <v>117</v>
      </c>
      <c r="U14" s="33"/>
      <c r="V14" s="33"/>
      <c r="W14" s="32">
        <f>SUM(W15:W16)</f>
        <v>405499.79572596564</v>
      </c>
      <c r="X14" s="32">
        <f>SUM(X15:X16)</f>
        <v>365517.75632749998</v>
      </c>
      <c r="Y14" s="32">
        <f>SUM(Y15:Y16)</f>
        <v>351635.70701193303</v>
      </c>
      <c r="Z14" s="31">
        <f>SUM(Z15:Z16)</f>
        <v>344988.67424418457</v>
      </c>
      <c r="AN14" s="39" t="s">
        <v>118</v>
      </c>
      <c r="AO14" s="38"/>
      <c r="AP14" s="38"/>
      <c r="AQ14" s="37">
        <v>501727.73630133254</v>
      </c>
      <c r="AR14" s="37">
        <v>421611.5922840673</v>
      </c>
      <c r="AS14" s="37">
        <v>407086.05667815695</v>
      </c>
      <c r="AT14" s="36">
        <v>425063.52420355403</v>
      </c>
      <c r="AX14" s="24" t="s">
        <v>266</v>
      </c>
      <c r="BA14" s="32">
        <v>3685.9136074769908</v>
      </c>
      <c r="BB14" s="32">
        <v>5309.0923586947192</v>
      </c>
      <c r="BC14" s="32">
        <v>4416.1412835510673</v>
      </c>
      <c r="BD14" s="32">
        <v>5382.9806204679771</v>
      </c>
      <c r="BH14" s="35" t="s">
        <v>69</v>
      </c>
      <c r="BI14" s="33"/>
      <c r="BJ14" s="33"/>
      <c r="BK14" s="32">
        <f>W7</f>
        <v>147442.49290047368</v>
      </c>
      <c r="BL14" s="32">
        <f>X7</f>
        <v>147625.78590230516</v>
      </c>
      <c r="BM14" s="32">
        <f>Y7</f>
        <v>143471.46288926061</v>
      </c>
      <c r="BN14" s="31">
        <f>Z7</f>
        <v>133178.71556069082</v>
      </c>
      <c r="BR14" s="24" t="s">
        <v>266</v>
      </c>
      <c r="BU14" s="32">
        <v>3685.9136074769908</v>
      </c>
      <c r="BV14" s="32">
        <v>5309.0923586947192</v>
      </c>
      <c r="BW14" s="32">
        <v>4416.1412835510673</v>
      </c>
      <c r="BX14" s="32">
        <v>5382.9806204679771</v>
      </c>
    </row>
    <row r="15" spans="1:16384">
      <c r="B15" s="91" t="s">
        <v>354</v>
      </c>
      <c r="C15" s="90"/>
      <c r="D15" s="90"/>
      <c r="E15" s="90"/>
      <c r="F15" s="122">
        <f>SUM(F16:F18)</f>
        <v>-1.4019272426038485E-2</v>
      </c>
      <c r="G15" s="122">
        <f>SUM(G16:G18)</f>
        <v>1.5095173637214973E-2</v>
      </c>
      <c r="H15" s="88">
        <f>SUM(H16:H18)</f>
        <v>3.6677771399561262E-3</v>
      </c>
      <c r="L15" s="41"/>
      <c r="M15" s="33"/>
      <c r="N15" s="33"/>
      <c r="O15" s="40"/>
      <c r="P15" s="40"/>
      <c r="Q15" s="40"/>
      <c r="R15" s="40"/>
      <c r="T15" s="35" t="s">
        <v>129</v>
      </c>
      <c r="U15" s="33"/>
      <c r="V15" s="33"/>
      <c r="W15" s="32">
        <f>W6</f>
        <v>258057.30282549196</v>
      </c>
      <c r="X15" s="32">
        <f>W20*X21/1000000</f>
        <v>217891.9704251948</v>
      </c>
      <c r="Y15" s="32">
        <f>X20*Y21/1000000</f>
        <v>208164.24412267242</v>
      </c>
      <c r="Z15" s="31">
        <f>Y20*Z21/1000000</f>
        <v>211809.95868349375</v>
      </c>
      <c r="AD15" s="24" t="s">
        <v>353</v>
      </c>
      <c r="AN15" s="34" t="s">
        <v>82</v>
      </c>
      <c r="AO15" s="33"/>
      <c r="AP15" s="33"/>
      <c r="AQ15" s="32">
        <f>SUM(AQ16:AQ17)</f>
        <v>405499.79572596564</v>
      </c>
      <c r="AR15" s="32">
        <f>SUM(AR16:AR17)</f>
        <v>367933.34352521005</v>
      </c>
      <c r="AS15" s="32">
        <f>SUM(AS16:AS17)</f>
        <v>344145.32373972697</v>
      </c>
      <c r="AT15" s="31">
        <f>SUM(AT16:AT17)</f>
        <v>340984.28701509302</v>
      </c>
      <c r="AX15" s="24" t="s">
        <v>264</v>
      </c>
      <c r="BA15" s="32">
        <v>3822.5157719182139</v>
      </c>
      <c r="BB15" s="32">
        <v>3888.1705683381615</v>
      </c>
      <c r="BC15" s="32">
        <v>6299.0771352380507</v>
      </c>
      <c r="BD15" s="32">
        <v>7832.1854342673196</v>
      </c>
      <c r="BH15" s="34" t="s">
        <v>134</v>
      </c>
      <c r="BI15" s="33"/>
      <c r="BJ15" s="33"/>
      <c r="BK15" s="32">
        <f>BK11-BK12</f>
        <v>96227.940575366898</v>
      </c>
      <c r="BL15" s="32">
        <f>BL11-BL12</f>
        <v>53412.002001032117</v>
      </c>
      <c r="BM15" s="32">
        <f>BM11-BM12</f>
        <v>62255.107120617642</v>
      </c>
      <c r="BN15" s="31">
        <f>BN11-BN12</f>
        <v>84280.916134009021</v>
      </c>
      <c r="BR15" s="24" t="s">
        <v>264</v>
      </c>
      <c r="BU15" s="32">
        <v>3822.5157719182139</v>
      </c>
      <c r="BV15" s="32">
        <v>3888.1705683381615</v>
      </c>
      <c r="BW15" s="32">
        <v>6299.0771352380507</v>
      </c>
      <c r="BX15" s="32">
        <v>7832.1854342673196</v>
      </c>
    </row>
    <row r="16" spans="1:16384" ht="11.25" thickBot="1">
      <c r="B16" s="94"/>
      <c r="C16" s="90" t="s">
        <v>352</v>
      </c>
      <c r="D16" s="90"/>
      <c r="E16" s="90"/>
      <c r="F16" s="93">
        <f>AH49</f>
        <v>1.3359096292738456E-4</v>
      </c>
      <c r="G16" s="93">
        <f>AI49</f>
        <v>-4.1297162102301235E-3</v>
      </c>
      <c r="H16" s="92">
        <f>AJ49</f>
        <v>3.7545963078001483E-4</v>
      </c>
      <c r="L16" s="33" t="s">
        <v>351</v>
      </c>
      <c r="M16" s="33"/>
      <c r="N16" s="33"/>
      <c r="O16" s="95">
        <f>'GP breakdown'!AA2</f>
        <v>4125.1366552789032</v>
      </c>
      <c r="P16" s="95">
        <f>'GP breakdown'!AB2</f>
        <v>4105.4259434143596</v>
      </c>
      <c r="Q16" s="95">
        <f>'GP breakdown'!AC2</f>
        <v>4209.8248946661988</v>
      </c>
      <c r="R16" s="95">
        <f>'GP breakdown'!AD2</f>
        <v>4178.4481523557843</v>
      </c>
      <c r="T16" s="35" t="s">
        <v>191</v>
      </c>
      <c r="U16" s="33"/>
      <c r="V16" s="33"/>
      <c r="W16" s="32">
        <f>W7</f>
        <v>147442.49290047368</v>
      </c>
      <c r="X16" s="32">
        <f>X7</f>
        <v>147625.78590230516</v>
      </c>
      <c r="Y16" s="32">
        <f>Y7</f>
        <v>143471.46288926061</v>
      </c>
      <c r="Z16" s="31">
        <f>Z7</f>
        <v>133178.71556069082</v>
      </c>
      <c r="AD16" s="24" t="s">
        <v>296</v>
      </c>
      <c r="AG16" s="81">
        <f t="shared" ref="AG16:AJ21" si="0">W40</f>
        <v>0.13813564015900695</v>
      </c>
      <c r="AH16" s="81">
        <f t="shared" si="0"/>
        <v>0.14974698068644815</v>
      </c>
      <c r="AI16" s="81">
        <f t="shared" si="0"/>
        <v>0.15019678480030491</v>
      </c>
      <c r="AJ16" s="81">
        <f t="shared" si="0"/>
        <v>0.11300737707161117</v>
      </c>
      <c r="AN16" s="35" t="s">
        <v>129</v>
      </c>
      <c r="AO16" s="33"/>
      <c r="AP16" s="33"/>
      <c r="AQ16" s="32">
        <f>AQ7</f>
        <v>258057.30282549196</v>
      </c>
      <c r="AR16" s="32">
        <f>X6-COGS!V37+((COGS!O37/COGS!O61)*COGS!F62*COGS!V61+(COGS!P37/COGS!P61)*COGS!G62*COGS!V61+(COGS!Q37/COGS!Q61)*COGS!H62*COGS!V61+(COGS!R37/COGS!R61)*COGS!I62*COGS!V61+(COGS!S37/COGS!S61)*COGS!J62*COGS!V61+(COGS!T37/COGS!T61)*COGS!K62*COGS!V61)</f>
        <v>220307.55762290486</v>
      </c>
      <c r="AS16" s="32">
        <f>Y6-COGS!AE37+((COGS!X37/COGS!X61)*COGS!O62*COGS!AE61+(COGS!Y37/COGS!Y61)*COGS!P62*COGS!AE61+(COGS!Z37/COGS!Z61)*COGS!Q62*COGS!AE61+(COGS!AA37/COGS!AA61)*COGS!R62*COGS!AE61+(COGS!AB37/COGS!AB61)*COGS!S62*COGS!AE61+(COGS!AC37/COGS!AC61)*COGS!T62*COGS!AE61)</f>
        <v>200673.86085046636</v>
      </c>
      <c r="AT16" s="31">
        <f>Z6-COGS!AN37+((COGS!AG37/COGS!AG61)*COGS!X62*COGS!AN61+(COGS!AH37/COGS!AH61)*COGS!Y62*COGS!AN61+(COGS!AI37/COGS!AI61)*COGS!Z62*COGS!AN61+(COGS!AJ37/COGS!AJ61)*COGS!AA62*COGS!AN61+(COGS!AK37/COGS!AK61)*COGS!AB62*COGS!AN61+IFERROR((COGS!AL37/COGS!AL61)*COGS!AC62*COGS!AN61,0))</f>
        <v>207805.57145440218</v>
      </c>
      <c r="AX16" s="24" t="s">
        <v>262</v>
      </c>
      <c r="BA16" s="32">
        <v>646.90655908717667</v>
      </c>
      <c r="BB16" s="32">
        <v>1035.3190171827011</v>
      </c>
      <c r="BC16" s="32">
        <v>235.7187691930809</v>
      </c>
      <c r="BD16" s="32">
        <v>439.34562873817697</v>
      </c>
      <c r="BH16" s="30" t="s">
        <v>220</v>
      </c>
      <c r="BI16" s="29"/>
      <c r="BJ16" s="29"/>
      <c r="BK16" s="28">
        <f>BK15/BK11</f>
        <v>0.19179314519214338</v>
      </c>
      <c r="BL16" s="28">
        <f>BL15/BL11</f>
        <v>0.12668532596951215</v>
      </c>
      <c r="BM16" s="28">
        <f>BM15/BM11</f>
        <v>0.15292861570504895</v>
      </c>
      <c r="BN16" s="27">
        <f>BN15/BN11</f>
        <v>0.19827840154463278</v>
      </c>
      <c r="BR16" s="24" t="s">
        <v>262</v>
      </c>
      <c r="BU16" s="32">
        <v>646.90655908717667</v>
      </c>
      <c r="BV16" s="32">
        <v>1035.3190171827011</v>
      </c>
      <c r="BW16" s="32">
        <v>235.7187691930809</v>
      </c>
      <c r="BX16" s="32">
        <v>439.34562873817697</v>
      </c>
    </row>
    <row r="17" spans="2:76">
      <c r="B17" s="94"/>
      <c r="C17" s="90" t="s">
        <v>282</v>
      </c>
      <c r="D17" s="90"/>
      <c r="E17" s="90"/>
      <c r="F17" s="124">
        <f>AH75</f>
        <v>-1.5256160546332246E-2</v>
      </c>
      <c r="G17" s="124">
        <f>AI75</f>
        <v>1.0129670394061969E-2</v>
      </c>
      <c r="H17" s="123">
        <f>AJ75</f>
        <v>2.8663128867282297E-3</v>
      </c>
      <c r="L17" s="33" t="s">
        <v>350</v>
      </c>
      <c r="M17" s="33"/>
      <c r="N17" s="33"/>
      <c r="O17" s="95">
        <f>'GP breakdown'!I2</f>
        <v>121626937.05171578</v>
      </c>
      <c r="P17" s="95">
        <f>'GP breakdown'!J2</f>
        <v>102696187.45903517</v>
      </c>
      <c r="Q17" s="95">
        <f>'GP breakdown'!K2</f>
        <v>96699047.315229312</v>
      </c>
      <c r="R17" s="95">
        <f>'GP breakdown'!L2</f>
        <v>101727712.80865283</v>
      </c>
      <c r="T17" s="34" t="s">
        <v>134</v>
      </c>
      <c r="U17" s="33"/>
      <c r="V17" s="33"/>
      <c r="W17" s="32">
        <f>W13-W14</f>
        <v>96227.940575366898</v>
      </c>
      <c r="X17" s="32">
        <f>X13-X14</f>
        <v>56093.835956567316</v>
      </c>
      <c r="Y17" s="32">
        <f>Y13-Y14</f>
        <v>55450.349666223919</v>
      </c>
      <c r="Z17" s="31">
        <f>Z13-Z14</f>
        <v>80074.849959369458</v>
      </c>
      <c r="AD17" s="24" t="s">
        <v>293</v>
      </c>
      <c r="AG17" s="81">
        <f t="shared" si="0"/>
        <v>0.18569843611531928</v>
      </c>
      <c r="AH17" s="81">
        <f t="shared" si="0"/>
        <v>0.15587178254679865</v>
      </c>
      <c r="AI17" s="81">
        <f t="shared" si="0"/>
        <v>0.12992651270951361</v>
      </c>
      <c r="AJ17" s="81">
        <f t="shared" si="0"/>
        <v>0.16107160524507805</v>
      </c>
      <c r="AN17" s="35" t="s">
        <v>69</v>
      </c>
      <c r="AO17" s="33"/>
      <c r="AP17" s="33"/>
      <c r="AQ17" s="32">
        <f>AQ8</f>
        <v>147442.49290047368</v>
      </c>
      <c r="AR17" s="32">
        <f>AR8</f>
        <v>147625.78590230516</v>
      </c>
      <c r="AS17" s="32">
        <f>AS8</f>
        <v>143471.46288926061</v>
      </c>
      <c r="AT17" s="31">
        <f>AT8</f>
        <v>133178.71556069082</v>
      </c>
      <c r="AX17" s="24" t="s">
        <v>1</v>
      </c>
      <c r="BA17" s="32">
        <v>35821.564311161586</v>
      </c>
      <c r="BB17" s="32">
        <v>32636.221297298012</v>
      </c>
      <c r="BC17" s="32">
        <v>29832.538294418657</v>
      </c>
      <c r="BD17" s="32">
        <v>26666.809167341136</v>
      </c>
      <c r="BL17" s="26">
        <f>X9-BL16</f>
        <v>-1.1871021823203765E-3</v>
      </c>
      <c r="BM17" s="26">
        <f>Y9-BM16</f>
        <v>4.8749583699936316E-5</v>
      </c>
      <c r="BN17" s="26">
        <f>Z9-BN16</f>
        <v>1.4966236251162668E-5</v>
      </c>
      <c r="BR17" s="24" t="s">
        <v>1</v>
      </c>
      <c r="BU17" s="32">
        <v>35821.564311161586</v>
      </c>
      <c r="BV17" s="32">
        <v>32636.221297298012</v>
      </c>
      <c r="BW17" s="32">
        <v>29832.538294418657</v>
      </c>
      <c r="BX17" s="32">
        <v>26666.809167341136</v>
      </c>
    </row>
    <row r="18" spans="2:76" ht="11.25" thickBot="1">
      <c r="B18" s="94"/>
      <c r="C18" s="90" t="s">
        <v>349</v>
      </c>
      <c r="D18" s="90"/>
      <c r="E18" s="90"/>
      <c r="F18" s="124">
        <f>AH50+AH76</f>
        <v>1.1032971573663756E-3</v>
      </c>
      <c r="G18" s="124">
        <f>AI50+AI76</f>
        <v>9.0952194533831278E-3</v>
      </c>
      <c r="H18" s="123">
        <f>AJ50+AJ76</f>
        <v>4.2600462244788182E-4</v>
      </c>
      <c r="L18" s="47" t="s">
        <v>280</v>
      </c>
      <c r="M18" s="47"/>
      <c r="N18" s="47"/>
      <c r="O18" s="82">
        <f>O16*O17/1000000</f>
        <v>501727.73630133254</v>
      </c>
      <c r="P18" s="82">
        <f>P16*P17/1000000</f>
        <v>421611.59228406736</v>
      </c>
      <c r="Q18" s="82">
        <f>Q16*Q17/1000000</f>
        <v>407086.05667815701</v>
      </c>
      <c r="R18" s="82">
        <f>R16*R17/1000000</f>
        <v>425063.97362869524</v>
      </c>
      <c r="T18" s="30" t="s">
        <v>67</v>
      </c>
      <c r="U18" s="29"/>
      <c r="V18" s="29"/>
      <c r="W18" s="28">
        <f>W17/W13</f>
        <v>0.19179314519214338</v>
      </c>
      <c r="X18" s="28">
        <f>X17/X13</f>
        <v>0.13304623730263382</v>
      </c>
      <c r="Y18" s="28">
        <f>Y17/Y13</f>
        <v>0.13621284432756456</v>
      </c>
      <c r="Z18" s="27">
        <f>Z17/Z13</f>
        <v>0.18838325426630417</v>
      </c>
      <c r="AD18" s="24" t="s">
        <v>291</v>
      </c>
      <c r="AF18" s="26"/>
      <c r="AG18" s="81">
        <f t="shared" si="0"/>
        <v>1.9805464631373105E-2</v>
      </c>
      <c r="AH18" s="81">
        <f t="shared" si="0"/>
        <v>1.6457796942794891E-2</v>
      </c>
      <c r="AI18" s="81">
        <f t="shared" si="0"/>
        <v>6.2610751275172915E-3</v>
      </c>
      <c r="AJ18" s="81">
        <f t="shared" si="0"/>
        <v>5.4643615260041292E-3</v>
      </c>
      <c r="AN18" s="34" t="s">
        <v>144</v>
      </c>
      <c r="AO18" s="33"/>
      <c r="AP18" s="33"/>
      <c r="AQ18" s="32">
        <f>AQ14-AQ15</f>
        <v>96227.940575366898</v>
      </c>
      <c r="AR18" s="32">
        <f>AR14-AR15</f>
        <v>53678.248758857255</v>
      </c>
      <c r="AS18" s="32">
        <f>AS14-AS15</f>
        <v>62940.732938429981</v>
      </c>
      <c r="AT18" s="31">
        <f>AT14-AT15</f>
        <v>84079.237188461004</v>
      </c>
      <c r="AX18" s="47" t="s">
        <v>284</v>
      </c>
      <c r="AY18" s="47"/>
      <c r="AZ18" s="47"/>
      <c r="BA18" s="46">
        <f>SUM(BA13:BA17)</f>
        <v>106931.58872552225</v>
      </c>
      <c r="BB18" s="46">
        <f>SUM(BB13:BB17)</f>
        <v>89210.962735455105</v>
      </c>
      <c r="BC18" s="46">
        <f>SUM(BC13:BC17)</f>
        <v>93066.69318715288</v>
      </c>
      <c r="BD18" s="46">
        <f>SUM(BD13:BD17)</f>
        <v>85824.677340875947</v>
      </c>
      <c r="BR18" s="47" t="s">
        <v>284</v>
      </c>
      <c r="BS18" s="47"/>
      <c r="BT18" s="47"/>
      <c r="BU18" s="46">
        <f>SUM(BU13:BU17)</f>
        <v>106931.58872552225</v>
      </c>
      <c r="BV18" s="46">
        <f>SUM(BV13:BV17)</f>
        <v>89210.962735455105</v>
      </c>
      <c r="BW18" s="46">
        <f>SUM(BW13:BW17)</f>
        <v>93066.69318715288</v>
      </c>
      <c r="BX18" s="46">
        <f>SUM(BX13:BX17)</f>
        <v>85824.677340875947</v>
      </c>
    </row>
    <row r="19" spans="2:76" ht="10.15" customHeight="1" thickBot="1">
      <c r="B19" s="91" t="s">
        <v>348</v>
      </c>
      <c r="C19" s="90"/>
      <c r="D19" s="90"/>
      <c r="E19" s="90"/>
      <c r="F19" s="122">
        <f>SUM(F20:F21)</f>
        <v>-4.1420126542870639E-2</v>
      </c>
      <c r="G19" s="122">
        <f>SUM(G20:G21)</f>
        <v>-3.5111078559390371E-2</v>
      </c>
      <c r="H19" s="121">
        <f>SUM(H20:H21)</f>
        <v>2.9635899573299582E-2</v>
      </c>
      <c r="T19" s="41"/>
      <c r="U19" s="33"/>
      <c r="V19" s="33"/>
      <c r="W19" s="40"/>
      <c r="X19" s="40"/>
      <c r="Y19" s="40"/>
      <c r="Z19" s="40"/>
      <c r="AD19" s="24" t="s">
        <v>290</v>
      </c>
      <c r="AG19" s="81">
        <f t="shared" si="0"/>
        <v>0.15690002940619802</v>
      </c>
      <c r="AH19" s="81">
        <f t="shared" si="0"/>
        <v>0.15235609224774038</v>
      </c>
      <c r="AI19" s="81">
        <f t="shared" si="0"/>
        <v>0.14630221075375494</v>
      </c>
      <c r="AJ19" s="81">
        <f t="shared" si="0"/>
        <v>0.13404423065766732</v>
      </c>
      <c r="AN19" s="30" t="s">
        <v>220</v>
      </c>
      <c r="AO19" s="29"/>
      <c r="AP19" s="29"/>
      <c r="AQ19" s="28">
        <f>AQ18/AQ14</f>
        <v>0.19179314519214338</v>
      </c>
      <c r="AR19" s="28">
        <f>AR18/AR14</f>
        <v>0.12731682368612557</v>
      </c>
      <c r="AS19" s="28">
        <f>AS18/AS14</f>
        <v>0.15461284390831162</v>
      </c>
      <c r="AT19" s="27">
        <f>AT18/AT14</f>
        <v>0.19780393376731431</v>
      </c>
      <c r="BH19" s="41" t="s">
        <v>289</v>
      </c>
      <c r="BI19" s="33"/>
      <c r="BJ19" s="33"/>
      <c r="BK19" s="40" t="s">
        <v>145</v>
      </c>
      <c r="BL19" s="40" t="s">
        <v>132</v>
      </c>
      <c r="BM19" s="40" t="s">
        <v>120</v>
      </c>
      <c r="BN19" s="40" t="s">
        <v>131</v>
      </c>
    </row>
    <row r="20" spans="2:76" ht="10.15" customHeight="1" thickBot="1">
      <c r="B20" s="94"/>
      <c r="C20" s="90" t="s">
        <v>347</v>
      </c>
      <c r="D20" s="90"/>
      <c r="E20" s="90"/>
      <c r="F20" s="93">
        <f>AH93</f>
        <v>-3.9438091448738263E-2</v>
      </c>
      <c r="G20" s="93">
        <f>AI93</f>
        <v>-8.8834407685444983E-3</v>
      </c>
      <c r="H20" s="92">
        <f>AJ93</f>
        <v>1.2014527526908252E-2</v>
      </c>
      <c r="L20" s="33" t="s">
        <v>337</v>
      </c>
      <c r="M20" s="33"/>
      <c r="N20" s="33"/>
      <c r="O20" s="83"/>
      <c r="P20" s="83"/>
      <c r="Q20" s="83"/>
      <c r="R20" s="83"/>
      <c r="T20" s="33" t="s">
        <v>346</v>
      </c>
      <c r="U20" s="33"/>
      <c r="V20" s="33"/>
      <c r="W20" s="95">
        <f>'GP breakdown'!AG2-'Margin Structure'!G147*1000000/'EBITDA% movement'!W21</f>
        <v>2121.7143091325611</v>
      </c>
      <c r="X20" s="95">
        <f>'GP breakdown'!AH2-'Margin Structure'!H147*1000000/'EBITDA% movement'!X21</f>
        <v>2152.7021196400997</v>
      </c>
      <c r="Y20" s="95">
        <f>'GP breakdown'!AI2-'Margin Structure'!I147*1000000/'EBITDA% movement'!Y21</f>
        <v>2082.1264219505529</v>
      </c>
      <c r="Z20" s="95">
        <f>'GP breakdown'!AJ2-'Margin Structure'!J147*1000000/'EBITDA% movement'!Z21</f>
        <v>2040.7175702280338</v>
      </c>
      <c r="AD20" s="24" t="s">
        <v>288</v>
      </c>
      <c r="AG20" s="81">
        <f t="shared" si="0"/>
        <v>7.4627672750984211E-2</v>
      </c>
      <c r="AH20" s="81">
        <f t="shared" si="0"/>
        <v>8.5183903185203871E-2</v>
      </c>
      <c r="AI20" s="81">
        <f t="shared" si="0"/>
        <v>0.11260240097820637</v>
      </c>
      <c r="AJ20" s="81">
        <f t="shared" si="0"/>
        <v>0.1327808394297357</v>
      </c>
      <c r="AR20" s="26">
        <f>X9-AR19</f>
        <v>-1.8185998989337926E-3</v>
      </c>
      <c r="AS20" s="26">
        <f>Y9-AS19</f>
        <v>-1.6354786195627302E-3</v>
      </c>
      <c r="AT20" s="26">
        <f>Z9-AT19</f>
        <v>4.8943401356962846E-4</v>
      </c>
      <c r="AX20" s="41"/>
      <c r="AY20" s="33"/>
      <c r="AZ20" s="33"/>
      <c r="BA20" s="40" t="s">
        <v>145</v>
      </c>
      <c r="BB20" s="40" t="s">
        <v>121</v>
      </c>
      <c r="BC20" s="40" t="s">
        <v>85</v>
      </c>
      <c r="BD20" s="40" t="s">
        <v>131</v>
      </c>
      <c r="BH20" s="39" t="s">
        <v>130</v>
      </c>
      <c r="BI20" s="38"/>
      <c r="BJ20" s="38"/>
      <c r="BK20" s="37">
        <v>501727.73630133254</v>
      </c>
      <c r="BL20" s="37">
        <v>421611.5922840673</v>
      </c>
      <c r="BM20" s="37">
        <v>407086.05667815695</v>
      </c>
      <c r="BN20" s="36">
        <v>425063.52420355403</v>
      </c>
      <c r="BR20" s="41"/>
      <c r="BS20" s="33"/>
      <c r="BT20" s="33"/>
      <c r="BU20" s="40" t="s">
        <v>145</v>
      </c>
      <c r="BV20" s="40" t="s">
        <v>132</v>
      </c>
      <c r="BW20" s="40" t="s">
        <v>345</v>
      </c>
      <c r="BX20" s="40" t="s">
        <v>131</v>
      </c>
    </row>
    <row r="21" spans="2:76" ht="10.15" customHeight="1" thickBot="1">
      <c r="B21" s="94"/>
      <c r="C21" s="90" t="s">
        <v>344</v>
      </c>
      <c r="D21" s="90"/>
      <c r="E21" s="90"/>
      <c r="F21" s="93">
        <f>AH95</f>
        <v>-1.982035094132379E-3</v>
      </c>
      <c r="G21" s="93">
        <f>AI95</f>
        <v>-2.6227637790845876E-2</v>
      </c>
      <c r="H21" s="92">
        <f>AJ95</f>
        <v>1.7621372046391328E-2</v>
      </c>
      <c r="L21" s="33" t="s">
        <v>296</v>
      </c>
      <c r="M21" s="33"/>
      <c r="N21" s="33"/>
      <c r="O21" s="42">
        <v>16801014.810217999</v>
      </c>
      <c r="P21" s="42">
        <v>15378444</v>
      </c>
      <c r="Q21" s="42">
        <v>14523886</v>
      </c>
      <c r="R21" s="42">
        <v>11495982</v>
      </c>
      <c r="T21" s="33" t="s">
        <v>343</v>
      </c>
      <c r="U21" s="33"/>
      <c r="V21" s="33"/>
      <c r="W21" s="95">
        <f>'GP breakdown'!I2</f>
        <v>121626937.05171578</v>
      </c>
      <c r="X21" s="95">
        <f>'GP breakdown'!J2</f>
        <v>102696187.45903517</v>
      </c>
      <c r="Y21" s="95">
        <f>'GP breakdown'!K2</f>
        <v>96699047.315229312</v>
      </c>
      <c r="Z21" s="95">
        <f>'GP breakdown'!L2</f>
        <v>101727712.80865283</v>
      </c>
      <c r="AD21" s="24" t="s">
        <v>302</v>
      </c>
      <c r="AG21" s="81">
        <f t="shared" si="0"/>
        <v>7.0947002441826848E-2</v>
      </c>
      <c r="AH21" s="81">
        <f t="shared" si="0"/>
        <v>5.97987437698176E-2</v>
      </c>
      <c r="AI21" s="81">
        <f t="shared" si="0"/>
        <v>9.9279209739308844E-2</v>
      </c>
      <c r="AJ21" s="81">
        <f t="shared" si="0"/>
        <v>9.0239569400986E-2</v>
      </c>
      <c r="AN21" s="73" t="s">
        <v>342</v>
      </c>
      <c r="AX21" s="39" t="s">
        <v>118</v>
      </c>
      <c r="AY21" s="38"/>
      <c r="AZ21" s="38"/>
      <c r="BA21" s="37">
        <v>501727.73630133254</v>
      </c>
      <c r="BB21" s="37">
        <v>421611.5922840673</v>
      </c>
      <c r="BC21" s="37">
        <v>407086.05667815695</v>
      </c>
      <c r="BD21" s="36">
        <v>425063.52420355403</v>
      </c>
      <c r="BH21" s="34" t="s">
        <v>82</v>
      </c>
      <c r="BI21" s="33"/>
      <c r="BJ21" s="33"/>
      <c r="BK21" s="32">
        <f>SUM(BK22:BK23)</f>
        <v>405499.79572596564</v>
      </c>
      <c r="BL21" s="32">
        <f>SUM(BL22:BL23)</f>
        <v>372107.60156305076</v>
      </c>
      <c r="BM21" s="32">
        <f>SUM(BM22:BM23)</f>
        <v>345555.3592474758</v>
      </c>
      <c r="BN21" s="31">
        <f>SUM(BN22:BN23)</f>
        <v>341280.32210361003</v>
      </c>
      <c r="BR21" s="120" t="s">
        <v>341</v>
      </c>
      <c r="BS21" s="38"/>
      <c r="BT21" s="38"/>
      <c r="BU21" s="37">
        <v>501727.73630133254</v>
      </c>
      <c r="BV21" s="37">
        <v>421611.5922840673</v>
      </c>
      <c r="BW21" s="37">
        <v>407086.05667815695</v>
      </c>
      <c r="BX21" s="36">
        <v>425063.52420355403</v>
      </c>
    </row>
    <row r="22" spans="2:76" ht="10.15" customHeight="1">
      <c r="B22" s="91" t="s">
        <v>340</v>
      </c>
      <c r="C22" s="90"/>
      <c r="D22" s="90"/>
      <c r="E22" s="90"/>
      <c r="F22" s="457">
        <v>0.05</v>
      </c>
      <c r="G22" s="89">
        <f>SUM(G23:G26)</f>
        <v>1.9630520393056822E-2</v>
      </c>
      <c r="H22" s="88">
        <f>SUM(H23:H26)</f>
        <v>1.374644270469888E-2</v>
      </c>
      <c r="L22" s="33" t="s">
        <v>293</v>
      </c>
      <c r="M22" s="33"/>
      <c r="N22" s="33"/>
      <c r="O22" s="42">
        <v>22585932</v>
      </c>
      <c r="P22" s="42">
        <v>16007437.800000001</v>
      </c>
      <c r="Q22" s="42">
        <v>12563770</v>
      </c>
      <c r="R22" s="42">
        <v>16385446</v>
      </c>
      <c r="T22" s="47" t="s">
        <v>280</v>
      </c>
      <c r="U22" s="47"/>
      <c r="V22" s="47"/>
      <c r="W22" s="82">
        <f>W20*W21/1000000</f>
        <v>258057.61271859065</v>
      </c>
      <c r="X22" s="82">
        <f>X20*X21/1000000</f>
        <v>221074.30042202203</v>
      </c>
      <c r="Y22" s="82">
        <f>Y20*Y21/1000000</f>
        <v>201339.64139248562</v>
      </c>
      <c r="Z22" s="82">
        <f>Z20*Z21/1000000</f>
        <v>207597.53090772926</v>
      </c>
      <c r="AD22" s="24" t="s">
        <v>285</v>
      </c>
      <c r="AG22" s="81">
        <f>W46+W49+W50</f>
        <v>2.6465809788264724E-2</v>
      </c>
      <c r="AH22" s="81">
        <f>X46+X49+X50</f>
        <v>2.4399944577996019E-2</v>
      </c>
      <c r="AI22" s="81">
        <f>Y46+Y49+Y50</f>
        <v>2.228262811099703E-3</v>
      </c>
      <c r="AJ22" s="81">
        <f>Z46+Z49+Z50</f>
        <v>1.1284104260846884E-2</v>
      </c>
      <c r="AN22" s="39" t="s">
        <v>130</v>
      </c>
      <c r="AO22" s="38"/>
      <c r="AP22" s="38"/>
      <c r="AQ22" s="119">
        <v>501727.73630133254</v>
      </c>
      <c r="AR22" s="119">
        <v>421611.5922840673</v>
      </c>
      <c r="AS22" s="119">
        <v>407086.05667815695</v>
      </c>
      <c r="AT22" s="118">
        <v>425063.52420355403</v>
      </c>
      <c r="AX22" s="34" t="s">
        <v>82</v>
      </c>
      <c r="AY22" s="33"/>
      <c r="AZ22" s="33"/>
      <c r="BA22" s="32">
        <f>SUM(BA23:BA24)</f>
        <v>405499.79572596564</v>
      </c>
      <c r="BB22" s="32">
        <f>SUM(BB23:BB24)</f>
        <v>369060.65760207921</v>
      </c>
      <c r="BC22" s="32">
        <f>SUM(BC23:BC24)</f>
        <v>353137.03114891471</v>
      </c>
      <c r="BD22" s="31">
        <f>SUM(BD23:BD24)</f>
        <v>345573.61031135696</v>
      </c>
      <c r="BH22" s="35" t="s">
        <v>129</v>
      </c>
      <c r="BI22" s="33"/>
      <c r="BJ22" s="33"/>
      <c r="BK22" s="32">
        <f>W6</f>
        <v>258057.30282549196</v>
      </c>
      <c r="BL22" s="32">
        <f>X6-BL5+(BL7/BK8)*COGS!G75</f>
        <v>224481.81566074557</v>
      </c>
      <c r="BM22" s="32">
        <f>Y6-BM5+(BM7/BL8)*COGS!H75</f>
        <v>202083.89635821519</v>
      </c>
      <c r="BN22" s="31">
        <f>Z6-BN5+(BN7/BM8)*COGS!I75</f>
        <v>208101.60654291924</v>
      </c>
      <c r="BR22" s="117" t="s">
        <v>339</v>
      </c>
      <c r="BS22" s="33"/>
      <c r="BT22" s="33"/>
      <c r="BU22" s="32">
        <f>'Margin Structure'!G18</f>
        <v>274864.49700909865</v>
      </c>
      <c r="BV22" s="32">
        <f>'Margin Structure'!H18-BV10+BV18</f>
        <v>236763.9120867521</v>
      </c>
      <c r="BW22" s="32">
        <f>'Margin Structure'!I18-BW10+BW18</f>
        <v>225776.28039916855</v>
      </c>
      <c r="BX22" s="31">
        <f>'Margin Structure'!J18-BX10+BX18</f>
        <v>225495.79225993698</v>
      </c>
    </row>
    <row r="23" spans="2:76" ht="10.15" customHeight="1">
      <c r="B23" s="94"/>
      <c r="C23" s="90" t="s">
        <v>267</v>
      </c>
      <c r="D23" s="90"/>
      <c r="E23" s="90"/>
      <c r="F23" s="93">
        <f>BB27</f>
        <v>8.5522145109592773E-4</v>
      </c>
      <c r="G23" s="93">
        <f>BC27</f>
        <v>2.0452498263164559E-2</v>
      </c>
      <c r="H23" s="92">
        <f>BD27</f>
        <v>1.128622798657164E-2</v>
      </c>
      <c r="L23" s="33" t="s">
        <v>291</v>
      </c>
      <c r="M23" s="33"/>
      <c r="N23" s="33"/>
      <c r="O23" s="42">
        <v>2408878</v>
      </c>
      <c r="P23" s="42">
        <v>1690153</v>
      </c>
      <c r="Q23" s="42">
        <v>605440</v>
      </c>
      <c r="R23" s="42">
        <v>555877</v>
      </c>
      <c r="AD23" s="24" t="s">
        <v>1</v>
      </c>
      <c r="AG23" s="81">
        <f>W47+W48+W51</f>
        <v>0.32741994470702679</v>
      </c>
      <c r="AH23" s="81">
        <f>X47+X48+X51</f>
        <v>0.35618475604320038</v>
      </c>
      <c r="AI23" s="81">
        <f>Y47+Y48+Y51</f>
        <v>0.35320354308029428</v>
      </c>
      <c r="AJ23" s="81">
        <f>Z47+Z48+Z51</f>
        <v>0.35210791240807071</v>
      </c>
      <c r="AN23" s="34" t="s">
        <v>117</v>
      </c>
      <c r="AO23" s="33"/>
      <c r="AP23" s="33"/>
      <c r="AQ23" s="32">
        <f>SUM(AQ24:AQ25)</f>
        <v>405499.79572596564</v>
      </c>
      <c r="AR23" s="32">
        <f>SUM(AR24:AR25)</f>
        <v>364490.98312373762</v>
      </c>
      <c r="AS23" s="32">
        <f>SUM(AS24:AS25)</f>
        <v>352708.51086011651</v>
      </c>
      <c r="AT23" s="31">
        <f>SUM(AT24:AT25)</f>
        <v>347750.54919398576</v>
      </c>
      <c r="AX23" s="35" t="s">
        <v>157</v>
      </c>
      <c r="AY23" s="33"/>
      <c r="AZ23" s="33"/>
      <c r="BA23" s="32">
        <f>W15</f>
        <v>258057.30282549196</v>
      </c>
      <c r="BB23" s="32">
        <f>X6-BB10+BB18</f>
        <v>221434.87169977408</v>
      </c>
      <c r="BC23" s="32">
        <f>Y6-BC10+BC18</f>
        <v>209665.56825965413</v>
      </c>
      <c r="BD23" s="31">
        <f>Z6-BD10+BD18</f>
        <v>212394.89475066616</v>
      </c>
      <c r="BH23" s="35" t="s">
        <v>191</v>
      </c>
      <c r="BI23" s="33"/>
      <c r="BJ23" s="33"/>
      <c r="BK23" s="32">
        <f>W7</f>
        <v>147442.49290047368</v>
      </c>
      <c r="BL23" s="32">
        <f>X7</f>
        <v>147625.78590230516</v>
      </c>
      <c r="BM23" s="32">
        <f>Y7</f>
        <v>143471.46288926061</v>
      </c>
      <c r="BN23" s="31">
        <f>Z7</f>
        <v>133178.71556069082</v>
      </c>
      <c r="BR23" s="111" t="s">
        <v>338</v>
      </c>
      <c r="BS23" s="110"/>
      <c r="BT23" s="110"/>
      <c r="BU23" s="109">
        <f>BU21-BU22</f>
        <v>226863.23929223389</v>
      </c>
      <c r="BV23" s="109">
        <f>BV21-BV22</f>
        <v>184847.6801973152</v>
      </c>
      <c r="BW23" s="109">
        <f>BW21-BW22</f>
        <v>181309.7762789884</v>
      </c>
      <c r="BX23" s="108">
        <f>BX21-BX22</f>
        <v>199567.73194361705</v>
      </c>
    </row>
    <row r="24" spans="2:76" ht="10.15" customHeight="1">
      <c r="B24" s="94"/>
      <c r="C24" s="90" t="s">
        <v>266</v>
      </c>
      <c r="D24" s="90"/>
      <c r="E24" s="90"/>
      <c r="F24" s="93">
        <f>BB52</f>
        <v>9.9618562453734905E-4</v>
      </c>
      <c r="G24" s="93">
        <f>BC52</f>
        <v>-1.9627987090053978E-4</v>
      </c>
      <c r="H24" s="92">
        <f>BD52</f>
        <v>3.237253482715724E-3</v>
      </c>
      <c r="L24" s="33" t="s">
        <v>290</v>
      </c>
      <c r="M24" s="33"/>
      <c r="N24" s="33"/>
      <c r="O24" s="42">
        <v>19083270</v>
      </c>
      <c r="P24" s="42">
        <v>15646389.810000001</v>
      </c>
      <c r="Q24" s="42">
        <v>14147284.4</v>
      </c>
      <c r="R24" s="42">
        <v>13636013</v>
      </c>
      <c r="T24" s="33" t="s">
        <v>337</v>
      </c>
      <c r="U24" s="33"/>
      <c r="V24" s="33"/>
      <c r="W24" s="83"/>
      <c r="X24" s="83"/>
      <c r="Y24" s="83"/>
      <c r="Z24" s="83"/>
      <c r="AD24" s="47" t="s">
        <v>301</v>
      </c>
      <c r="AE24" s="47"/>
      <c r="AF24" s="47"/>
      <c r="AG24" s="62">
        <f>SUM(AG16:AG23)</f>
        <v>1</v>
      </c>
      <c r="AH24" s="62">
        <f>SUM(AH16:AH23)</f>
        <v>1</v>
      </c>
      <c r="AI24" s="62">
        <f>SUM(AI16:AI23)</f>
        <v>0.99999999999999978</v>
      </c>
      <c r="AJ24" s="62">
        <f>SUM(AJ16:AJ23)</f>
        <v>1</v>
      </c>
      <c r="AN24" s="35" t="s">
        <v>252</v>
      </c>
      <c r="AO24" s="33"/>
      <c r="AP24" s="33"/>
      <c r="AQ24" s="32">
        <f>AQ16</f>
        <v>258057.30282549196</v>
      </c>
      <c r="AR24" s="32">
        <f>X15-COGS!V36+(COGS!M36/COGS!M61)*COGS!V61</f>
        <v>216865.19722143249</v>
      </c>
      <c r="AS24" s="32">
        <f>Y15-COGS!AE36+(COGS!V36/COGS!V61)*COGS!AE61</f>
        <v>209237.0479708559</v>
      </c>
      <c r="AT24" s="31">
        <f>Z15-COGS!AN36+(COGS!AE36/COGS!AE61)*COGS!AN61</f>
        <v>214571.83363329491</v>
      </c>
      <c r="AX24" s="35" t="s">
        <v>191</v>
      </c>
      <c r="AY24" s="33"/>
      <c r="AZ24" s="33"/>
      <c r="BA24" s="32">
        <f>W16</f>
        <v>147442.49290047368</v>
      </c>
      <c r="BB24" s="32">
        <f>X16</f>
        <v>147625.78590230516</v>
      </c>
      <c r="BC24" s="32">
        <f>Y16</f>
        <v>143471.46288926061</v>
      </c>
      <c r="BD24" s="31">
        <f>Z16</f>
        <v>133178.71556069082</v>
      </c>
      <c r="BH24" s="34" t="s">
        <v>134</v>
      </c>
      <c r="BI24" s="33"/>
      <c r="BJ24" s="33"/>
      <c r="BK24" s="32">
        <f>BK20-BK21</f>
        <v>96227.940575366898</v>
      </c>
      <c r="BL24" s="32">
        <f>BL20-BL21</f>
        <v>49503.99072101654</v>
      </c>
      <c r="BM24" s="32">
        <f>BM20-BM21</f>
        <v>61530.697430681146</v>
      </c>
      <c r="BN24" s="31">
        <f>BN20-BN21</f>
        <v>83783.202099943999</v>
      </c>
      <c r="BR24" s="107" t="s">
        <v>336</v>
      </c>
      <c r="BS24" s="116"/>
      <c r="BT24" s="116"/>
      <c r="BU24" s="105">
        <f>BU23/BU21</f>
        <v>0.45216403813876888</v>
      </c>
      <c r="BV24" s="105">
        <f>BV23/BV21</f>
        <v>0.43843120915131584</v>
      </c>
      <c r="BW24" s="105">
        <f>BW23/BW21</f>
        <v>0.44538439306540106</v>
      </c>
      <c r="BX24" s="104">
        <f>BX23/BX21</f>
        <v>0.46950095828041044</v>
      </c>
    </row>
    <row r="25" spans="2:76" ht="10.15" customHeight="1" thickBot="1">
      <c r="B25" s="94"/>
      <c r="C25" s="90" t="s">
        <v>264</v>
      </c>
      <c r="D25" s="90"/>
      <c r="E25" s="90"/>
      <c r="F25" s="93">
        <f>BB77</f>
        <v>5.8407270926558175E-4</v>
      </c>
      <c r="G25" s="93">
        <f>BC77</f>
        <v>-5.6950069585320895E-4</v>
      </c>
      <c r="H25" s="92">
        <f>BD77</f>
        <v>-8.8163018453488173E-4</v>
      </c>
      <c r="L25" s="24" t="s">
        <v>288</v>
      </c>
      <c r="O25" s="42">
        <v>9076735.256000001</v>
      </c>
      <c r="P25" s="42">
        <v>8748062.0899999999</v>
      </c>
      <c r="Q25" s="42">
        <v>10888544.9</v>
      </c>
      <c r="R25" s="42">
        <v>13507491.1</v>
      </c>
      <c r="T25" s="33" t="s">
        <v>296</v>
      </c>
      <c r="U25" s="33"/>
      <c r="V25" s="33"/>
      <c r="W25" s="42">
        <v>16801014.810217999</v>
      </c>
      <c r="X25" s="42">
        <v>15378444</v>
      </c>
      <c r="Y25" s="42">
        <v>14523886</v>
      </c>
      <c r="Z25" s="42">
        <v>11495982</v>
      </c>
      <c r="AN25" s="35" t="s">
        <v>251</v>
      </c>
      <c r="AO25" s="33"/>
      <c r="AP25" s="33"/>
      <c r="AQ25" s="32">
        <f>AQ17</f>
        <v>147442.49290047368</v>
      </c>
      <c r="AR25" s="32">
        <f>AR17</f>
        <v>147625.78590230516</v>
      </c>
      <c r="AS25" s="32">
        <f>AS17</f>
        <v>143471.46288926061</v>
      </c>
      <c r="AT25" s="31">
        <f>AT17</f>
        <v>133178.71556069082</v>
      </c>
      <c r="AX25" s="34" t="s">
        <v>144</v>
      </c>
      <c r="AY25" s="33"/>
      <c r="AZ25" s="33"/>
      <c r="BA25" s="32">
        <f>BA21-BA22</f>
        <v>96227.940575366898</v>
      </c>
      <c r="BB25" s="32">
        <f>BB21-BB22</f>
        <v>52550.934681988088</v>
      </c>
      <c r="BC25" s="32">
        <f>BC21-BC22</f>
        <v>53949.025529242237</v>
      </c>
      <c r="BD25" s="31">
        <f>BD21-BD22</f>
        <v>79489.913892197073</v>
      </c>
      <c r="BH25" s="30" t="s">
        <v>67</v>
      </c>
      <c r="BI25" s="29"/>
      <c r="BJ25" s="29"/>
      <c r="BK25" s="28">
        <f>BK24/BK20</f>
        <v>0.19179314519214338</v>
      </c>
      <c r="BL25" s="28">
        <f>BL24/BL20</f>
        <v>0.1174161043647549</v>
      </c>
      <c r="BM25" s="28">
        <f>BM24/BM20</f>
        <v>0.15114911557712093</v>
      </c>
      <c r="BN25" s="27">
        <f>BN24/BN20</f>
        <v>0.19710748471520689</v>
      </c>
      <c r="BR25" s="34"/>
      <c r="BS25" s="103" t="s">
        <v>335</v>
      </c>
      <c r="BT25" s="102"/>
      <c r="BU25" s="101">
        <f>'Margin Structure'!G30</f>
        <v>226863.23929223389</v>
      </c>
      <c r="BV25" s="101">
        <f>'Margin Structure'!H30</f>
        <v>185208.25147506761</v>
      </c>
      <c r="BW25" s="101">
        <f>'Margin Structure'!I30</f>
        <v>189635.01895674216</v>
      </c>
      <c r="BX25" s="100">
        <f>'Margin Structure'!J30</f>
        <v>204365.54521169531</v>
      </c>
    </row>
    <row r="26" spans="2:76" ht="10.15" customHeight="1" thickBot="1">
      <c r="B26" s="94"/>
      <c r="C26" s="90" t="s">
        <v>262</v>
      </c>
      <c r="D26" s="90"/>
      <c r="E26" s="90"/>
      <c r="F26" s="93">
        <f>BB102</f>
        <v>-3.4335083648326381E-4</v>
      </c>
      <c r="G26" s="93">
        <f>BC102</f>
        <v>-5.6197303353988648E-5</v>
      </c>
      <c r="H26" s="92">
        <f>BD102</f>
        <v>1.045914199463982E-4</v>
      </c>
      <c r="L26" s="24" t="s">
        <v>302</v>
      </c>
      <c r="O26" s="42">
        <v>8629066.5999999996</v>
      </c>
      <c r="P26" s="42">
        <v>6141103</v>
      </c>
      <c r="Q26" s="42">
        <v>9600205</v>
      </c>
      <c r="R26" s="42">
        <v>9179865</v>
      </c>
      <c r="T26" s="33" t="s">
        <v>293</v>
      </c>
      <c r="U26" s="33"/>
      <c r="V26" s="33"/>
      <c r="W26" s="42">
        <v>22585932</v>
      </c>
      <c r="X26" s="42">
        <v>16007437.800000001</v>
      </c>
      <c r="Y26" s="42">
        <v>12563770</v>
      </c>
      <c r="Z26" s="42">
        <v>16385446</v>
      </c>
      <c r="AD26" s="73" t="s">
        <v>334</v>
      </c>
      <c r="AN26" s="34" t="s">
        <v>250</v>
      </c>
      <c r="AO26" s="33"/>
      <c r="AP26" s="33"/>
      <c r="AQ26" s="32">
        <f>AQ22-AQ23</f>
        <v>96227.940575366898</v>
      </c>
      <c r="AR26" s="32">
        <f>AR22-AR23</f>
        <v>57120.609160329681</v>
      </c>
      <c r="AS26" s="32">
        <f>AS22-AS23</f>
        <v>54377.545818040438</v>
      </c>
      <c r="AT26" s="31">
        <f>AT22-AT23</f>
        <v>77312.975009568268</v>
      </c>
      <c r="AX26" s="30" t="s">
        <v>67</v>
      </c>
      <c r="AY26" s="29"/>
      <c r="AZ26" s="29"/>
      <c r="BA26" s="28">
        <f>BA25/BA21</f>
        <v>0.19179314519214338</v>
      </c>
      <c r="BB26" s="28">
        <f>BB25/BB21</f>
        <v>0.12464300233609585</v>
      </c>
      <c r="BC26" s="28">
        <f>BC25/BC21</f>
        <v>0.13252486702558433</v>
      </c>
      <c r="BD26" s="27">
        <f>BD25/BD21</f>
        <v>0.1870071397943123</v>
      </c>
      <c r="BL26" s="26">
        <f>X9-BL25</f>
        <v>8.0821194224368759E-3</v>
      </c>
      <c r="BM26" s="26">
        <f>Y9-BM25</f>
        <v>1.828249711627955E-3</v>
      </c>
      <c r="BN26" s="26">
        <f>Z9-BN25</f>
        <v>1.1858830656770458E-3</v>
      </c>
      <c r="BR26" s="34"/>
      <c r="BS26" s="115" t="s">
        <v>333</v>
      </c>
      <c r="BT26" s="114"/>
      <c r="BU26" s="113">
        <f>BU25/BU21</f>
        <v>0.45216403813876888</v>
      </c>
      <c r="BV26" s="113">
        <f>BV25/BV21</f>
        <v>0.43928643060241263</v>
      </c>
      <c r="BW26" s="113">
        <f>BW25/BW21</f>
        <v>0.46583521062886218</v>
      </c>
      <c r="BX26" s="112">
        <f>BX25/BX21</f>
        <v>0.48078824357986766</v>
      </c>
    </row>
    <row r="27" spans="2:76" ht="10.15" customHeight="1" thickBot="1">
      <c r="B27" s="91" t="s">
        <v>332</v>
      </c>
      <c r="C27" s="90"/>
      <c r="D27" s="90"/>
      <c r="E27" s="90"/>
      <c r="F27" s="89">
        <f>BB116</f>
        <v>-1.2737131538244434E-2</v>
      </c>
      <c r="G27" s="89">
        <f>BC116</f>
        <v>-3.700839937370437E-2</v>
      </c>
      <c r="H27" s="88">
        <f>BD116</f>
        <v>-3.3696936561736501E-3</v>
      </c>
      <c r="L27" s="24" t="s">
        <v>1</v>
      </c>
      <c r="O27" s="42">
        <v>247330</v>
      </c>
      <c r="P27" s="42">
        <v>406917</v>
      </c>
      <c r="Q27" s="42">
        <v>10044</v>
      </c>
      <c r="R27" s="42">
        <v>307491</v>
      </c>
      <c r="T27" s="33" t="s">
        <v>291</v>
      </c>
      <c r="U27" s="33"/>
      <c r="V27" s="33"/>
      <c r="W27" s="42">
        <v>2408878</v>
      </c>
      <c r="X27" s="42">
        <v>1690153</v>
      </c>
      <c r="Y27" s="42">
        <v>605440</v>
      </c>
      <c r="Z27" s="42">
        <v>555877</v>
      </c>
      <c r="AD27" s="24" t="s">
        <v>296</v>
      </c>
      <c r="AG27" s="32">
        <v>1951.6753457700552</v>
      </c>
      <c r="AH27" s="32">
        <v>1299.8416278466048</v>
      </c>
      <c r="AI27" s="32">
        <v>1318.7644874135392</v>
      </c>
      <c r="AJ27" s="32">
        <v>1106.4776916806459</v>
      </c>
      <c r="AN27" s="30" t="s">
        <v>249</v>
      </c>
      <c r="AO27" s="29"/>
      <c r="AP27" s="29"/>
      <c r="AQ27" s="28">
        <f>AQ26/AQ22</f>
        <v>0.19179314519214338</v>
      </c>
      <c r="AR27" s="28">
        <f>AR26/AR22</f>
        <v>0.13548159065285803</v>
      </c>
      <c r="AS27" s="28">
        <f>AS26/AS22</f>
        <v>0.13357751985357591</v>
      </c>
      <c r="AT27" s="27">
        <f>AT26/AT22</f>
        <v>0.18188569615431105</v>
      </c>
      <c r="BB27" s="26">
        <f>X$9-BB26</f>
        <v>8.5522145109592773E-4</v>
      </c>
      <c r="BC27" s="26">
        <f>Y$9-BC26</f>
        <v>2.0452498263164559E-2</v>
      </c>
      <c r="BD27" s="26">
        <f>Z$9-BD26</f>
        <v>1.128622798657164E-2</v>
      </c>
      <c r="BR27" s="34" t="s">
        <v>331</v>
      </c>
      <c r="BS27" s="33"/>
      <c r="BT27" s="33"/>
      <c r="BU27" s="32">
        <f>'Margin Structure'!G42+'Margin Structure'!G129</f>
        <v>155964.84902788984</v>
      </c>
      <c r="BV27" s="32">
        <f>'Margin Structure'!H42+'Margin Structure'!H129</f>
        <v>157889.04588430515</v>
      </c>
      <c r="BW27" s="32">
        <f>'Margin Structure'!I42+'Margin Structure'!I129</f>
        <v>154308.74380632286</v>
      </c>
      <c r="BX27" s="31">
        <f>'Margin Structure'!J42+'Margin Structure'!J129</f>
        <v>144134.96414236806</v>
      </c>
    </row>
    <row r="28" spans="2:76" ht="10.15" customHeight="1">
      <c r="B28" s="91" t="s">
        <v>330</v>
      </c>
      <c r="C28" s="90"/>
      <c r="D28" s="90"/>
      <c r="E28" s="90"/>
      <c r="F28" s="89">
        <f>F29+F33</f>
        <v>-1.0458298882590478E-3</v>
      </c>
      <c r="G28" s="89">
        <f>G29+G33</f>
        <v>3.0074234530288735E-3</v>
      </c>
      <c r="H28" s="88">
        <f>H29+H33</f>
        <v>5.4434571174882818E-4</v>
      </c>
      <c r="L28" s="24" t="s">
        <v>300</v>
      </c>
      <c r="O28" s="42">
        <v>26959056</v>
      </c>
      <c r="P28" s="42">
        <v>25996796</v>
      </c>
      <c r="Q28" s="42">
        <v>27131123</v>
      </c>
      <c r="R28" s="42">
        <v>30463568</v>
      </c>
      <c r="T28" s="33" t="s">
        <v>290</v>
      </c>
      <c r="U28" s="33"/>
      <c r="V28" s="33"/>
      <c r="W28" s="42">
        <v>19083270</v>
      </c>
      <c r="X28" s="42">
        <v>15646389.810000001</v>
      </c>
      <c r="Y28" s="42">
        <v>14147284.4</v>
      </c>
      <c r="Z28" s="42">
        <v>13636013</v>
      </c>
      <c r="AD28" s="24" t="s">
        <v>293</v>
      </c>
      <c r="AG28" s="32">
        <v>1675.6741143906329</v>
      </c>
      <c r="AH28" s="32">
        <v>1506.7525491371312</v>
      </c>
      <c r="AI28" s="32">
        <v>1043.3380386562617</v>
      </c>
      <c r="AJ28" s="32">
        <v>1508.4088299213659</v>
      </c>
      <c r="AR28" s="26">
        <f>X9-AR27</f>
        <v>-9.9833668656662544E-3</v>
      </c>
      <c r="AS28" s="26">
        <f>Y9-AS27</f>
        <v>1.939984543517298E-2</v>
      </c>
      <c r="AT28" s="26">
        <f>Z9-AT27</f>
        <v>1.6407671626572889E-2</v>
      </c>
      <c r="BH28" s="73" t="s">
        <v>329</v>
      </c>
      <c r="BK28" s="40" t="s">
        <v>122</v>
      </c>
      <c r="BL28" s="40" t="s">
        <v>132</v>
      </c>
      <c r="BM28" s="40" t="s">
        <v>85</v>
      </c>
      <c r="BN28" s="40" t="s">
        <v>119</v>
      </c>
      <c r="BR28" s="111" t="s">
        <v>328</v>
      </c>
      <c r="BS28" s="110"/>
      <c r="BT28" s="110"/>
      <c r="BU28" s="109">
        <f>BU23-BU27</f>
        <v>70898.390264344052</v>
      </c>
      <c r="BV28" s="109">
        <f>BV23-BV27</f>
        <v>26958.634313010058</v>
      </c>
      <c r="BW28" s="109">
        <f>BW23-BW27</f>
        <v>27001.032472665538</v>
      </c>
      <c r="BX28" s="108">
        <f>BX23-BX27</f>
        <v>55432.767801248992</v>
      </c>
    </row>
    <row r="29" spans="2:76" ht="10.15" customHeight="1">
      <c r="B29" s="94"/>
      <c r="C29" s="90" t="s">
        <v>327</v>
      </c>
      <c r="D29" s="90"/>
      <c r="E29" s="90"/>
      <c r="F29" s="93">
        <f>F30+F31+F32</f>
        <v>-4.6927526569377348E-3</v>
      </c>
      <c r="G29" s="93">
        <f>G30+G31+G32</f>
        <v>-3.7124687516980615E-3</v>
      </c>
      <c r="H29" s="92">
        <f>H30+H31+H32</f>
        <v>-3.0849776502589188E-3</v>
      </c>
      <c r="L29" s="24" t="s">
        <v>299</v>
      </c>
      <c r="O29" s="42">
        <v>0</v>
      </c>
      <c r="P29" s="42">
        <v>0</v>
      </c>
      <c r="Q29" s="42">
        <v>634745</v>
      </c>
      <c r="R29" s="42">
        <v>790121</v>
      </c>
      <c r="T29" s="24" t="s">
        <v>288</v>
      </c>
      <c r="W29" s="42">
        <v>9076735.256000001</v>
      </c>
      <c r="X29" s="42">
        <v>8748062.0899999999</v>
      </c>
      <c r="Y29" s="42">
        <v>10888544.9</v>
      </c>
      <c r="Z29" s="42">
        <v>13507491.1</v>
      </c>
      <c r="AD29" s="24" t="s">
        <v>291</v>
      </c>
      <c r="AG29" s="32">
        <v>1181.5237816299257</v>
      </c>
      <c r="AH29" s="32">
        <v>1514.4124948607675</v>
      </c>
      <c r="AI29" s="32">
        <v>589.02508415395357</v>
      </c>
      <c r="AJ29" s="32">
        <v>796.44227443833029</v>
      </c>
      <c r="AX29" s="73" t="s">
        <v>278</v>
      </c>
      <c r="BA29" s="40" t="s">
        <v>258</v>
      </c>
      <c r="BB29" s="40" t="s">
        <v>257</v>
      </c>
      <c r="BC29" s="40" t="s">
        <v>256</v>
      </c>
      <c r="BD29" s="40" t="s">
        <v>255</v>
      </c>
      <c r="BH29" s="24" t="s">
        <v>280</v>
      </c>
      <c r="BK29" s="32">
        <f>COGS!F78</f>
        <v>9794.0908849999996</v>
      </c>
      <c r="BL29" s="32">
        <f>COGS!G78</f>
        <v>7009.7702339999978</v>
      </c>
      <c r="BM29" s="32">
        <f>COGS!H78</f>
        <v>6104.2832240000007</v>
      </c>
      <c r="BN29" s="32">
        <f>COGS!I78</f>
        <v>4064.9228370000001</v>
      </c>
      <c r="BR29" s="107" t="s">
        <v>326</v>
      </c>
      <c r="BS29" s="106"/>
      <c r="BT29" s="106"/>
      <c r="BU29" s="105">
        <f>BU28/BU21</f>
        <v>0.14130849290293812</v>
      </c>
      <c r="BV29" s="105">
        <f>BV28/BV21</f>
        <v>6.3941871633468428E-2</v>
      </c>
      <c r="BW29" s="105">
        <f>BW28/BW21</f>
        <v>6.6327578726216627E-2</v>
      </c>
      <c r="BX29" s="104">
        <f>BX28/BX21</f>
        <v>0.13041054958812084</v>
      </c>
    </row>
    <row r="30" spans="2:76" ht="10.9" customHeight="1">
      <c r="B30" s="94"/>
      <c r="C30" s="96" t="s">
        <v>321</v>
      </c>
      <c r="D30" s="90"/>
      <c r="E30" s="90"/>
      <c r="F30" s="93">
        <f>BL17</f>
        <v>-1.1871021823203765E-3</v>
      </c>
      <c r="G30" s="93">
        <f>BM17</f>
        <v>4.8749583699936316E-5</v>
      </c>
      <c r="H30" s="92">
        <f>BN17</f>
        <v>1.4966236251162668E-5</v>
      </c>
      <c r="L30" s="24" t="s">
        <v>297</v>
      </c>
      <c r="O30" s="42">
        <v>1913071.6134658249</v>
      </c>
      <c r="P30" s="42">
        <v>1891358.470796925</v>
      </c>
      <c r="Q30" s="42">
        <v>206563.24425071134</v>
      </c>
      <c r="R30" s="42">
        <v>790530.14368968504</v>
      </c>
      <c r="T30" s="24" t="s">
        <v>302</v>
      </c>
      <c r="W30" s="42">
        <v>8629066.5999999996</v>
      </c>
      <c r="X30" s="42">
        <v>6141103</v>
      </c>
      <c r="Y30" s="42">
        <v>9600205</v>
      </c>
      <c r="Z30" s="42">
        <v>9179865</v>
      </c>
      <c r="AD30" s="24" t="s">
        <v>290</v>
      </c>
      <c r="AG30" s="32">
        <v>4170.3052882422508</v>
      </c>
      <c r="AH30" s="32">
        <v>4501.7777649266745</v>
      </c>
      <c r="AI30" s="32">
        <v>3416.5978700033916</v>
      </c>
      <c r="AJ30" s="32">
        <v>3031.3269308264717</v>
      </c>
      <c r="AX30" s="72" t="s">
        <v>267</v>
      </c>
      <c r="AY30" s="72"/>
      <c r="AZ30" s="72"/>
      <c r="BA30" s="57">
        <v>62954.688475878291</v>
      </c>
      <c r="BB30" s="57">
        <v>45981.588216189426</v>
      </c>
      <c r="BC30" s="57">
        <v>43957.290837583489</v>
      </c>
      <c r="BD30" s="57">
        <v>40705.992647124374</v>
      </c>
      <c r="BH30" s="24" t="s">
        <v>325</v>
      </c>
      <c r="BK30" s="32">
        <f>COGS!F79</f>
        <v>1032</v>
      </c>
      <c r="BL30" s="32">
        <f>COGS!G79</f>
        <v>847.99999999999989</v>
      </c>
      <c r="BM30" s="32">
        <f>COGS!H79</f>
        <v>706</v>
      </c>
      <c r="BN30" s="32">
        <f>COGS!I79</f>
        <v>446</v>
      </c>
      <c r="BR30" s="35"/>
      <c r="BS30" s="103" t="s">
        <v>324</v>
      </c>
      <c r="BT30" s="102"/>
      <c r="BU30" s="101">
        <f>BU25-BU27</f>
        <v>70898.390264344052</v>
      </c>
      <c r="BV30" s="101">
        <f>BV25-BV27</f>
        <v>27319.20559076246</v>
      </c>
      <c r="BW30" s="101">
        <f>BW25-BW27</f>
        <v>35326.2751504193</v>
      </c>
      <c r="BX30" s="100">
        <f>BX25-BX27</f>
        <v>60230.581069327251</v>
      </c>
    </row>
    <row r="31" spans="2:76" ht="11.25" thickBot="1">
      <c r="B31" s="94"/>
      <c r="C31" s="96" t="s">
        <v>319</v>
      </c>
      <c r="D31" s="90"/>
      <c r="E31" s="90"/>
      <c r="F31" s="93">
        <f>BL41</f>
        <v>2.4621889232464417E-3</v>
      </c>
      <c r="G31" s="93">
        <f>BM41</f>
        <v>-6.5912071969537189E-4</v>
      </c>
      <c r="H31" s="92">
        <f>BN41</f>
        <v>-4.9092880453235899E-4</v>
      </c>
      <c r="L31" s="24" t="s">
        <v>294</v>
      </c>
      <c r="O31" s="42">
        <v>1058553.767674132</v>
      </c>
      <c r="P31" s="42">
        <v>207505.8115750229</v>
      </c>
      <c r="Q31" s="42">
        <v>-1136.3532494152719</v>
      </c>
      <c r="R31" s="42">
        <v>49884.973860642531</v>
      </c>
      <c r="T31" s="24" t="s">
        <v>1</v>
      </c>
      <c r="W31" s="42">
        <v>247330</v>
      </c>
      <c r="X31" s="42">
        <v>406917</v>
      </c>
      <c r="Y31" s="42">
        <v>10044</v>
      </c>
      <c r="Z31" s="42">
        <v>307491</v>
      </c>
      <c r="AD31" s="24" t="s">
        <v>288</v>
      </c>
      <c r="AG31" s="32">
        <v>2813.0701761974838</v>
      </c>
      <c r="AH31" s="32">
        <v>2054.85865913528</v>
      </c>
      <c r="AI31" s="32">
        <v>2085.4617444149485</v>
      </c>
      <c r="AJ31" s="32">
        <v>2292.5296122833274</v>
      </c>
      <c r="AX31" s="24" t="s">
        <v>266</v>
      </c>
      <c r="BA31" s="32">
        <v>3685.9136074769908</v>
      </c>
      <c r="BB31" s="32">
        <v>5309.0923586947192</v>
      </c>
      <c r="BC31" s="32">
        <v>4416.1412835510673</v>
      </c>
      <c r="BD31" s="32">
        <v>5382.9806204679771</v>
      </c>
      <c r="BH31" s="24" t="s">
        <v>277</v>
      </c>
      <c r="BK31" s="32">
        <f>O17*COGS!M63/COGS!M65*((COGS!I63+COGS!J63+COGS!K63)/COGS!M63)</f>
        <v>35403997.75430496</v>
      </c>
      <c r="BL31" s="32">
        <f>P17*COGS!V63/COGS!V65*((COGS!R63+COGS!S63+COGS!T63)/COGS!V63)</f>
        <v>20629852.722911488</v>
      </c>
      <c r="BM31" s="32">
        <f>Q17*COGS!AE63/COGS!AE65*((COGS!AA63+COGS!AB63+COGS!AC63)/COGS!AE63)</f>
        <v>19620509.904436342</v>
      </c>
      <c r="BN31" s="32">
        <f>R17*COGS!AN63/COGS!AN65*((COGS!AJ63+COGS!AK63+COGS!AL63)/COGS!AN63)</f>
        <v>13424249.916645082</v>
      </c>
      <c r="BR31" s="30"/>
      <c r="BS31" s="99" t="s">
        <v>323</v>
      </c>
      <c r="BT31" s="29"/>
      <c r="BU31" s="98">
        <f>BU30/BU21</f>
        <v>0.14130849290293812</v>
      </c>
      <c r="BV31" s="98">
        <f>BV30/BV21</f>
        <v>6.4797093084565202E-2</v>
      </c>
      <c r="BW31" s="98">
        <f>BW30/BW21</f>
        <v>8.6778396289677692E-2</v>
      </c>
      <c r="BX31" s="97">
        <f>BX30/BX21</f>
        <v>0.14169783488757809</v>
      </c>
    </row>
    <row r="32" spans="2:76">
      <c r="B32" s="94"/>
      <c r="C32" s="96" t="s">
        <v>317</v>
      </c>
      <c r="D32" s="90"/>
      <c r="E32" s="90"/>
      <c r="F32" s="93">
        <f>BL65</f>
        <v>-5.9678393978638E-3</v>
      </c>
      <c r="G32" s="93">
        <f>BM65</f>
        <v>-3.1020976157026259E-3</v>
      </c>
      <c r="H32" s="92">
        <f>BN65</f>
        <v>-2.6090150819777225E-3</v>
      </c>
      <c r="L32" s="24" t="s">
        <v>292</v>
      </c>
      <c r="O32" s="42">
        <v>12864029.004357809</v>
      </c>
      <c r="P32" s="42">
        <v>10582020.476663217</v>
      </c>
      <c r="Q32" s="42">
        <v>6388578.1242280137</v>
      </c>
      <c r="R32" s="42">
        <v>4565443.5911025079</v>
      </c>
      <c r="T32" s="24" t="s">
        <v>300</v>
      </c>
      <c r="W32" s="42">
        <v>26959056</v>
      </c>
      <c r="X32" s="42">
        <v>25996796</v>
      </c>
      <c r="Y32" s="42">
        <v>27131123</v>
      </c>
      <c r="Z32" s="42">
        <v>30463568</v>
      </c>
      <c r="AD32" s="24" t="s">
        <v>302</v>
      </c>
      <c r="AG32" s="32">
        <v>1870.454647839869</v>
      </c>
      <c r="AH32" s="32">
        <v>1063.5623192378659</v>
      </c>
      <c r="AI32" s="32">
        <v>1622.2215236073778</v>
      </c>
      <c r="AJ32" s="32">
        <v>1600.5675155974275</v>
      </c>
      <c r="AX32" s="24" t="s">
        <v>264</v>
      </c>
      <c r="BA32" s="32">
        <v>3822.5157719182139</v>
      </c>
      <c r="BB32" s="32">
        <v>3888.1705683381615</v>
      </c>
      <c r="BC32" s="32">
        <v>6299.0771352380507</v>
      </c>
      <c r="BD32" s="32">
        <v>7832.1854342673196</v>
      </c>
      <c r="BH32" s="24" t="s">
        <v>304</v>
      </c>
      <c r="BK32" s="32">
        <f>BK31/BK30</f>
        <v>34306.199374326512</v>
      </c>
      <c r="BL32" s="32">
        <f>BL31/BL30</f>
        <v>24327.656512867325</v>
      </c>
      <c r="BM32" s="32">
        <f>BM31/BM30</f>
        <v>27791.090516198787</v>
      </c>
      <c r="BN32" s="32">
        <f>BN31/BN30</f>
        <v>30099.215059742335</v>
      </c>
    </row>
    <row r="33" spans="2:76">
      <c r="B33" s="94"/>
      <c r="C33" s="90" t="s">
        <v>322</v>
      </c>
      <c r="D33" s="90"/>
      <c r="E33" s="90"/>
      <c r="F33" s="93">
        <f>F34+F35+F36</f>
        <v>3.646922768678687E-3</v>
      </c>
      <c r="G33" s="93">
        <f>G34+G35+G36</f>
        <v>6.7198922047269349E-3</v>
      </c>
      <c r="H33" s="92">
        <f>H34+H35+H36</f>
        <v>3.629323362007747E-3</v>
      </c>
      <c r="L33" s="47" t="s">
        <v>127</v>
      </c>
      <c r="M33" s="47"/>
      <c r="N33" s="47"/>
      <c r="O33" s="82">
        <f>SUM(O21:O32)</f>
        <v>121626937.05171578</v>
      </c>
      <c r="P33" s="82">
        <f>SUM(P21:P32)</f>
        <v>102696187.45903517</v>
      </c>
      <c r="Q33" s="82">
        <f>SUM(Q21:Q32)</f>
        <v>96699047.315229312</v>
      </c>
      <c r="R33" s="82">
        <f>SUM(R21:R32)</f>
        <v>101727712.80865283</v>
      </c>
      <c r="T33" s="24" t="s">
        <v>299</v>
      </c>
      <c r="W33" s="42">
        <v>0</v>
      </c>
      <c r="X33" s="42">
        <v>0</v>
      </c>
      <c r="Y33" s="42">
        <v>634745</v>
      </c>
      <c r="Z33" s="42">
        <v>790121</v>
      </c>
      <c r="AD33" s="24" t="s">
        <v>285</v>
      </c>
      <c r="AG33" s="32">
        <v>873.95007570512064</v>
      </c>
      <c r="AH33" s="32">
        <v>423.18932825741973</v>
      </c>
      <c r="AI33" s="32">
        <v>344.24620359972602</v>
      </c>
      <c r="AJ33" s="32">
        <v>79.015968907307354</v>
      </c>
      <c r="AX33" s="24" t="s">
        <v>262</v>
      </c>
      <c r="BA33" s="32">
        <v>646.90655908717667</v>
      </c>
      <c r="BB33" s="32">
        <v>1035.3190171827011</v>
      </c>
      <c r="BC33" s="32">
        <v>235.7187691930809</v>
      </c>
      <c r="BD33" s="32">
        <v>439.34562873817697</v>
      </c>
    </row>
    <row r="34" spans="2:76" ht="11.25" thickBot="1">
      <c r="B34" s="94"/>
      <c r="C34" s="96" t="s">
        <v>321</v>
      </c>
      <c r="D34" s="90"/>
      <c r="E34" s="90"/>
      <c r="F34" s="93">
        <f>BL26</f>
        <v>8.0821194224368759E-3</v>
      </c>
      <c r="G34" s="93">
        <f>BM26</f>
        <v>1.828249711627955E-3</v>
      </c>
      <c r="H34" s="92">
        <f>BN26</f>
        <v>1.1858830656770458E-3</v>
      </c>
      <c r="L34" s="33"/>
      <c r="M34" s="33"/>
      <c r="N34" s="33"/>
      <c r="O34" s="95"/>
      <c r="P34" s="95"/>
      <c r="Q34" s="95"/>
      <c r="R34" s="95"/>
      <c r="T34" s="24" t="s">
        <v>297</v>
      </c>
      <c r="W34" s="42">
        <v>1913071.6134658249</v>
      </c>
      <c r="X34" s="42">
        <v>1891358.470796925</v>
      </c>
      <c r="Y34" s="42">
        <v>206563.24425071134</v>
      </c>
      <c r="Z34" s="42">
        <v>790530.14368968504</v>
      </c>
      <c r="AD34" s="24" t="s">
        <v>1</v>
      </c>
      <c r="AG34" s="32">
        <v>1565.8120472246628</v>
      </c>
      <c r="AH34" s="32">
        <v>603.43400490334852</v>
      </c>
      <c r="AI34" s="32">
        <v>382.04815963061907</v>
      </c>
      <c r="AJ34" s="32">
        <v>244.236148795796</v>
      </c>
      <c r="AX34" s="24" t="s">
        <v>1</v>
      </c>
      <c r="BA34" s="32">
        <v>35821.564311161586</v>
      </c>
      <c r="BB34" s="32">
        <v>32636.221297298012</v>
      </c>
      <c r="BC34" s="32">
        <v>29832.538294418657</v>
      </c>
      <c r="BD34" s="32">
        <v>26666.809167341136</v>
      </c>
      <c r="BH34" s="41" t="s">
        <v>320</v>
      </c>
      <c r="BI34" s="33"/>
      <c r="BJ34" s="33"/>
      <c r="BK34" s="40" t="s">
        <v>122</v>
      </c>
      <c r="BL34" s="40" t="s">
        <v>132</v>
      </c>
      <c r="BM34" s="40" t="s">
        <v>85</v>
      </c>
      <c r="BN34" s="40" t="s">
        <v>131</v>
      </c>
      <c r="BV34" s="26"/>
      <c r="BW34" s="26"/>
      <c r="BX34" s="26"/>
    </row>
    <row r="35" spans="2:76">
      <c r="B35" s="94"/>
      <c r="C35" s="96" t="s">
        <v>319</v>
      </c>
      <c r="D35" s="90"/>
      <c r="E35" s="90"/>
      <c r="F35" s="93">
        <f>BL50</f>
        <v>-4.8359940674436996E-3</v>
      </c>
      <c r="G35" s="93">
        <f>BM50</f>
        <v>2.1347896541601685E-3</v>
      </c>
      <c r="H35" s="92">
        <f>BN50</f>
        <v>7.9424066240671443E-4</v>
      </c>
      <c r="L35" s="33" t="s">
        <v>318</v>
      </c>
      <c r="M35" s="33"/>
      <c r="N35" s="33"/>
      <c r="O35" s="83"/>
      <c r="P35" s="83"/>
      <c r="Q35" s="83"/>
      <c r="R35" s="83"/>
      <c r="T35" s="24" t="s">
        <v>294</v>
      </c>
      <c r="W35" s="42">
        <v>1058553.767674132</v>
      </c>
      <c r="X35" s="42">
        <v>207505.8115750229</v>
      </c>
      <c r="Y35" s="42">
        <v>-1136.3532494152719</v>
      </c>
      <c r="Z35" s="42">
        <v>49884.973860642531</v>
      </c>
      <c r="AD35" s="47" t="s">
        <v>301</v>
      </c>
      <c r="AE35" s="47"/>
      <c r="AF35" s="47"/>
      <c r="AG35" s="46">
        <f>SUM(AG27:AG34)</f>
        <v>16102.465477000002</v>
      </c>
      <c r="AH35" s="46">
        <f>SUM(AH27:AH34)</f>
        <v>12967.828748305092</v>
      </c>
      <c r="AI35" s="46">
        <f>SUM(AI27:AI34)</f>
        <v>10801.703111479817</v>
      </c>
      <c r="AJ35" s="46">
        <f>SUM(AJ27:AJ34)</f>
        <v>10659.004972450672</v>
      </c>
      <c r="AX35" s="47" t="s">
        <v>260</v>
      </c>
      <c r="AY35" s="47"/>
      <c r="AZ35" s="47"/>
      <c r="BA35" s="46">
        <v>106931.58872552225</v>
      </c>
      <c r="BB35" s="46">
        <v>88850.391457703023</v>
      </c>
      <c r="BC35" s="46">
        <v>84740.766319984337</v>
      </c>
      <c r="BD35" s="46">
        <v>81027.313497938987</v>
      </c>
      <c r="BH35" s="39" t="s">
        <v>118</v>
      </c>
      <c r="BI35" s="38"/>
      <c r="BJ35" s="38"/>
      <c r="BK35" s="37">
        <v>501727.73630133254</v>
      </c>
      <c r="BL35" s="37">
        <v>421611.5922840673</v>
      </c>
      <c r="BM35" s="37">
        <v>407086.05667815695</v>
      </c>
      <c r="BN35" s="36">
        <v>425063.52420355403</v>
      </c>
    </row>
    <row r="36" spans="2:76">
      <c r="B36" s="94"/>
      <c r="C36" s="96" t="s">
        <v>317</v>
      </c>
      <c r="D36" s="90"/>
      <c r="E36" s="90"/>
      <c r="F36" s="93">
        <f>BL74</f>
        <v>4.0079741368551081E-4</v>
      </c>
      <c r="G36" s="93">
        <f>BM74</f>
        <v>2.7568528389388114E-3</v>
      </c>
      <c r="H36" s="92">
        <f>BN74</f>
        <v>1.6491996339239867E-3</v>
      </c>
      <c r="L36" s="33" t="s">
        <v>296</v>
      </c>
      <c r="M36" s="33"/>
      <c r="N36" s="33"/>
      <c r="O36" s="53">
        <f t="shared" ref="O36:R47" si="1">O21/O$33</f>
        <v>0.13813564015900695</v>
      </c>
      <c r="P36" s="53">
        <f t="shared" si="1"/>
        <v>0.14974698068644815</v>
      </c>
      <c r="Q36" s="53">
        <f t="shared" si="1"/>
        <v>0.15019678480030491</v>
      </c>
      <c r="R36" s="53">
        <f t="shared" si="1"/>
        <v>0.11300737707161117</v>
      </c>
      <c r="T36" s="24" t="s">
        <v>292</v>
      </c>
      <c r="W36" s="42">
        <v>12864029.004357809</v>
      </c>
      <c r="X36" s="42">
        <v>10582020.476663217</v>
      </c>
      <c r="Y36" s="42">
        <v>6388578.1242280137</v>
      </c>
      <c r="Z36" s="42">
        <v>4565443.5911025079</v>
      </c>
      <c r="BH36" s="34" t="s">
        <v>82</v>
      </c>
      <c r="BI36" s="33"/>
      <c r="BJ36" s="33"/>
      <c r="BK36" s="32">
        <f>SUM(BK37:BK38)</f>
        <v>405499.79572596564</v>
      </c>
      <c r="BL36" s="32">
        <f>SUM(BL37:BL38)</f>
        <v>369738.17371676129</v>
      </c>
      <c r="BM36" s="32">
        <f>SUM(BM37:BM38)</f>
        <v>344542.78542709054</v>
      </c>
      <c r="BN36" s="31">
        <f>SUM(BN37:BN38)</f>
        <v>340567.57054063247</v>
      </c>
    </row>
    <row r="37" spans="2:76">
      <c r="B37" s="91" t="s">
        <v>316</v>
      </c>
      <c r="C37" s="90"/>
      <c r="D37" s="90"/>
      <c r="E37" s="90"/>
      <c r="F37" s="89">
        <f>SUM(F38:F39)</f>
        <v>-1.112742916384149E-2</v>
      </c>
      <c r="G37" s="89">
        <f>SUM(G38:G39)</f>
        <v>2.6604365428122639E-2</v>
      </c>
      <c r="H37" s="88">
        <f>SUM(H38:H39)</f>
        <v>1.8748451356183471E-2</v>
      </c>
      <c r="L37" s="33" t="s">
        <v>293</v>
      </c>
      <c r="M37" s="33"/>
      <c r="N37" s="33"/>
      <c r="O37" s="53">
        <f t="shared" si="1"/>
        <v>0.18569843611531928</v>
      </c>
      <c r="P37" s="53">
        <f t="shared" si="1"/>
        <v>0.15587178254679865</v>
      </c>
      <c r="Q37" s="53">
        <f t="shared" si="1"/>
        <v>0.12992651270951361</v>
      </c>
      <c r="R37" s="53">
        <f t="shared" si="1"/>
        <v>0.16107160524507805</v>
      </c>
      <c r="T37" s="47" t="s">
        <v>127</v>
      </c>
      <c r="U37" s="47"/>
      <c r="V37" s="47"/>
      <c r="W37" s="82">
        <f>SUM(W25:W36)</f>
        <v>121626937.05171578</v>
      </c>
      <c r="X37" s="82">
        <f>SUM(X25:X36)</f>
        <v>102696187.45903517</v>
      </c>
      <c r="Y37" s="82">
        <f>SUM(Y25:Y36)</f>
        <v>96699047.315229312</v>
      </c>
      <c r="Z37" s="82">
        <f>SUM(Z25:Z36)</f>
        <v>101727712.80865283</v>
      </c>
      <c r="AD37" s="73" t="s">
        <v>315</v>
      </c>
      <c r="AX37" s="24" t="s">
        <v>269</v>
      </c>
      <c r="BA37" s="40"/>
      <c r="BB37" s="40"/>
      <c r="BC37" s="40"/>
      <c r="BD37" s="40"/>
      <c r="BH37" s="35" t="s">
        <v>129</v>
      </c>
      <c r="BI37" s="33"/>
      <c r="BJ37" s="33"/>
      <c r="BK37" s="32">
        <f>W6</f>
        <v>258057.30282549196</v>
      </c>
      <c r="BL37" s="32">
        <f>X6-BL29+(COGS!F80*COGS!G79)</f>
        <v>222112.3878144561</v>
      </c>
      <c r="BM37" s="32">
        <f>Y6-BM29+(COGS!G80*COGS!H79)</f>
        <v>201071.32253782992</v>
      </c>
      <c r="BN37" s="31">
        <f>Z6-BN29+(COGS!H80*COGS!I79)</f>
        <v>207388.85497994168</v>
      </c>
    </row>
    <row r="38" spans="2:76">
      <c r="B38" s="94"/>
      <c r="C38" s="90" t="s">
        <v>314</v>
      </c>
      <c r="D38" s="90"/>
      <c r="E38" s="90"/>
      <c r="F38" s="93">
        <f>AR11</f>
        <v>-1.1440622981752357E-3</v>
      </c>
      <c r="G38" s="93">
        <f>AS11</f>
        <v>7.2045199929496595E-3</v>
      </c>
      <c r="H38" s="92">
        <f>AT11</f>
        <v>2.3407797296105814E-3</v>
      </c>
      <c r="L38" s="33" t="s">
        <v>291</v>
      </c>
      <c r="M38" s="33"/>
      <c r="N38" s="33"/>
      <c r="O38" s="53">
        <f t="shared" si="1"/>
        <v>1.9805464631373105E-2</v>
      </c>
      <c r="P38" s="53">
        <f t="shared" si="1"/>
        <v>1.6457796942794891E-2</v>
      </c>
      <c r="Q38" s="53">
        <f t="shared" si="1"/>
        <v>6.2610751275172915E-3</v>
      </c>
      <c r="R38" s="53">
        <f t="shared" si="1"/>
        <v>5.4643615260041292E-3</v>
      </c>
      <c r="T38" s="33"/>
      <c r="U38" s="33"/>
      <c r="V38" s="33"/>
      <c r="W38" s="95"/>
      <c r="X38" s="95"/>
      <c r="Y38" s="95"/>
      <c r="Z38" s="95"/>
      <c r="AD38" s="24" t="s">
        <v>296</v>
      </c>
      <c r="AG38" s="81">
        <f t="shared" ref="AG38:AJ46" si="2">AG27/AG5</f>
        <v>3.3736723393823526E-2</v>
      </c>
      <c r="AH38" s="81">
        <f t="shared" si="2"/>
        <v>2.6342653929850034E-2</v>
      </c>
      <c r="AI38" s="81">
        <f t="shared" si="2"/>
        <v>2.6741957070787945E-2</v>
      </c>
      <c r="AJ38" s="81">
        <f t="shared" si="2"/>
        <v>2.8954944322366918E-2</v>
      </c>
      <c r="AX38" s="72" t="s">
        <v>267</v>
      </c>
      <c r="AY38" s="72"/>
      <c r="AZ38" s="72"/>
      <c r="BA38" s="57">
        <v>62954.688475878291</v>
      </c>
      <c r="BB38" s="57">
        <v>45981.588216189426</v>
      </c>
      <c r="BC38" s="57">
        <v>43957.290837583489</v>
      </c>
      <c r="BD38" s="57">
        <v>40705.992647124374</v>
      </c>
      <c r="BH38" s="35" t="s">
        <v>69</v>
      </c>
      <c r="BI38" s="33"/>
      <c r="BJ38" s="33"/>
      <c r="BK38" s="32">
        <f>W7</f>
        <v>147442.49290047368</v>
      </c>
      <c r="BL38" s="32">
        <f>X7</f>
        <v>147625.78590230516</v>
      </c>
      <c r="BM38" s="32">
        <f>Y7</f>
        <v>143471.46288926061</v>
      </c>
      <c r="BN38" s="31">
        <f>Z7</f>
        <v>133178.71556069082</v>
      </c>
    </row>
    <row r="39" spans="2:76">
      <c r="B39" s="94"/>
      <c r="C39" s="90" t="s">
        <v>313</v>
      </c>
      <c r="D39" s="90"/>
      <c r="E39" s="90"/>
      <c r="F39" s="93">
        <f>AR28</f>
        <v>-9.9833668656662544E-3</v>
      </c>
      <c r="G39" s="93">
        <f>AS28</f>
        <v>1.939984543517298E-2</v>
      </c>
      <c r="H39" s="92">
        <f>AT28</f>
        <v>1.6407671626572889E-2</v>
      </c>
      <c r="L39" s="33" t="s">
        <v>290</v>
      </c>
      <c r="M39" s="33"/>
      <c r="N39" s="33"/>
      <c r="O39" s="53">
        <f t="shared" si="1"/>
        <v>0.15690002940619802</v>
      </c>
      <c r="P39" s="53">
        <f t="shared" si="1"/>
        <v>0.15235609224774038</v>
      </c>
      <c r="Q39" s="53">
        <f t="shared" si="1"/>
        <v>0.14630221075375494</v>
      </c>
      <c r="R39" s="53">
        <f t="shared" si="1"/>
        <v>0.13404423065766732</v>
      </c>
      <c r="T39" s="33" t="s">
        <v>312</v>
      </c>
      <c r="U39" s="33"/>
      <c r="V39" s="33"/>
      <c r="W39" s="83"/>
      <c r="X39" s="83"/>
      <c r="Y39" s="83"/>
      <c r="Z39" s="83"/>
      <c r="AD39" s="24" t="s">
        <v>293</v>
      </c>
      <c r="AG39" s="81">
        <f t="shared" si="2"/>
        <v>2.0014801231381905E-2</v>
      </c>
      <c r="AH39" s="81">
        <f t="shared" si="2"/>
        <v>2.3463099870909963E-2</v>
      </c>
      <c r="AI39" s="81">
        <f t="shared" si="2"/>
        <v>2.2593445468397342E-2</v>
      </c>
      <c r="AJ39" s="81">
        <f t="shared" si="2"/>
        <v>2.7283957058777928E-2</v>
      </c>
      <c r="AX39" s="64" t="s">
        <v>266</v>
      </c>
      <c r="AY39" s="64"/>
      <c r="AZ39" s="64"/>
      <c r="BA39" s="63">
        <v>3685.9136074769908</v>
      </c>
      <c r="BB39" s="63">
        <f>(COGS!F22*COGS!O15+COGS!G22*COGS!P15+COGS!H22*COGS!Q15+COGS!I22*COGS!R15+COGS!J22*COGS!S15+COGS!K22*COGS!T15)/1000000</f>
        <v>5729.0957660663917</v>
      </c>
      <c r="BC39" s="63">
        <f>(COGS!O22*COGS!X15+COGS!P22*COGS!Y15+COGS!Q22*COGS!Z15+COGS!R22*COGS!AA15+COGS!S22*COGS!AB15+COGS!T22*COGS!AC15)/1000000</f>
        <v>4336.2384849008295</v>
      </c>
      <c r="BD39" s="63">
        <f>(COGS!X22*COGS!AG15+COGS!Y22*COGS!AH15+COGS!Z22*COGS!AI15+COGS!AA22*COGS!AJ15+COGS!AB22*COGS!AK15+COGS!AC22*COGS!AL15)/1000000</f>
        <v>6759.0189945713573</v>
      </c>
      <c r="BH39" s="34" t="s">
        <v>134</v>
      </c>
      <c r="BI39" s="33"/>
      <c r="BJ39" s="33"/>
      <c r="BK39" s="32">
        <f>BK35-BK36</f>
        <v>96227.940575366898</v>
      </c>
      <c r="BL39" s="32">
        <f>BL35-BL36</f>
        <v>51873.418567306013</v>
      </c>
      <c r="BM39" s="32">
        <f>BM35-BM36</f>
        <v>62543.271251066413</v>
      </c>
      <c r="BN39" s="31">
        <f>BN35-BN36</f>
        <v>84495.953662921558</v>
      </c>
    </row>
    <row r="40" spans="2:76" ht="11.25" thickBot="1">
      <c r="B40" s="91" t="s">
        <v>311</v>
      </c>
      <c r="C40" s="90"/>
      <c r="D40" s="90"/>
      <c r="E40" s="90"/>
      <c r="F40" s="457">
        <f>BL89+AR20</f>
        <v>4.0547387377070088E-3</v>
      </c>
      <c r="G40" s="89">
        <f>BM89+AS20</f>
        <v>2.9939580929623233E-3</v>
      </c>
      <c r="H40" s="88">
        <f>BN89+AT20</f>
        <v>1.574694945836369E-3</v>
      </c>
      <c r="L40" s="24" t="s">
        <v>288</v>
      </c>
      <c r="O40" s="53">
        <f t="shared" si="1"/>
        <v>7.4627672750984211E-2</v>
      </c>
      <c r="P40" s="53">
        <f t="shared" si="1"/>
        <v>8.5183903185203871E-2</v>
      </c>
      <c r="Q40" s="53">
        <f t="shared" si="1"/>
        <v>0.11260240097820637</v>
      </c>
      <c r="R40" s="53">
        <f t="shared" si="1"/>
        <v>0.1327808394297357</v>
      </c>
      <c r="T40" s="33" t="s">
        <v>296</v>
      </c>
      <c r="U40" s="33"/>
      <c r="V40" s="33"/>
      <c r="W40" s="53">
        <f t="shared" ref="W40:Z51" si="3">W25/W$37</f>
        <v>0.13813564015900695</v>
      </c>
      <c r="X40" s="53">
        <f t="shared" si="3"/>
        <v>0.14974698068644815</v>
      </c>
      <c r="Y40" s="53">
        <f t="shared" si="3"/>
        <v>0.15019678480030491</v>
      </c>
      <c r="Z40" s="53">
        <f t="shared" si="3"/>
        <v>0.11300737707161117</v>
      </c>
      <c r="AD40" s="24" t="s">
        <v>291</v>
      </c>
      <c r="AG40" s="81">
        <f t="shared" si="2"/>
        <v>1.4954274694126662E-2</v>
      </c>
      <c r="AH40" s="81">
        <f t="shared" si="2"/>
        <v>2.3118550358871736E-2</v>
      </c>
      <c r="AI40" s="81">
        <f t="shared" si="2"/>
        <v>2.3815630568493746E-2</v>
      </c>
      <c r="AJ40" s="81">
        <f t="shared" si="2"/>
        <v>3.8720180616664129E-2</v>
      </c>
      <c r="AX40" s="24" t="s">
        <v>264</v>
      </c>
      <c r="BA40" s="32">
        <v>3822.5157719182139</v>
      </c>
      <c r="BB40" s="32">
        <v>3888.1705683381615</v>
      </c>
      <c r="BC40" s="32">
        <v>6299.0771352380507</v>
      </c>
      <c r="BD40" s="32">
        <v>7832.1854342673196</v>
      </c>
      <c r="BH40" s="30" t="s">
        <v>220</v>
      </c>
      <c r="BI40" s="29"/>
      <c r="BJ40" s="29"/>
      <c r="BK40" s="28">
        <f>BK39/BK35</f>
        <v>0.19179314519214338</v>
      </c>
      <c r="BL40" s="28">
        <f>BL39/BL35</f>
        <v>0.12303603486394533</v>
      </c>
      <c r="BM40" s="28">
        <f>BM39/BM35</f>
        <v>0.15363648600844426</v>
      </c>
      <c r="BN40" s="27">
        <f>BN39/BN35</f>
        <v>0.1987842965854163</v>
      </c>
      <c r="BR40" s="26"/>
    </row>
    <row r="41" spans="2:76" ht="11.25" thickBot="1">
      <c r="B41" s="87" t="s">
        <v>310</v>
      </c>
      <c r="C41" s="86"/>
      <c r="D41" s="86"/>
      <c r="E41" s="86"/>
      <c r="F41" s="458">
        <f>F8-(F11+F12+F15+F19+F22+F27+F28+F37+F40)</f>
        <v>-5.3490876994945175E-2</v>
      </c>
      <c r="G41" s="85">
        <f>G8-(G11+G12+G15+G19+G22+G27+G28+G37+G40)</f>
        <v>-7.4713389569590824E-3</v>
      </c>
      <c r="H41" s="84">
        <f>H8-(H11+H12+H15+H19+H22+H27+H28+H37+H40)</f>
        <v>3.7328572290179773E-3</v>
      </c>
      <c r="L41" s="24" t="s">
        <v>302</v>
      </c>
      <c r="O41" s="53">
        <f t="shared" si="1"/>
        <v>7.0947002441826848E-2</v>
      </c>
      <c r="P41" s="53">
        <f t="shared" si="1"/>
        <v>5.97987437698176E-2</v>
      </c>
      <c r="Q41" s="53">
        <f t="shared" si="1"/>
        <v>9.9279209739308844E-2</v>
      </c>
      <c r="R41" s="53">
        <f t="shared" si="1"/>
        <v>9.0239569400986E-2</v>
      </c>
      <c r="T41" s="33" t="s">
        <v>293</v>
      </c>
      <c r="U41" s="33"/>
      <c r="V41" s="33"/>
      <c r="W41" s="53">
        <f t="shared" si="3"/>
        <v>0.18569843611531928</v>
      </c>
      <c r="X41" s="53">
        <f t="shared" si="3"/>
        <v>0.15587178254679865</v>
      </c>
      <c r="Y41" s="53">
        <f t="shared" si="3"/>
        <v>0.12992651270951361</v>
      </c>
      <c r="Z41" s="53">
        <f t="shared" si="3"/>
        <v>0.16107160524507805</v>
      </c>
      <c r="AD41" s="24" t="s">
        <v>290</v>
      </c>
      <c r="AG41" s="81">
        <f t="shared" si="2"/>
        <v>5.2685555363254345E-2</v>
      </c>
      <c r="AH41" s="81">
        <f t="shared" si="2"/>
        <v>7.5557850891128112E-2</v>
      </c>
      <c r="AI41" s="81">
        <f t="shared" si="2"/>
        <v>5.9604518502874633E-2</v>
      </c>
      <c r="AJ41" s="81">
        <f t="shared" si="2"/>
        <v>5.307208889482639E-2</v>
      </c>
      <c r="AX41" s="24" t="s">
        <v>262</v>
      </c>
      <c r="BA41" s="32">
        <v>646.90655908717667</v>
      </c>
      <c r="BB41" s="32">
        <v>1035.3190171827011</v>
      </c>
      <c r="BC41" s="32">
        <v>235.7187691930809</v>
      </c>
      <c r="BD41" s="32">
        <v>439.34562873817697</v>
      </c>
      <c r="BL41" s="26">
        <f>X9-BL40</f>
        <v>2.4621889232464417E-3</v>
      </c>
      <c r="BM41" s="26">
        <f>Y9-BM40</f>
        <v>-6.5912071969537189E-4</v>
      </c>
      <c r="BN41" s="26">
        <f>Z9-BN40</f>
        <v>-4.9092880453235899E-4</v>
      </c>
    </row>
    <row r="42" spans="2:76">
      <c r="L42" s="24" t="s">
        <v>1</v>
      </c>
      <c r="O42" s="53">
        <f t="shared" si="1"/>
        <v>2.0335133482382714E-3</v>
      </c>
      <c r="P42" s="53">
        <f t="shared" si="1"/>
        <v>3.962337941340972E-3</v>
      </c>
      <c r="Q42" s="53">
        <f t="shared" si="1"/>
        <v>1.0386865516117812E-4</v>
      </c>
      <c r="R42" s="53">
        <f t="shared" si="1"/>
        <v>3.022686655487699E-3</v>
      </c>
      <c r="T42" s="33" t="s">
        <v>291</v>
      </c>
      <c r="U42" s="33"/>
      <c r="V42" s="33"/>
      <c r="W42" s="53">
        <f t="shared" si="3"/>
        <v>1.9805464631373105E-2</v>
      </c>
      <c r="X42" s="53">
        <f t="shared" si="3"/>
        <v>1.6457796942794891E-2</v>
      </c>
      <c r="Y42" s="53">
        <f t="shared" si="3"/>
        <v>6.2610751275172915E-3</v>
      </c>
      <c r="Z42" s="53">
        <f t="shared" si="3"/>
        <v>5.4643615260041292E-3</v>
      </c>
      <c r="AD42" s="24" t="s">
        <v>288</v>
      </c>
      <c r="AG42" s="81">
        <f t="shared" si="2"/>
        <v>4.4191960027390717E-2</v>
      </c>
      <c r="AH42" s="81">
        <f t="shared" si="2"/>
        <v>3.4349564963771811E-2</v>
      </c>
      <c r="AI42" s="81">
        <f t="shared" si="2"/>
        <v>2.8656332715926949E-2</v>
      </c>
      <c r="AJ42" s="81">
        <f t="shared" si="2"/>
        <v>2.8504590365213855E-2</v>
      </c>
      <c r="AX42" s="24" t="s">
        <v>1</v>
      </c>
      <c r="BA42" s="32">
        <v>35821.564311161586</v>
      </c>
      <c r="BB42" s="32">
        <v>32636.221297298012</v>
      </c>
      <c r="BC42" s="32">
        <v>29832.538294418657</v>
      </c>
      <c r="BD42" s="32">
        <v>26666.809167341136</v>
      </c>
    </row>
    <row r="43" spans="2:76" ht="11.25" thickBot="1">
      <c r="L43" s="24" t="s">
        <v>300</v>
      </c>
      <c r="O43" s="53">
        <f t="shared" si="1"/>
        <v>0.22165366203817999</v>
      </c>
      <c r="P43" s="53">
        <f t="shared" si="1"/>
        <v>0.25314275673933806</v>
      </c>
      <c r="Q43" s="53">
        <f t="shared" si="1"/>
        <v>0.28057280555779651</v>
      </c>
      <c r="R43" s="53">
        <f t="shared" si="1"/>
        <v>0.29946183944291732</v>
      </c>
      <c r="T43" s="33" t="s">
        <v>290</v>
      </c>
      <c r="U43" s="33"/>
      <c r="V43" s="33"/>
      <c r="W43" s="53">
        <f t="shared" si="3"/>
        <v>0.15690002940619802</v>
      </c>
      <c r="X43" s="53">
        <f t="shared" si="3"/>
        <v>0.15235609224774038</v>
      </c>
      <c r="Y43" s="53">
        <f t="shared" si="3"/>
        <v>0.14630221075375494</v>
      </c>
      <c r="Z43" s="53">
        <f t="shared" si="3"/>
        <v>0.13404423065766732</v>
      </c>
      <c r="AD43" s="24" t="s">
        <v>302</v>
      </c>
      <c r="AG43" s="81">
        <f t="shared" si="2"/>
        <v>3.7483966964238002E-2</v>
      </c>
      <c r="AH43" s="81">
        <f t="shared" si="2"/>
        <v>2.9107348654412887E-2</v>
      </c>
      <c r="AI43" s="81">
        <f t="shared" si="2"/>
        <v>2.2860105620588777E-2</v>
      </c>
      <c r="AJ43" s="81">
        <f t="shared" si="2"/>
        <v>2.3401548743629194E-2</v>
      </c>
      <c r="AX43" s="47" t="s">
        <v>260</v>
      </c>
      <c r="AY43" s="47"/>
      <c r="AZ43" s="47"/>
      <c r="BA43" s="46">
        <f>SUM(BA38:BA42)</f>
        <v>106931.58872552225</v>
      </c>
      <c r="BB43" s="46">
        <f>SUM(BB38:BB42)</f>
        <v>89270.39486507469</v>
      </c>
      <c r="BC43" s="46">
        <f>SUM(BC38:BC42)</f>
        <v>84660.863521334104</v>
      </c>
      <c r="BD43" s="46">
        <f>SUM(BD38:BD42)</f>
        <v>82403.35187204236</v>
      </c>
      <c r="BH43" s="41" t="s">
        <v>289</v>
      </c>
      <c r="BI43" s="33"/>
      <c r="BJ43" s="33"/>
      <c r="BK43" s="40" t="s">
        <v>145</v>
      </c>
      <c r="BL43" s="40" t="s">
        <v>132</v>
      </c>
      <c r="BM43" s="40" t="s">
        <v>85</v>
      </c>
      <c r="BN43" s="40" t="s">
        <v>131</v>
      </c>
    </row>
    <row r="44" spans="2:76">
      <c r="F44" s="26"/>
      <c r="G44" s="26"/>
      <c r="H44" s="26"/>
      <c r="L44" s="24" t="s">
        <v>299</v>
      </c>
      <c r="O44" s="53">
        <f t="shared" si="1"/>
        <v>0</v>
      </c>
      <c r="P44" s="53">
        <f t="shared" si="1"/>
        <v>0</v>
      </c>
      <c r="Q44" s="53">
        <f t="shared" si="1"/>
        <v>6.5641287853725611E-3</v>
      </c>
      <c r="R44" s="53">
        <f t="shared" si="1"/>
        <v>7.7670182311696803E-3</v>
      </c>
      <c r="T44" s="24" t="s">
        <v>288</v>
      </c>
      <c r="W44" s="53">
        <f t="shared" si="3"/>
        <v>7.4627672750984211E-2</v>
      </c>
      <c r="X44" s="53">
        <f t="shared" si="3"/>
        <v>8.5183903185203871E-2</v>
      </c>
      <c r="Y44" s="53">
        <f t="shared" si="3"/>
        <v>0.11260240097820637</v>
      </c>
      <c r="Z44" s="53">
        <f t="shared" si="3"/>
        <v>0.1327808394297357</v>
      </c>
      <c r="AD44" s="24" t="s">
        <v>285</v>
      </c>
      <c r="AG44" s="81">
        <f t="shared" si="2"/>
        <v>5.1017732357692573E-2</v>
      </c>
      <c r="AH44" s="81">
        <f t="shared" si="2"/>
        <v>2.9497297318517815E-2</v>
      </c>
      <c r="AI44" s="81">
        <f t="shared" si="2"/>
        <v>0.27540161470705399</v>
      </c>
      <c r="AJ44" s="81">
        <f t="shared" si="2"/>
        <v>1.5822541033189384E-2</v>
      </c>
      <c r="BH44" s="39" t="s">
        <v>130</v>
      </c>
      <c r="BI44" s="38"/>
      <c r="BJ44" s="38"/>
      <c r="BK44" s="37">
        <v>501727.73630133254</v>
      </c>
      <c r="BL44" s="37">
        <v>421611.5922840673</v>
      </c>
      <c r="BM44" s="37">
        <v>407086.05667815695</v>
      </c>
      <c r="BN44" s="36">
        <v>425063.52420355403</v>
      </c>
    </row>
    <row r="45" spans="2:76" ht="11.25" thickBot="1">
      <c r="L45" s="24" t="s">
        <v>297</v>
      </c>
      <c r="O45" s="53">
        <f t="shared" si="1"/>
        <v>1.5729012501995234E-2</v>
      </c>
      <c r="P45" s="53">
        <f t="shared" si="1"/>
        <v>1.8417027132106294E-2</v>
      </c>
      <c r="Q45" s="53">
        <f t="shared" si="1"/>
        <v>2.1361455979740486E-3</v>
      </c>
      <c r="R45" s="53">
        <f t="shared" si="1"/>
        <v>7.7710401803356335E-3</v>
      </c>
      <c r="T45" s="24" t="s">
        <v>302</v>
      </c>
      <c r="W45" s="53">
        <f t="shared" si="3"/>
        <v>7.0947002441826848E-2</v>
      </c>
      <c r="X45" s="53">
        <f t="shared" si="3"/>
        <v>5.97987437698176E-2</v>
      </c>
      <c r="Y45" s="53">
        <f t="shared" si="3"/>
        <v>9.9279209739308844E-2</v>
      </c>
      <c r="Z45" s="53">
        <f t="shared" si="3"/>
        <v>9.0239569400986E-2</v>
      </c>
      <c r="AD45" s="24" t="s">
        <v>1</v>
      </c>
      <c r="AG45" s="81">
        <f t="shared" si="2"/>
        <v>2.1959066976188615E-2</v>
      </c>
      <c r="AH45" s="81">
        <f t="shared" si="2"/>
        <v>8.3514377169618941E-3</v>
      </c>
      <c r="AI45" s="81">
        <f t="shared" si="2"/>
        <v>4.5185826849374012E-3</v>
      </c>
      <c r="AJ45" s="81">
        <f t="shared" si="2"/>
        <v>2.4408495811649102E-3</v>
      </c>
      <c r="AX45" s="41"/>
      <c r="AY45" s="33"/>
      <c r="AZ45" s="33"/>
      <c r="BA45" s="40" t="s">
        <v>258</v>
      </c>
      <c r="BB45" s="40" t="s">
        <v>257</v>
      </c>
      <c r="BC45" s="40" t="s">
        <v>256</v>
      </c>
      <c r="BD45" s="40" t="s">
        <v>255</v>
      </c>
      <c r="BH45" s="34" t="s">
        <v>82</v>
      </c>
      <c r="BI45" s="33"/>
      <c r="BJ45" s="33"/>
      <c r="BK45" s="32">
        <f>SUM(BK46:BK47)</f>
        <v>405499.79572596564</v>
      </c>
      <c r="BL45" s="32">
        <f>SUM(BL46:BL47)</f>
        <v>366661.17516527593</v>
      </c>
      <c r="BM45" s="32">
        <f>SUM(BM46:BM47)</f>
        <v>345680.14738389559</v>
      </c>
      <c r="BN45" s="31">
        <f>SUM(BN46:BN47)</f>
        <v>341113.84920344839</v>
      </c>
    </row>
    <row r="46" spans="2:76">
      <c r="L46" s="24" t="s">
        <v>294</v>
      </c>
      <c r="O46" s="53">
        <f t="shared" si="1"/>
        <v>8.7032839380312178E-3</v>
      </c>
      <c r="P46" s="53">
        <f t="shared" si="1"/>
        <v>2.0205795045487506E-3</v>
      </c>
      <c r="Q46" s="53">
        <f t="shared" si="1"/>
        <v>-1.1751442035523607E-5</v>
      </c>
      <c r="R46" s="53">
        <f t="shared" si="1"/>
        <v>4.9037742502355147E-4</v>
      </c>
      <c r="T46" s="24" t="s">
        <v>1</v>
      </c>
      <c r="W46" s="53">
        <f t="shared" si="3"/>
        <v>2.0335133482382714E-3</v>
      </c>
      <c r="X46" s="53">
        <f t="shared" si="3"/>
        <v>3.962337941340972E-3</v>
      </c>
      <c r="Y46" s="53">
        <f t="shared" si="3"/>
        <v>1.0386865516117812E-4</v>
      </c>
      <c r="Z46" s="53">
        <f t="shared" si="3"/>
        <v>3.022686655487699E-3</v>
      </c>
      <c r="AD46" s="47" t="s">
        <v>301</v>
      </c>
      <c r="AE46" s="47"/>
      <c r="AF46" s="47"/>
      <c r="AG46" s="62">
        <f t="shared" si="2"/>
        <v>3.20940309094832E-2</v>
      </c>
      <c r="AH46" s="62">
        <f t="shared" si="2"/>
        <v>3.0757761374757952E-2</v>
      </c>
      <c r="AI46" s="62">
        <f t="shared" si="2"/>
        <v>2.6534245250432173E-2</v>
      </c>
      <c r="AJ46" s="62">
        <f t="shared" si="2"/>
        <v>2.5076237069579541E-2</v>
      </c>
      <c r="AX46" s="39" t="s">
        <v>254</v>
      </c>
      <c r="AY46" s="38"/>
      <c r="AZ46" s="38"/>
      <c r="BA46" s="37">
        <v>501727.73630133254</v>
      </c>
      <c r="BB46" s="37">
        <v>421611.5922840673</v>
      </c>
      <c r="BC46" s="37">
        <v>407086.05667815695</v>
      </c>
      <c r="BD46" s="36">
        <v>425063.52420355403</v>
      </c>
      <c r="BH46" s="35" t="s">
        <v>157</v>
      </c>
      <c r="BI46" s="33"/>
      <c r="BJ46" s="33"/>
      <c r="BK46" s="32">
        <f>W6</f>
        <v>258057.30282549196</v>
      </c>
      <c r="BL46" s="32">
        <f>X6-BL29+(BL31/BK32)*COGS!G80</f>
        <v>219035.3892629708</v>
      </c>
      <c r="BM46" s="32">
        <f>Y6-BM29+(BM31/BL32)*COGS!H80</f>
        <v>202208.68449463497</v>
      </c>
      <c r="BN46" s="31">
        <f>Z6-BN29+(BN31/BM32)*COGS!I80</f>
        <v>207935.1336427576</v>
      </c>
    </row>
    <row r="47" spans="2:76" ht="11.25" thickBot="1">
      <c r="L47" s="24" t="s">
        <v>292</v>
      </c>
      <c r="O47" s="53">
        <f t="shared" si="1"/>
        <v>0.10576628266884681</v>
      </c>
      <c r="P47" s="53">
        <f t="shared" si="1"/>
        <v>0.10304199930386232</v>
      </c>
      <c r="Q47" s="53">
        <f t="shared" si="1"/>
        <v>6.6066608737125221E-2</v>
      </c>
      <c r="R47" s="53">
        <f t="shared" si="1"/>
        <v>4.487905473398373E-2</v>
      </c>
      <c r="T47" s="24" t="s">
        <v>300</v>
      </c>
      <c r="W47" s="53">
        <f t="shared" si="3"/>
        <v>0.22165366203817999</v>
      </c>
      <c r="X47" s="53">
        <f t="shared" si="3"/>
        <v>0.25314275673933806</v>
      </c>
      <c r="Y47" s="53">
        <f t="shared" si="3"/>
        <v>0.28057280555779651</v>
      </c>
      <c r="Z47" s="53">
        <f t="shared" si="3"/>
        <v>0.29946183944291732</v>
      </c>
      <c r="AX47" s="34" t="s">
        <v>253</v>
      </c>
      <c r="AY47" s="33"/>
      <c r="AZ47" s="33"/>
      <c r="BA47" s="32">
        <f>SUM(BA48:BA49)</f>
        <v>405499.79572596564</v>
      </c>
      <c r="BB47" s="32">
        <f>SUM(BB48:BB49)</f>
        <v>369120.08973169886</v>
      </c>
      <c r="BC47" s="32">
        <f>SUM(BC48:BC49)</f>
        <v>344731.201483096</v>
      </c>
      <c r="BD47" s="31">
        <f>SUM(BD48:BD49)</f>
        <v>342152.2848425234</v>
      </c>
      <c r="BH47" s="35" t="s">
        <v>69</v>
      </c>
      <c r="BI47" s="33"/>
      <c r="BJ47" s="33"/>
      <c r="BK47" s="32">
        <f>W7</f>
        <v>147442.49290047368</v>
      </c>
      <c r="BL47" s="32">
        <f>X7</f>
        <v>147625.78590230516</v>
      </c>
      <c r="BM47" s="32">
        <f>Y7</f>
        <v>143471.46288926061</v>
      </c>
      <c r="BN47" s="31">
        <f>Z7</f>
        <v>133178.71556069082</v>
      </c>
    </row>
    <row r="48" spans="2:76">
      <c r="F48" s="26"/>
      <c r="G48" s="26"/>
      <c r="H48" s="26"/>
      <c r="L48" s="47" t="s">
        <v>127</v>
      </c>
      <c r="M48" s="47"/>
      <c r="N48" s="47"/>
      <c r="O48" s="52">
        <f>SUM(O36:O47)</f>
        <v>0.99999999999999989</v>
      </c>
      <c r="P48" s="52">
        <f>SUM(P36:P47)</f>
        <v>0.99999999999999978</v>
      </c>
      <c r="Q48" s="52">
        <f>SUM(Q36:Q47)</f>
        <v>0.99999999999999989</v>
      </c>
      <c r="R48" s="52">
        <f>SUM(R36:R47)</f>
        <v>0.99999999999999978</v>
      </c>
      <c r="T48" s="24" t="s">
        <v>299</v>
      </c>
      <c r="W48" s="53">
        <f t="shared" si="3"/>
        <v>0</v>
      </c>
      <c r="X48" s="53">
        <f t="shared" si="3"/>
        <v>0</v>
      </c>
      <c r="Y48" s="53">
        <f t="shared" si="3"/>
        <v>6.5641287853725611E-3</v>
      </c>
      <c r="Z48" s="53">
        <f t="shared" si="3"/>
        <v>7.7670182311696803E-3</v>
      </c>
      <c r="AD48" s="39" t="s">
        <v>309</v>
      </c>
      <c r="AE48" s="38"/>
      <c r="AF48" s="38"/>
      <c r="AG48" s="38"/>
      <c r="AH48" s="80">
        <f>SUM(AH49:AH50)</f>
        <v>7.3087077856119967E-4</v>
      </c>
      <c r="AI48" s="80">
        <f>SUM(AI49:AI50)</f>
        <v>1.4794748372918996E-3</v>
      </c>
      <c r="AJ48" s="79">
        <f>SUM(AJ49:AJ50)</f>
        <v>7.7967230596539682E-4</v>
      </c>
      <c r="AX48" s="35" t="s">
        <v>252</v>
      </c>
      <c r="AY48" s="33"/>
      <c r="AZ48" s="33"/>
      <c r="BA48" s="32">
        <f>W15</f>
        <v>258057.30282549196</v>
      </c>
      <c r="BB48" s="32">
        <f>X6-BB35+BB43</f>
        <v>221494.30382939367</v>
      </c>
      <c r="BC48" s="32">
        <f>Y6-BC35+BC43</f>
        <v>201259.73859383535</v>
      </c>
      <c r="BD48" s="31">
        <f>Z6-BD35+BD43</f>
        <v>208973.56928183258</v>
      </c>
      <c r="BH48" s="34" t="s">
        <v>134</v>
      </c>
      <c r="BI48" s="33"/>
      <c r="BJ48" s="33"/>
      <c r="BK48" s="32">
        <f>BK44-BK45</f>
        <v>96227.940575366898</v>
      </c>
      <c r="BL48" s="32">
        <f>BL44-BL45</f>
        <v>54950.417118791374</v>
      </c>
      <c r="BM48" s="32">
        <f>BM44-BM45</f>
        <v>61405.909294261364</v>
      </c>
      <c r="BN48" s="31">
        <f>BN44-BN45</f>
        <v>83949.675000105635</v>
      </c>
    </row>
    <row r="49" spans="8:66" ht="11.25" thickBot="1">
      <c r="T49" s="24" t="s">
        <v>297</v>
      </c>
      <c r="W49" s="53">
        <f t="shared" si="3"/>
        <v>1.5729012501995234E-2</v>
      </c>
      <c r="X49" s="53">
        <f t="shared" si="3"/>
        <v>1.8417027132106294E-2</v>
      </c>
      <c r="Y49" s="53">
        <f t="shared" si="3"/>
        <v>2.1361455979740486E-3</v>
      </c>
      <c r="Z49" s="53">
        <f t="shared" si="3"/>
        <v>7.7710401803356335E-3</v>
      </c>
      <c r="AD49" s="48" t="s">
        <v>124</v>
      </c>
      <c r="AE49" s="47"/>
      <c r="AF49" s="47"/>
      <c r="AG49" s="47"/>
      <c r="AH49" s="62">
        <f>((AG38-AH38)*AG5+(AG39-AH39)*AG6+(AG40-AH40)*AG7+(AG41-AH41)*AG8+(AG42-AH42)*AG9+(AG43-AH43)*AG10+(AG44-AH44)*AG11+(AG45-AH45)*AG12)/AG13</f>
        <v>1.3359096292738456E-4</v>
      </c>
      <c r="AI49" s="62">
        <f>((AH38-AI38)*AH5+(AH39-AI39)*AH6+(AH40-AI40)*AH7+(AH41-AI41)*AH8+(AH42-AI42)*AH9+(AH43-AI43)*AH10+(AH44-AI44)*AH11+(AH45-AI45)*AH12)/AH13</f>
        <v>-4.1297162102301235E-3</v>
      </c>
      <c r="AJ49" s="78">
        <f>((AI38-AJ38)*AI5+(AI39-AJ39)*AI6+(AI40-AJ40)*AI7+(AI41-AJ41)*AI8+(AI42-AJ42)*AI9+(AI43-AJ43)*AI10+(AI44-AJ44)*AI11+(AI45-AJ45)*AI12)/AI13</f>
        <v>3.7545963078001483E-4</v>
      </c>
      <c r="AX49" s="35" t="s">
        <v>251</v>
      </c>
      <c r="AY49" s="33"/>
      <c r="AZ49" s="33"/>
      <c r="BA49" s="32">
        <f>W16</f>
        <v>147442.49290047368</v>
      </c>
      <c r="BB49" s="32">
        <f>X16</f>
        <v>147625.78590230516</v>
      </c>
      <c r="BC49" s="32">
        <f>Y16</f>
        <v>143471.46288926061</v>
      </c>
      <c r="BD49" s="31">
        <f>Z16</f>
        <v>133178.71556069082</v>
      </c>
      <c r="BH49" s="30" t="s">
        <v>220</v>
      </c>
      <c r="BI49" s="29"/>
      <c r="BJ49" s="29"/>
      <c r="BK49" s="28">
        <f>BK48/BK44</f>
        <v>0.19179314519214338</v>
      </c>
      <c r="BL49" s="28">
        <f>BL48/BL44</f>
        <v>0.13033421785463548</v>
      </c>
      <c r="BM49" s="28">
        <f>BM48/BM44</f>
        <v>0.15084257563458872</v>
      </c>
      <c r="BN49" s="27">
        <f>BN48/BN44</f>
        <v>0.19749912711847722</v>
      </c>
    </row>
    <row r="50" spans="8:66" ht="11.25" thickBot="1">
      <c r="L50" s="33" t="s">
        <v>308</v>
      </c>
      <c r="M50" s="33"/>
      <c r="N50" s="33"/>
      <c r="O50" s="83"/>
      <c r="P50" s="83"/>
      <c r="Q50" s="83"/>
      <c r="R50" s="83"/>
      <c r="T50" s="24" t="s">
        <v>294</v>
      </c>
      <c r="W50" s="53">
        <f t="shared" si="3"/>
        <v>8.7032839380312178E-3</v>
      </c>
      <c r="X50" s="53">
        <f t="shared" si="3"/>
        <v>2.0205795045487506E-3</v>
      </c>
      <c r="Y50" s="53">
        <f t="shared" si="3"/>
        <v>-1.1751442035523607E-5</v>
      </c>
      <c r="Z50" s="53">
        <f t="shared" si="3"/>
        <v>4.9037742502355147E-4</v>
      </c>
      <c r="AD50" s="30" t="s">
        <v>151</v>
      </c>
      <c r="AE50" s="29"/>
      <c r="AF50" s="29"/>
      <c r="AG50" s="29"/>
      <c r="AH50" s="77">
        <f>((AG16-AH16)*AH38+(AG17-AH17)*AH39+(AG18-AH18)*AH40+(AG19-AH19)*AH41+(AG20-AH20)*AH42+(AG21-AH21)*AH43+(AG22-AH22)*AH44+(AG23-AH23)*AH45)</f>
        <v>5.9727981563381508E-4</v>
      </c>
      <c r="AI50" s="77">
        <f>((AH16-AI16)*AI38+(AH17-AI17)*AI39+(AH18-AI18)*AI40+(AH19-AI19)*AI41+(AH20-AI20)*AI42+(AH21-AI21)*AI43+(AH22-AI22)*AI44+(AH23-AI23)*AI45)</f>
        <v>5.6091910475220231E-3</v>
      </c>
      <c r="AJ50" s="76">
        <f>((AI16-AJ16)*AJ38+(AI17-AJ17)*AJ39+(AI18-AJ18)*AJ40+(AI19-AJ19)*AJ41+(AI20-AJ20)*AJ42+(AI21-AJ21)*AJ43+(AI22-AJ22)*AJ44+(AI23-AJ23)*AJ45)</f>
        <v>4.0421267518538198E-4</v>
      </c>
      <c r="AX50" s="34" t="s">
        <v>250</v>
      </c>
      <c r="AY50" s="33"/>
      <c r="AZ50" s="33"/>
      <c r="BA50" s="32">
        <f>BA46-BA47</f>
        <v>96227.940575366898</v>
      </c>
      <c r="BB50" s="32">
        <f>BB46-BB47</f>
        <v>52491.502552368445</v>
      </c>
      <c r="BC50" s="32">
        <f>BC46-BC47</f>
        <v>62354.855195060954</v>
      </c>
      <c r="BD50" s="31">
        <f>BD46-BD47</f>
        <v>82911.239361030632</v>
      </c>
      <c r="BL50" s="26">
        <f>X9-BL49</f>
        <v>-4.8359940674436996E-3</v>
      </c>
      <c r="BM50" s="26">
        <f>Y9-BM49</f>
        <v>2.1347896541601685E-3</v>
      </c>
      <c r="BN50" s="26">
        <f>Z9-BN49</f>
        <v>7.9424066240671443E-4</v>
      </c>
    </row>
    <row r="51" spans="8:66" ht="11.25" thickBot="1">
      <c r="L51" s="33" t="s">
        <v>296</v>
      </c>
      <c r="M51" s="33"/>
      <c r="N51" s="33"/>
      <c r="O51" s="42">
        <v>3443.2547950893832</v>
      </c>
      <c r="P51" s="42">
        <v>3208.6217218916458</v>
      </c>
      <c r="Q51" s="42">
        <v>3395.4021939772447</v>
      </c>
      <c r="R51" s="42">
        <v>3324.0982600598304</v>
      </c>
      <c r="T51" s="24" t="s">
        <v>292</v>
      </c>
      <c r="W51" s="53">
        <f t="shared" si="3"/>
        <v>0.10576628266884681</v>
      </c>
      <c r="X51" s="53">
        <f t="shared" si="3"/>
        <v>0.10304199930386232</v>
      </c>
      <c r="Y51" s="53">
        <f t="shared" si="3"/>
        <v>6.6066608737125221E-2</v>
      </c>
      <c r="Z51" s="53">
        <f t="shared" si="3"/>
        <v>4.487905473398373E-2</v>
      </c>
      <c r="AH51" s="75">
        <f>AG46-AH46-AH48</f>
        <v>6.0539875616404809E-4</v>
      </c>
      <c r="AI51" s="75">
        <f>AH46-AI46-AI48</f>
        <v>2.7440412870338793E-3</v>
      </c>
      <c r="AJ51" s="75">
        <f>AI46-AJ46-AJ48</f>
        <v>6.7833587488723489E-4</v>
      </c>
      <c r="AX51" s="30" t="s">
        <v>249</v>
      </c>
      <c r="AY51" s="29"/>
      <c r="AZ51" s="29"/>
      <c r="BA51" s="28">
        <f>BA50/BA46</f>
        <v>0.19179314519214338</v>
      </c>
      <c r="BB51" s="28">
        <f>BB50/BB46</f>
        <v>0.12450203816265443</v>
      </c>
      <c r="BC51" s="28">
        <f>BC50/BC46</f>
        <v>0.15317364515964943</v>
      </c>
      <c r="BD51" s="27">
        <f>BD50/BD46</f>
        <v>0.19505611429816822</v>
      </c>
    </row>
    <row r="52" spans="8:66">
      <c r="L52" s="33" t="s">
        <v>293</v>
      </c>
      <c r="M52" s="33"/>
      <c r="N52" s="33"/>
      <c r="O52" s="42">
        <v>3706.8094631857493</v>
      </c>
      <c r="P52" s="42">
        <v>4011.7579574947899</v>
      </c>
      <c r="Q52" s="42">
        <v>3675.5522328652555</v>
      </c>
      <c r="R52" s="42">
        <v>3374.0649749149225</v>
      </c>
      <c r="T52" s="47" t="s">
        <v>127</v>
      </c>
      <c r="U52" s="47"/>
      <c r="V52" s="47"/>
      <c r="W52" s="52">
        <f>SUM(W40:W51)</f>
        <v>0.99999999999999989</v>
      </c>
      <c r="X52" s="52">
        <f>SUM(X40:X51)</f>
        <v>0.99999999999999978</v>
      </c>
      <c r="Y52" s="52">
        <f>SUM(Y40:Y51)</f>
        <v>0.99999999999999989</v>
      </c>
      <c r="Z52" s="52">
        <f>SUM(Z40:Z51)</f>
        <v>0.99999999999999978</v>
      </c>
      <c r="AD52" s="73" t="s">
        <v>307</v>
      </c>
      <c r="BB52" s="26">
        <f>X$9-BB51</f>
        <v>9.9618562453734905E-4</v>
      </c>
      <c r="BC52" s="26">
        <f>Y$9-BC51</f>
        <v>-1.9627987090053978E-4</v>
      </c>
      <c r="BD52" s="26">
        <f>Z$9-BD51</f>
        <v>3.237253482715724E-3</v>
      </c>
      <c r="BH52" s="73" t="s">
        <v>306</v>
      </c>
      <c r="BK52" s="40" t="s">
        <v>145</v>
      </c>
      <c r="BL52" s="40" t="s">
        <v>121</v>
      </c>
      <c r="BM52" s="40" t="s">
        <v>85</v>
      </c>
      <c r="BN52" s="40" t="s">
        <v>119</v>
      </c>
    </row>
    <row r="53" spans="8:66">
      <c r="L53" s="33" t="s">
        <v>291</v>
      </c>
      <c r="M53" s="33"/>
      <c r="N53" s="33"/>
      <c r="O53" s="42">
        <v>32799.128802834253</v>
      </c>
      <c r="P53" s="42">
        <v>38757.661488268073</v>
      </c>
      <c r="Q53" s="42">
        <v>40850.8027106316</v>
      </c>
      <c r="R53" s="42">
        <v>37003.109802933948</v>
      </c>
      <c r="AD53" s="24" t="s">
        <v>296</v>
      </c>
      <c r="AG53" s="32">
        <v>532.0234960604123</v>
      </c>
      <c r="AH53" s="32">
        <v>126.32402769667421</v>
      </c>
      <c r="AI53" s="32">
        <v>86.675076196774484</v>
      </c>
      <c r="AJ53" s="32">
        <v>51.472581248189712</v>
      </c>
      <c r="AX53" s="55"/>
      <c r="AY53" s="55"/>
      <c r="AZ53" s="55"/>
      <c r="BA53" s="56"/>
      <c r="BB53" s="56"/>
      <c r="BC53" s="56"/>
      <c r="BD53" s="56"/>
      <c r="BH53" s="24" t="s">
        <v>280</v>
      </c>
      <c r="BK53" s="32">
        <f>COGS!F83</f>
        <v>5415.8738659999999</v>
      </c>
      <c r="BL53" s="32">
        <f>COGS!G83</f>
        <v>8296.9076280000008</v>
      </c>
      <c r="BM53" s="32">
        <f>COGS!H83</f>
        <v>10411.446264999999</v>
      </c>
      <c r="BN53" s="32">
        <f>COGS!I83</f>
        <v>11091.507422000001</v>
      </c>
    </row>
    <row r="54" spans="8:66">
      <c r="L54" s="33" t="s">
        <v>290</v>
      </c>
      <c r="M54" s="33"/>
      <c r="N54" s="33"/>
      <c r="O54" s="42">
        <v>4147.8542881873191</v>
      </c>
      <c r="P54" s="42">
        <v>3807.9418620518968</v>
      </c>
      <c r="Q54" s="42">
        <v>4051.7402679101201</v>
      </c>
      <c r="R54" s="42">
        <v>4188.6993529294896</v>
      </c>
      <c r="T54" s="33" t="s">
        <v>305</v>
      </c>
      <c r="U54" s="33"/>
      <c r="V54" s="33"/>
      <c r="W54" s="83"/>
      <c r="X54" s="83"/>
      <c r="Y54" s="83"/>
      <c r="Z54" s="83"/>
      <c r="AD54" s="24" t="s">
        <v>293</v>
      </c>
      <c r="AG54" s="32">
        <v>682.567410285861</v>
      </c>
      <c r="AH54" s="32">
        <v>161.44161020342892</v>
      </c>
      <c r="AI54" s="32">
        <v>93.058892619604507</v>
      </c>
      <c r="AJ54" s="32">
        <v>360.61312471270435</v>
      </c>
      <c r="AX54" s="73" t="s">
        <v>278</v>
      </c>
      <c r="BA54" s="40" t="s">
        <v>258</v>
      </c>
      <c r="BB54" s="40" t="s">
        <v>257</v>
      </c>
      <c r="BC54" s="40" t="s">
        <v>256</v>
      </c>
      <c r="BD54" s="40" t="s">
        <v>255</v>
      </c>
      <c r="BH54" s="24" t="s">
        <v>279</v>
      </c>
      <c r="BK54" s="32">
        <f>COGS!F84</f>
        <v>1588</v>
      </c>
      <c r="BL54" s="32">
        <f>COGS!G84</f>
        <v>1695</v>
      </c>
      <c r="BM54" s="32">
        <f>COGS!H84</f>
        <v>1868.9999999999998</v>
      </c>
      <c r="BN54" s="32">
        <f>COGS!I84</f>
        <v>1792</v>
      </c>
    </row>
    <row r="55" spans="8:66">
      <c r="L55" s="24" t="s">
        <v>288</v>
      </c>
      <c r="O55" s="42">
        <v>7013.0612824300588</v>
      </c>
      <c r="P55" s="42">
        <v>6838.3111370942925</v>
      </c>
      <c r="Q55" s="42">
        <v>6683.6203139484687</v>
      </c>
      <c r="R55" s="42">
        <v>5954.2279883026922</v>
      </c>
      <c r="T55" s="33" t="s">
        <v>296</v>
      </c>
      <c r="U55" s="33"/>
      <c r="V55" s="33"/>
      <c r="W55" s="42">
        <f>'D&amp;A(Cogs) by product'!AG5</f>
        <v>1791.0030483741768</v>
      </c>
      <c r="X55" s="42">
        <f>'D&amp;A(Cogs) by product'!AH5</f>
        <v>1742.1892144084763</v>
      </c>
      <c r="Y55" s="42">
        <f>'D&amp;A(Cogs) by product'!AI5</f>
        <v>1734.9692303753832</v>
      </c>
      <c r="Z55" s="42">
        <f>'D&amp;A(Cogs) by product'!AJ5</f>
        <v>1637.1519566215463</v>
      </c>
      <c r="AD55" s="24" t="s">
        <v>291</v>
      </c>
      <c r="AG55" s="32">
        <v>12111.087710757049</v>
      </c>
      <c r="AH55" s="32">
        <v>15072.01398624443</v>
      </c>
      <c r="AI55" s="32">
        <v>5447.2637893860601</v>
      </c>
      <c r="AJ55" s="32">
        <v>4207.476547382169</v>
      </c>
      <c r="AX55" s="24" t="s">
        <v>267</v>
      </c>
      <c r="BA55" s="32">
        <v>62954.688475878291</v>
      </c>
      <c r="BB55" s="32">
        <v>45981.588216189426</v>
      </c>
      <c r="BC55" s="32">
        <v>43957.290837583489</v>
      </c>
      <c r="BD55" s="32">
        <v>40705.992647124374</v>
      </c>
      <c r="BH55" s="24" t="s">
        <v>277</v>
      </c>
      <c r="BK55" s="32">
        <f>O17*COGS!M63/COGS!M65*((COGS!G63+COGS!H63)/COGS!M63)</f>
        <v>24636844.300668757</v>
      </c>
      <c r="BL55" s="32">
        <f>P17*COGS!V63/COGS!V65*((COGS!P63+COGS!Q63)/COGS!V63)</f>
        <v>26832464.95271166</v>
      </c>
      <c r="BM55" s="32">
        <f>Q17*COGS!AE63/COGS!AE65*((COGS!Y63+COGS!Z63)/COGS!AE63)</f>
        <v>32776200.686369255</v>
      </c>
      <c r="BN55" s="32">
        <f>R17*COGS!AN63/COGS!AN65*((COGS!AH63+COGS!AI63)/COGS!AN63)</f>
        <v>33412074.120192409</v>
      </c>
    </row>
    <row r="56" spans="8:66">
      <c r="L56" s="24" t="s">
        <v>302</v>
      </c>
      <c r="O56" s="42">
        <v>5782.7952433330529</v>
      </c>
      <c r="P56" s="42">
        <v>5949.9581747377142</v>
      </c>
      <c r="Q56" s="42">
        <v>7391.8206299450385</v>
      </c>
      <c r="R56" s="42">
        <v>7450.6318296584795</v>
      </c>
      <c r="T56" s="33" t="s">
        <v>293</v>
      </c>
      <c r="U56" s="33"/>
      <c r="V56" s="33"/>
      <c r="W56" s="42">
        <f>'D&amp;A(Cogs) by product'!AG6</f>
        <v>2117.7418363077381</v>
      </c>
      <c r="X56" s="42">
        <f>'D&amp;A(Cogs) by product'!AH6</f>
        <v>2158.0047807100541</v>
      </c>
      <c r="Y56" s="42">
        <f>'D&amp;A(Cogs) by product'!AI6</f>
        <v>1941.5869743258804</v>
      </c>
      <c r="Z56" s="42">
        <f>'D&amp;A(Cogs) by product'!AJ6</f>
        <v>1788.0315509940942</v>
      </c>
      <c r="AD56" s="24" t="s">
        <v>290</v>
      </c>
      <c r="AG56" s="32">
        <v>4747.3976926456071</v>
      </c>
      <c r="AH56" s="32">
        <v>6305.4492336152343</v>
      </c>
      <c r="AI56" s="32">
        <v>3508.3098098497735</v>
      </c>
      <c r="AJ56" s="32">
        <v>1709.9996860528295</v>
      </c>
      <c r="AX56" s="72" t="s">
        <v>266</v>
      </c>
      <c r="AY56" s="72"/>
      <c r="AZ56" s="72"/>
      <c r="BA56" s="57">
        <v>3685.9136074769908</v>
      </c>
      <c r="BB56" s="57">
        <v>5309.0923586947192</v>
      </c>
      <c r="BC56" s="57">
        <v>4416.1412835510673</v>
      </c>
      <c r="BD56" s="57">
        <v>5382.9806204679771</v>
      </c>
      <c r="BH56" s="24" t="s">
        <v>304</v>
      </c>
      <c r="BK56" s="32">
        <f>BK55/BK54</f>
        <v>15514.38557976622</v>
      </c>
      <c r="BL56" s="32">
        <f>BL55/BL54</f>
        <v>15830.362803959682</v>
      </c>
      <c r="BM56" s="32">
        <f>BM55/BM54</f>
        <v>17536.757991636841</v>
      </c>
      <c r="BN56" s="32">
        <f>BN55/BN54</f>
        <v>18645.130647428799</v>
      </c>
    </row>
    <row r="57" spans="8:66">
      <c r="L57" s="24" t="s">
        <v>1</v>
      </c>
      <c r="O57" s="42">
        <v>3912.5747910189225</v>
      </c>
      <c r="P57" s="42">
        <v>4458.7062856317052</v>
      </c>
      <c r="Q57" s="42">
        <v>3852.8162670157767</v>
      </c>
      <c r="R57" s="42">
        <v>1308.5508031129366</v>
      </c>
      <c r="T57" s="33" t="s">
        <v>291</v>
      </c>
      <c r="U57" s="33"/>
      <c r="V57" s="33"/>
      <c r="W57" s="42">
        <f>'D&amp;A(Cogs) by product'!AG7</f>
        <v>16702.173128649309</v>
      </c>
      <c r="X57" s="42">
        <f>'D&amp;A(Cogs) by product'!AH7</f>
        <v>19800.621273004454</v>
      </c>
      <c r="Y57" s="42">
        <f>'D&amp;A(Cogs) by product'!AI7</f>
        <v>18661.163571650126</v>
      </c>
      <c r="Z57" s="42">
        <f>'D&amp;A(Cogs) by product'!AJ7</f>
        <v>14392.799606562312</v>
      </c>
      <c r="AD57" s="24" t="s">
        <v>288</v>
      </c>
      <c r="AG57" s="32">
        <v>3831.662372206235</v>
      </c>
      <c r="AH57" s="32">
        <v>4001.5731070181864</v>
      </c>
      <c r="AI57" s="32">
        <v>2473.4034292208644</v>
      </c>
      <c r="AJ57" s="32">
        <v>1884.174082409754</v>
      </c>
      <c r="AX57" s="24" t="s">
        <v>264</v>
      </c>
      <c r="BA57" s="32">
        <v>3822.5157719182139</v>
      </c>
      <c r="BB57" s="32">
        <v>3888.1705683381615</v>
      </c>
      <c r="BC57" s="32">
        <v>6299.0771352380507</v>
      </c>
      <c r="BD57" s="32">
        <v>7832.1854342673196</v>
      </c>
    </row>
    <row r="58" spans="8:66" ht="11.25" thickBot="1">
      <c r="L58" s="24" t="s">
        <v>300</v>
      </c>
      <c r="O58" s="42">
        <v>1790.5681123997813</v>
      </c>
      <c r="P58" s="42">
        <v>1975.3264717790025</v>
      </c>
      <c r="Q58" s="42">
        <v>2489.7442019396026</v>
      </c>
      <c r="R58" s="42">
        <v>2813.2209818626625</v>
      </c>
      <c r="T58" s="33" t="s">
        <v>290</v>
      </c>
      <c r="U58" s="33"/>
      <c r="V58" s="33"/>
      <c r="W58" s="42">
        <f>'D&amp;A(Cogs) by product'!AG8</f>
        <v>1780.6712777215355</v>
      </c>
      <c r="X58" s="42">
        <f>'D&amp;A(Cogs) by product'!AH8</f>
        <v>1744.468021053367</v>
      </c>
      <c r="Y58" s="42">
        <f>'D&amp;A(Cogs) by product'!AI8</f>
        <v>1670.8507563302883</v>
      </c>
      <c r="Z58" s="42">
        <f>'D&amp;A(Cogs) by product'!AJ8</f>
        <v>1707.9439997157592</v>
      </c>
      <c r="AD58" s="24" t="s">
        <v>302</v>
      </c>
      <c r="AG58" s="32">
        <v>1162.3647128374625</v>
      </c>
      <c r="AH58" s="32">
        <v>335.9343596739007</v>
      </c>
      <c r="AI58" s="32">
        <v>628.77537919274562</v>
      </c>
      <c r="AJ58" s="32">
        <v>891.14636234810473</v>
      </c>
      <c r="AX58" s="24" t="s">
        <v>262</v>
      </c>
      <c r="BA58" s="32">
        <v>646.90655908717667</v>
      </c>
      <c r="BB58" s="32">
        <v>1035.3190171827011</v>
      </c>
      <c r="BC58" s="32">
        <v>235.7187691930809</v>
      </c>
      <c r="BD58" s="32">
        <v>439.34562873817697</v>
      </c>
      <c r="BH58" s="41" t="s">
        <v>303</v>
      </c>
      <c r="BI58" s="33"/>
      <c r="BJ58" s="33"/>
      <c r="BK58" s="40" t="s">
        <v>145</v>
      </c>
      <c r="BL58" s="40" t="s">
        <v>132</v>
      </c>
      <c r="BM58" s="40" t="s">
        <v>120</v>
      </c>
      <c r="BN58" s="40" t="s">
        <v>119</v>
      </c>
    </row>
    <row r="59" spans="8:66" ht="10.9" customHeight="1">
      <c r="L59" s="24" t="s">
        <v>299</v>
      </c>
      <c r="O59" s="42">
        <v>0</v>
      </c>
      <c r="P59" s="42">
        <v>0</v>
      </c>
      <c r="Q59" s="42">
        <v>1726.1165809143247</v>
      </c>
      <c r="R59" s="42">
        <v>1920.7076431272144</v>
      </c>
      <c r="T59" s="24" t="s">
        <v>288</v>
      </c>
      <c r="W59" s="42">
        <f>'D&amp;A(Cogs) by product'!AG9</f>
        <v>3396.1927768977266</v>
      </c>
      <c r="X59" s="42">
        <f>'D&amp;A(Cogs) by product'!AH9</f>
        <v>3298.1152266367699</v>
      </c>
      <c r="Y59" s="42">
        <f>'D&amp;A(Cogs) by product'!AI9</f>
        <v>3112.0346592639967</v>
      </c>
      <c r="Z59" s="42">
        <f>'D&amp;A(Cogs) by product'!AJ9</f>
        <v>2751.4822903125578</v>
      </c>
      <c r="AD59" s="24" t="s">
        <v>285</v>
      </c>
      <c r="AG59" s="32">
        <v>201.43265216841849</v>
      </c>
      <c r="AH59" s="32">
        <v>4.2635998097136891</v>
      </c>
      <c r="AI59" s="32">
        <v>117.907826</v>
      </c>
      <c r="AJ59" s="32">
        <v>11.912476</v>
      </c>
      <c r="AX59" s="24" t="s">
        <v>1</v>
      </c>
      <c r="BA59" s="32">
        <v>35821.564311161586</v>
      </c>
      <c r="BB59" s="32">
        <v>32636.221297298012</v>
      </c>
      <c r="BC59" s="32">
        <v>29832.538294418657</v>
      </c>
      <c r="BD59" s="32">
        <v>26666.809167341136</v>
      </c>
      <c r="BH59" s="39" t="s">
        <v>130</v>
      </c>
      <c r="BI59" s="38"/>
      <c r="BJ59" s="38"/>
      <c r="BK59" s="37">
        <v>501727.73630133254</v>
      </c>
      <c r="BL59" s="37">
        <v>421611.5922840673</v>
      </c>
      <c r="BM59" s="37">
        <v>407086.05667815695</v>
      </c>
      <c r="BN59" s="36">
        <v>425063.52420355403</v>
      </c>
    </row>
    <row r="60" spans="8:66" ht="10.9" customHeight="1">
      <c r="L60" s="24" t="s">
        <v>297</v>
      </c>
      <c r="O60" s="42">
        <v>6044.4056542605977</v>
      </c>
      <c r="P60" s="42">
        <v>6095.3787134926961</v>
      </c>
      <c r="Q60" s="42">
        <v>5882.9172592705927</v>
      </c>
      <c r="R60" s="42">
        <v>5542.363881292209</v>
      </c>
      <c r="T60" s="24" t="s">
        <v>302</v>
      </c>
      <c r="W60" s="42">
        <f>'D&amp;A(Cogs) by product'!AG10</f>
        <v>2463.4627778315353</v>
      </c>
      <c r="X60" s="42">
        <f>'D&amp;A(Cogs) by product'!AH10</f>
        <v>2666.9003894782004</v>
      </c>
      <c r="Y60" s="42">
        <f>'D&amp;A(Cogs) by product'!AI10</f>
        <v>3443.3084866352219</v>
      </c>
      <c r="Z60" s="42">
        <f>'D&amp;A(Cogs) by product'!AJ10</f>
        <v>3352.7267291353146</v>
      </c>
      <c r="AD60" s="24" t="s">
        <v>1</v>
      </c>
      <c r="AG60" s="32">
        <v>1177.7079778057844</v>
      </c>
      <c r="AH60" s="32">
        <v>470.64129573843536</v>
      </c>
      <c r="AI60" s="32">
        <v>241.54562653417827</v>
      </c>
      <c r="AJ60" s="32">
        <v>1958.3097988462482</v>
      </c>
      <c r="AX60" s="47" t="s">
        <v>260</v>
      </c>
      <c r="AY60" s="47"/>
      <c r="AZ60" s="47"/>
      <c r="BA60" s="46">
        <v>106931.58872552225</v>
      </c>
      <c r="BB60" s="46">
        <v>88850.391457703023</v>
      </c>
      <c r="BC60" s="46">
        <v>84740.766319984337</v>
      </c>
      <c r="BD60" s="46">
        <v>81027.313497938987</v>
      </c>
      <c r="BH60" s="34" t="s">
        <v>117</v>
      </c>
      <c r="BI60" s="33"/>
      <c r="BJ60" s="33"/>
      <c r="BK60" s="32">
        <f>SUM(BK61:BK62)</f>
        <v>405499.79572596564</v>
      </c>
      <c r="BL60" s="32">
        <f>SUM(BL61:BL62)</f>
        <v>366183.97605329822</v>
      </c>
      <c r="BM60" s="32">
        <f>SUM(BM61:BM62)</f>
        <v>343548.28359593911</v>
      </c>
      <c r="BN60" s="31">
        <f>SUM(BN61:BN62)</f>
        <v>339667.24932297436</v>
      </c>
    </row>
    <row r="61" spans="8:66">
      <c r="L61" s="24" t="s">
        <v>294</v>
      </c>
      <c r="O61" s="42">
        <v>4344.8354131047854</v>
      </c>
      <c r="P61" s="42">
        <v>4837.6756074164323</v>
      </c>
      <c r="Q61" s="42">
        <v>3443.7136126248538</v>
      </c>
      <c r="R61" s="42">
        <v>4211.9469559832041</v>
      </c>
      <c r="T61" s="24" t="s">
        <v>1</v>
      </c>
      <c r="W61" s="42">
        <f>'D&amp;A(Cogs) by product'!AG11</f>
        <v>2472.3896178777477</v>
      </c>
      <c r="X61" s="42">
        <f>'D&amp;A(Cogs) by product'!AH11</f>
        <v>3097.7395379066784</v>
      </c>
      <c r="Y61" s="42">
        <f>'D&amp;A(Cogs) by product'!AI11</f>
        <v>2064.2390920259454</v>
      </c>
      <c r="Z61" s="42">
        <f>'D&amp;A(Cogs) by product'!AJ11</f>
        <v>1929.123658723149</v>
      </c>
      <c r="AD61" s="47" t="s">
        <v>301</v>
      </c>
      <c r="AE61" s="47"/>
      <c r="AF61" s="47"/>
      <c r="AG61" s="46">
        <f>SUM(AG53:AG60)</f>
        <v>24446.244024766831</v>
      </c>
      <c r="AH61" s="46">
        <f>SUM(AH53:AH60)</f>
        <v>26477.641220000005</v>
      </c>
      <c r="AI61" s="46">
        <f>SUM(AI53:AI60)</f>
        <v>12596.939829000001</v>
      </c>
      <c r="AJ61" s="46">
        <f>SUM(AJ53:AJ60)</f>
        <v>11075.104659000001</v>
      </c>
      <c r="BH61" s="35" t="s">
        <v>157</v>
      </c>
      <c r="BI61" s="33"/>
      <c r="BJ61" s="33"/>
      <c r="BK61" s="32">
        <f>W6</f>
        <v>258057.30282549196</v>
      </c>
      <c r="BL61" s="32">
        <f>X6-BL53+(COGS!F85*COGS!G84)</f>
        <v>218558.19015099303</v>
      </c>
      <c r="BM61" s="32">
        <f>Y6-BM53+(COGS!G85*COGS!H84)</f>
        <v>200076.8207066785</v>
      </c>
      <c r="BN61" s="31">
        <f>Z6-BN53+(COGS!H85*COGS!I84)</f>
        <v>206488.53376228351</v>
      </c>
    </row>
    <row r="62" spans="8:66">
      <c r="L62" s="24" t="s">
        <v>292</v>
      </c>
      <c r="O62" s="42">
        <v>1790.5681123997813</v>
      </c>
      <c r="P62" s="42">
        <v>1975.326471779003</v>
      </c>
      <c r="Q62" s="42">
        <v>2489.7442019396035</v>
      </c>
      <c r="R62" s="42">
        <v>2813.2209818626629</v>
      </c>
      <c r="T62" s="24" t="s">
        <v>300</v>
      </c>
      <c r="W62" s="42">
        <f>'D&amp;A(Cogs) by product'!AG12</f>
        <v>1266.3804982670308</v>
      </c>
      <c r="X62" s="42">
        <f>'D&amp;A(Cogs) by product'!AH12</f>
        <v>1320.9363636073988</v>
      </c>
      <c r="Y62" s="42">
        <f>'D&amp;A(Cogs) by product'!AI12</f>
        <v>1524.6000985312062</v>
      </c>
      <c r="Z62" s="42">
        <f>'D&amp;A(Cogs) by product'!AJ12</f>
        <v>1652.6227804765313</v>
      </c>
      <c r="AX62" s="24" t="s">
        <v>269</v>
      </c>
      <c r="BA62" s="40"/>
      <c r="BB62" s="40"/>
      <c r="BC62" s="40"/>
      <c r="BD62" s="40"/>
      <c r="BH62" s="35" t="s">
        <v>191</v>
      </c>
      <c r="BI62" s="33"/>
      <c r="BJ62" s="33"/>
      <c r="BK62" s="32">
        <f>W7</f>
        <v>147442.49290047368</v>
      </c>
      <c r="BL62" s="32">
        <f>X7</f>
        <v>147625.78590230516</v>
      </c>
      <c r="BM62" s="32">
        <f>Y7</f>
        <v>143471.46288926061</v>
      </c>
      <c r="BN62" s="31">
        <f>Z7</f>
        <v>133178.71556069082</v>
      </c>
    </row>
    <row r="63" spans="8:66">
      <c r="H63" s="26"/>
      <c r="L63" s="47" t="s">
        <v>127</v>
      </c>
      <c r="M63" s="47"/>
      <c r="N63" s="47"/>
      <c r="O63" s="82">
        <f>O36*O51+O37*O52+O38*O53+O39*O54+O40*O55+O41*O56+O42*O57+O43*O58+O44*O59+O45*O60+O46*O61+O47*O62</f>
        <v>4125.1366552789041</v>
      </c>
      <c r="P63" s="82">
        <f>P36*P51+P37*P52+P38*P53+P39*P54+P40*P55+P41*P56+P42*P57+P43*P58+P44*P59+P45*P60+P46*P61+P47*P62</f>
        <v>4105.4259434143587</v>
      </c>
      <c r="Q63" s="82">
        <f>Q36*Q51+Q37*Q52+Q38*Q53+Q39*Q54+Q40*Q55+Q41*Q56+Q42*Q57+Q43*Q58+Q44*Q59+Q45*Q60+Q46*Q61+Q47*Q62</f>
        <v>4209.8248946661988</v>
      </c>
      <c r="R63" s="82">
        <f>R36*R51+R37*R52+R38*R53+R39*R54+R40*R55+R41*R56+R42*R57+R43*R58+R44*R59+R45*R60+R46*R61+R47*R62</f>
        <v>4178.4481523557843</v>
      </c>
      <c r="T63" s="24" t="s">
        <v>299</v>
      </c>
      <c r="W63" s="42">
        <f>'D&amp;A(Cogs) by product'!AG13</f>
        <v>0</v>
      </c>
      <c r="X63" s="42">
        <f>'D&amp;A(Cogs) by product'!AH13</f>
        <v>0</v>
      </c>
      <c r="Y63" s="42">
        <f>'D&amp;A(Cogs) by product'!AI13</f>
        <v>1000.4247666393924</v>
      </c>
      <c r="Z63" s="42">
        <f>'D&amp;A(Cogs) by product'!AJ13</f>
        <v>1029.8564716843312</v>
      </c>
      <c r="AD63" s="73" t="s">
        <v>298</v>
      </c>
      <c r="AX63" s="24" t="s">
        <v>267</v>
      </c>
      <c r="BA63" s="32">
        <v>62954.688475878291</v>
      </c>
      <c r="BB63" s="32">
        <v>45981.588216189426</v>
      </c>
      <c r="BC63" s="32">
        <v>43957.290837583489</v>
      </c>
      <c r="BD63" s="32">
        <v>40705.992647124374</v>
      </c>
      <c r="BH63" s="34" t="s">
        <v>144</v>
      </c>
      <c r="BI63" s="33"/>
      <c r="BJ63" s="33"/>
      <c r="BK63" s="32">
        <f>BK59-BK60</f>
        <v>96227.940575366898</v>
      </c>
      <c r="BL63" s="32">
        <f>BL59-BL60</f>
        <v>55427.616230769083</v>
      </c>
      <c r="BM63" s="32">
        <f>BM59-BM60</f>
        <v>63537.773082217842</v>
      </c>
      <c r="BN63" s="31">
        <f>BN59-BN60</f>
        <v>85396.274880579673</v>
      </c>
    </row>
    <row r="64" spans="8:66" ht="11.25" thickBot="1">
      <c r="T64" s="24" t="s">
        <v>297</v>
      </c>
      <c r="W64" s="42">
        <f>'D&amp;A(Cogs) by product'!AG14</f>
        <v>3316.7910967231837</v>
      </c>
      <c r="X64" s="42">
        <f>'D&amp;A(Cogs) by product'!AH14</f>
        <v>3929.7123354671403</v>
      </c>
      <c r="Y64" s="42">
        <f>'D&amp;A(Cogs) by product'!AI14</f>
        <v>5498.9381511447173</v>
      </c>
      <c r="Z64" s="42">
        <f>'D&amp;A(Cogs) by product'!AJ14</f>
        <v>3808.5143529014558</v>
      </c>
      <c r="AD64" s="24" t="s">
        <v>296</v>
      </c>
      <c r="AG64" s="81">
        <f t="shared" ref="AG64:AJ72" si="4">AG53/AG5</f>
        <v>9.196575426597511E-3</v>
      </c>
      <c r="AH64" s="81">
        <f t="shared" si="4"/>
        <v>2.5600889164868203E-3</v>
      </c>
      <c r="AI64" s="81">
        <f t="shared" si="4"/>
        <v>1.7576005335929103E-3</v>
      </c>
      <c r="AJ64" s="81">
        <f t="shared" si="4"/>
        <v>1.3469640964076472E-3</v>
      </c>
      <c r="AX64" s="72" t="s">
        <v>266</v>
      </c>
      <c r="AY64" s="72"/>
      <c r="AZ64" s="72"/>
      <c r="BA64" s="57">
        <v>3685.9136074769908</v>
      </c>
      <c r="BB64" s="57">
        <v>5309.0923586947192</v>
      </c>
      <c r="BC64" s="57">
        <v>4416.1412835510673</v>
      </c>
      <c r="BD64" s="57">
        <v>5382.9806204679771</v>
      </c>
      <c r="BH64" s="30" t="s">
        <v>220</v>
      </c>
      <c r="BI64" s="29"/>
      <c r="BJ64" s="29"/>
      <c r="BK64" s="28">
        <f>BK63/BK59</f>
        <v>0.19179314519214338</v>
      </c>
      <c r="BL64" s="28">
        <f>BL63/BL59</f>
        <v>0.13146606318505558</v>
      </c>
      <c r="BM64" s="28">
        <f>BM63/BM59</f>
        <v>0.15607946290445152</v>
      </c>
      <c r="BN64" s="27">
        <f>BN63/BN59</f>
        <v>0.20090238286286166</v>
      </c>
    </row>
    <row r="65" spans="12:66" ht="10.9" customHeight="1">
      <c r="L65" s="39" t="s">
        <v>295</v>
      </c>
      <c r="M65" s="38"/>
      <c r="N65" s="38"/>
      <c r="O65" s="38"/>
      <c r="P65" s="37">
        <f>SUM(P66:P67)</f>
        <v>-19.710711864544862</v>
      </c>
      <c r="Q65" s="37">
        <f>SUM(Q66:Q67)</f>
        <v>104.39895125183975</v>
      </c>
      <c r="R65" s="36">
        <f>SUM(R66:R67)</f>
        <v>-31.376742310414059</v>
      </c>
      <c r="T65" s="24" t="s">
        <v>294</v>
      </c>
      <c r="W65" s="42">
        <f>'D&amp;A(Cogs) by product'!AG15</f>
        <v>3096.4837757116215</v>
      </c>
      <c r="X65" s="42">
        <f>'D&amp;A(Cogs) by product'!AH15</f>
        <v>3556.8607922887008</v>
      </c>
      <c r="Y65" s="42">
        <f>'D&amp;A(Cogs) by product'!AI15</f>
        <v>-12029.60302812133</v>
      </c>
      <c r="Z65" s="42">
        <f>'D&amp;A(Cogs) by product'!AJ15</f>
        <v>4812.6733546332362</v>
      </c>
      <c r="AD65" s="24" t="s">
        <v>293</v>
      </c>
      <c r="AG65" s="81">
        <f t="shared" si="4"/>
        <v>8.1528090256730266E-3</v>
      </c>
      <c r="AH65" s="81">
        <f t="shared" si="4"/>
        <v>2.5139633085026407E-3</v>
      </c>
      <c r="AI65" s="81">
        <f t="shared" si="4"/>
        <v>2.0151867734625704E-3</v>
      </c>
      <c r="AJ65" s="81">
        <f t="shared" si="4"/>
        <v>6.5227362862931961E-3</v>
      </c>
      <c r="AX65" s="64" t="s">
        <v>264</v>
      </c>
      <c r="AY65" s="64"/>
      <c r="AZ65" s="64"/>
      <c r="BA65" s="63">
        <v>3822.5157719182139</v>
      </c>
      <c r="BB65" s="63">
        <f>(COGS!F23*COGS!O16+COGS!G23*COGS!P16+COGS!H23*COGS!Q16+COGS!I23*COGS!R16+COGS!J23*COGS!S16+COGS!K23*COGS!T16)/1000000</f>
        <v>4134.4223933012654</v>
      </c>
      <c r="BC65" s="63">
        <f>(COGS!O23*COGS!X16+COGS!P23*COGS!Y16+COGS!Q23*COGS!Z16+COGS!R23*COGS!AA16+COGS!S23*COGS!AB16+COGS!T23*COGS!AC16)/1000000</f>
        <v>6067.241342687691</v>
      </c>
      <c r="BD65" s="63">
        <f>(COGS!X23*COGS!AG16+COGS!Y23*COGS!AH16+COGS!Z23*COGS!AI16+COGS!AA23*COGS!AJ16+COGS!AB23*COGS!AK16+COGS!AC23*COGS!AL16)/1000000</f>
        <v>7457.4366009847472</v>
      </c>
      <c r="BL65" s="26">
        <f>X9-BL64</f>
        <v>-5.9678393978638E-3</v>
      </c>
      <c r="BM65" s="26">
        <f>Y9-BM64</f>
        <v>-3.1020976157026259E-3</v>
      </c>
      <c r="BN65" s="26">
        <f>Z9-BN64</f>
        <v>-2.6090150819777225E-3</v>
      </c>
    </row>
    <row r="66" spans="12:66" ht="10.9" customHeight="1">
      <c r="L66" s="48" t="s">
        <v>138</v>
      </c>
      <c r="M66" s="47"/>
      <c r="N66" s="47"/>
      <c r="O66" s="47"/>
      <c r="P66" s="46">
        <f>-((O51-P51)*O36+(O52-P52)*O37+(O53-P53)*O38+(O54-P54)*O39+(O55-P55)*O40+(O56-P56)*O41+(O57-P57)*O42+(O58-P58)*O43+(O59-P59)*O44+(O60-P60)*O45+(O61-P61)*O46+(O62-P62)*O47)</f>
        <v>154.4102411929602</v>
      </c>
      <c r="Q66" s="46">
        <f>-((P51-Q51)*P36+(P52-Q52)*P37+(P53-Q53)*P38+(P54-Q54)*P39+(P55-Q55)*P40+(P56-Q56)*P41+(P57-Q57)*P42+(P58-Q58)*P43+(P59-Q59)*P44+(P60-Q60)*P45+(P61-Q61)*P46+(P62-Q62)*P47)</f>
        <v>294.29938048515123</v>
      </c>
      <c r="R66" s="45">
        <f>-((Q51-R51)*Q36+(Q52-R52)*Q37+(Q53-R53)*Q38+(Q54-R54)*Q39+(Q55-R55)*Q40+(Q56-R56)*Q41+(Q57-R57)*Q42+(Q58-R58)*Q43+(Q59-R59)*Q44+(Q60-R60)*Q45+(Q61-R61)*Q46+(Q62-R62)*Q47)</f>
        <v>-17.820331360407671</v>
      </c>
      <c r="T66" s="24" t="s">
        <v>292</v>
      </c>
      <c r="W66" s="42">
        <f>'D&amp;A(Cogs) by product'!AG16</f>
        <v>735.58161622591876</v>
      </c>
      <c r="X66" s="42">
        <f>'D&amp;A(Cogs) by product'!AH16</f>
        <v>942.75766536402284</v>
      </c>
      <c r="Y66" s="42">
        <f>'D&amp;A(Cogs) by product'!AI16</f>
        <v>1048.8852695821602</v>
      </c>
      <c r="Z66" s="42">
        <f>'D&amp;A(Cogs) by product'!AJ16</f>
        <v>1148.4714413419126</v>
      </c>
      <c r="AD66" s="24" t="s">
        <v>291</v>
      </c>
      <c r="AG66" s="81">
        <f t="shared" si="4"/>
        <v>0.15328725099504617</v>
      </c>
      <c r="AH66" s="81">
        <f t="shared" si="4"/>
        <v>0.23008468005452257</v>
      </c>
      <c r="AI66" s="81">
        <f t="shared" si="4"/>
        <v>0.22024532656956283</v>
      </c>
      <c r="AJ66" s="81">
        <f t="shared" si="4"/>
        <v>0.20455249185498964</v>
      </c>
      <c r="AX66" s="24" t="s">
        <v>262</v>
      </c>
      <c r="BA66" s="32">
        <v>646.90655908717667</v>
      </c>
      <c r="BB66" s="32">
        <v>1035.3190171827011</v>
      </c>
      <c r="BC66" s="32">
        <v>235.7187691930809</v>
      </c>
      <c r="BD66" s="32">
        <v>439.34562873817697</v>
      </c>
    </row>
    <row r="67" spans="12:66" ht="11.25" thickBot="1">
      <c r="L67" s="30" t="s">
        <v>151</v>
      </c>
      <c r="M67" s="29"/>
      <c r="N67" s="29"/>
      <c r="O67" s="29"/>
      <c r="P67" s="44">
        <f>-((O36-P36)*P51+(O37-P37)*P52+(O38-P38)*P53+(O39-P39)*P54+(O40-P40)*P55+(O41-P41)*P56+(O42-P42)*P57+(O43-P43)*P58+(O44-P44)*P59+(O45-P45)*P60+(O46-P46)*P61+(O47-P47)*P62)</f>
        <v>-174.12095305750506</v>
      </c>
      <c r="Q67" s="44">
        <f>-((P36-Q36)*Q51+(P37-Q37)*Q52+(P38-Q38)*Q53+(P39-Q39)*Q54+(P40-Q40)*Q55+(P41-Q41)*Q56+(P42-Q42)*Q57+(P43-Q43)*Q58+(P44-Q44)*Q59+(P45-Q45)*Q60+(P46-Q46)*Q61+(P47-Q47)*Q62)</f>
        <v>-189.90042923331148</v>
      </c>
      <c r="R67" s="43">
        <f>-((Q36-R36)*R51+(Q37-R37)*R52+(Q38-R38)*R53+(Q39-R39)*R54+(Q40-R40)*R55+(Q41-R41)*R56+(Q42-R42)*R57+(Q43-R43)*R58+(Q44-R44)*R59+(Q45-R45)*R60+(Q46-R46)*R61+(Q47-R47)*R62)</f>
        <v>-13.556410950006388</v>
      </c>
      <c r="T67" s="47" t="s">
        <v>127</v>
      </c>
      <c r="U67" s="47"/>
      <c r="V67" s="47"/>
      <c r="W67" s="82">
        <f>W40*W55+W41*W56+W42*W57+W43*W58+W44*W59+W45*W60+W46*W61+W47*W62+W48*W63+W49*W64+W50*W65+W51*W66</f>
        <v>2121.7143091325606</v>
      </c>
      <c r="X67" s="82">
        <f>X40*X55+X41*X56+X42*X57+X43*X58+X44*X59+X45*X60+X46*X61+X47*X62+X48*X63+X49*X64+X50*X65+X51*X66</f>
        <v>2152.7021196400992</v>
      </c>
      <c r="Y67" s="82">
        <f>Y40*Y55+Y41*Y56+Y42*Y57+Y43*Y58+Y44*Y59+Y45*Y60+Y46*Y61+Y47*Y62+Y48*Y63+Y49*Y64+Y50*Y65+Y51*Y66</f>
        <v>2082.1368955769599</v>
      </c>
      <c r="Z67" s="82">
        <f>Z40*Z55+Z41*Z56+Z42*Z57+Z43*Z58+Z44*Z59+Z45*Z60+Z46*Z61+Z47*Z62+Z48*Z63+Z49*Z64+Z50*Z65+Z51*Z66</f>
        <v>2040.7175702280338</v>
      </c>
      <c r="AD67" s="24" t="s">
        <v>290</v>
      </c>
      <c r="AG67" s="81">
        <f t="shared" si="4"/>
        <v>5.9976252739206364E-2</v>
      </c>
      <c r="AH67" s="81">
        <f t="shared" si="4"/>
        <v>0.10583067798390931</v>
      </c>
      <c r="AI67" s="81">
        <f t="shared" si="4"/>
        <v>6.1204486138370102E-2</v>
      </c>
      <c r="AJ67" s="81">
        <f t="shared" si="4"/>
        <v>2.9938458443866261E-2</v>
      </c>
      <c r="AX67" s="24" t="s">
        <v>1</v>
      </c>
      <c r="BA67" s="32">
        <v>35821.564311161586</v>
      </c>
      <c r="BB67" s="32">
        <v>32636.221297298012</v>
      </c>
      <c r="BC67" s="32">
        <v>29832.538294418657</v>
      </c>
      <c r="BD67" s="32">
        <v>26666.809167341136</v>
      </c>
      <c r="BH67" s="41" t="s">
        <v>289</v>
      </c>
      <c r="BI67" s="33"/>
      <c r="BJ67" s="33"/>
      <c r="BK67" s="40" t="s">
        <v>122</v>
      </c>
      <c r="BL67" s="40" t="s">
        <v>132</v>
      </c>
      <c r="BM67" s="40" t="s">
        <v>120</v>
      </c>
      <c r="BN67" s="40" t="s">
        <v>119</v>
      </c>
    </row>
    <row r="68" spans="12:66" ht="11.25" thickBot="1">
      <c r="P68" s="42">
        <f>P65-(P16-O16)</f>
        <v>-1.3073986337985843E-12</v>
      </c>
      <c r="Q68" s="42">
        <f>Q65-(Q16-P16)</f>
        <v>5.4001247917767614E-13</v>
      </c>
      <c r="R68" s="42">
        <f>R65-(R16-Q16)</f>
        <v>4.9737991503207013E-13</v>
      </c>
      <c r="AD68" s="24" t="s">
        <v>288</v>
      </c>
      <c r="AG68" s="81">
        <f t="shared" si="4"/>
        <v>6.0193546475929713E-2</v>
      </c>
      <c r="AH68" s="81">
        <f t="shared" si="4"/>
        <v>6.6891362471930643E-2</v>
      </c>
      <c r="AI68" s="81">
        <f t="shared" si="4"/>
        <v>3.3987039943689755E-2</v>
      </c>
      <c r="AJ68" s="81">
        <f t="shared" si="4"/>
        <v>2.3427226461145121E-2</v>
      </c>
      <c r="AX68" s="47" t="s">
        <v>260</v>
      </c>
      <c r="AY68" s="47"/>
      <c r="AZ68" s="47"/>
      <c r="BA68" s="46">
        <f>SUM(BA63:BA67)</f>
        <v>106931.58872552225</v>
      </c>
      <c r="BB68" s="46">
        <f>SUM(BB63:BB67)</f>
        <v>89096.643282666133</v>
      </c>
      <c r="BC68" s="46">
        <f>SUM(BC63:BC67)</f>
        <v>84508.930527433986</v>
      </c>
      <c r="BD68" s="46">
        <f>SUM(BD63:BD67)</f>
        <v>80652.564664656413</v>
      </c>
      <c r="BH68" s="39" t="s">
        <v>130</v>
      </c>
      <c r="BI68" s="38"/>
      <c r="BJ68" s="38"/>
      <c r="BK68" s="37">
        <v>501727.73630133254</v>
      </c>
      <c r="BL68" s="37">
        <v>421611.5922840673</v>
      </c>
      <c r="BM68" s="37">
        <v>407086.05667815695</v>
      </c>
      <c r="BN68" s="36">
        <v>425063.52420355403</v>
      </c>
    </row>
    <row r="69" spans="12:66">
      <c r="P69" s="42"/>
      <c r="Q69" s="42"/>
      <c r="R69" s="42"/>
      <c r="T69" s="39" t="s">
        <v>287</v>
      </c>
      <c r="U69" s="38"/>
      <c r="V69" s="38"/>
      <c r="W69" s="38"/>
      <c r="X69" s="37">
        <f>SUM(X70:X71)</f>
        <v>30.987810507538555</v>
      </c>
      <c r="Y69" s="37">
        <f>SUM(Y70:Y71)</f>
        <v>-70.565224063139979</v>
      </c>
      <c r="Z69" s="36">
        <f>SUM(Z70:Z71)</f>
        <v>-41.419325348925582</v>
      </c>
      <c r="AD69" s="24" t="s">
        <v>189</v>
      </c>
      <c r="AG69" s="81">
        <f t="shared" si="4"/>
        <v>2.3293823534675458E-2</v>
      </c>
      <c r="AH69" s="81">
        <f t="shared" si="4"/>
        <v>9.1937805196333593E-3</v>
      </c>
      <c r="AI69" s="81">
        <f t="shared" si="4"/>
        <v>8.8606095843238204E-3</v>
      </c>
      <c r="AJ69" s="81">
        <f t="shared" si="4"/>
        <v>1.3029256706120878E-2</v>
      </c>
      <c r="BH69" s="34" t="s">
        <v>117</v>
      </c>
      <c r="BI69" s="33"/>
      <c r="BJ69" s="33"/>
      <c r="BK69" s="32">
        <f>SUM(BK70:BK71)</f>
        <v>405499.79572596564</v>
      </c>
      <c r="BL69" s="32">
        <f>SUM(BL70:BL71)</f>
        <v>368869.06716009445</v>
      </c>
      <c r="BM69" s="32">
        <f>SUM(BM70:BM71)</f>
        <v>345933.38063279178</v>
      </c>
      <c r="BN69" s="31">
        <f>SUM(BN70:BN71)</f>
        <v>341477.26107693097</v>
      </c>
    </row>
    <row r="70" spans="12:66" ht="11.25" thickBot="1">
      <c r="L70" s="41" t="s">
        <v>286</v>
      </c>
      <c r="M70" s="33"/>
      <c r="N70" s="33"/>
      <c r="O70" s="40" t="s">
        <v>122</v>
      </c>
      <c r="P70" s="40" t="s">
        <v>121</v>
      </c>
      <c r="Q70" s="40" t="s">
        <v>120</v>
      </c>
      <c r="R70" s="40" t="s">
        <v>131</v>
      </c>
      <c r="T70" s="48" t="s">
        <v>138</v>
      </c>
      <c r="U70" s="47"/>
      <c r="V70" s="47"/>
      <c r="W70" s="47"/>
      <c r="X70" s="46">
        <f>-((W55-X55)*W40+(W56-X56)*W41+(W57-X57)*W42+(W58-X58)*W43+(W59-X59)*W44+(W60-X60)*W45+(W61-X61)*W46+(W62-X62)*W47+(W63-X63)*W48+(W64-X64)*W49+(W65-X65)*W50+(W66-X66)*W51)</f>
        <v>112.45758115410145</v>
      </c>
      <c r="Y70" s="46">
        <f>-((X55-Y55)*X40+(X56-Y56)*X41+(X57-Y57)*X42+(X58-Y58)*X43+(X59-Y59)*X44+(X60-Y60)*X45+(X61-Y61)*X46+(X62-Y62)*X47+(X63-Y63)*X48+(X64-Y64)*X49+(X65-Y65)*X50+(X66-Y66)*X51)</f>
        <v>21.596864389602732</v>
      </c>
      <c r="Z70" s="45">
        <f>-((Y55-Z55)*Y40+(Y56-Z56)*Y41+(Y57-Z57)*Y42+(Y58-Z58)*Y43+(Y59-Z59)*Y44+(Y60-Z60)*Y45+(Y61-Z61)*Y46+(Y62-Z62)*Y47+(Y63-Z63)*Y48+(Y64-Z64)*Y49+(Y65-Z65)*Y50+(Y66-Z66)*Y51)</f>
        <v>-66.663181798604853</v>
      </c>
      <c r="AD70" s="24" t="s">
        <v>285</v>
      </c>
      <c r="AG70" s="81">
        <f t="shared" si="4"/>
        <v>1.1758837743834689E-2</v>
      </c>
      <c r="AH70" s="81">
        <f t="shared" si="4"/>
        <v>2.9718299313493063E-4</v>
      </c>
      <c r="AI70" s="81">
        <f t="shared" si="4"/>
        <v>9.4327854098153974E-2</v>
      </c>
      <c r="AJ70" s="81">
        <f t="shared" si="4"/>
        <v>2.3854119986555359E-3</v>
      </c>
      <c r="AX70" s="41"/>
      <c r="AY70" s="33"/>
      <c r="AZ70" s="33"/>
      <c r="BA70" s="40" t="s">
        <v>258</v>
      </c>
      <c r="BB70" s="40" t="s">
        <v>257</v>
      </c>
      <c r="BC70" s="40" t="s">
        <v>256</v>
      </c>
      <c r="BD70" s="40" t="s">
        <v>255</v>
      </c>
      <c r="BH70" s="35" t="s">
        <v>157</v>
      </c>
      <c r="BI70" s="33"/>
      <c r="BJ70" s="33"/>
      <c r="BK70" s="32">
        <f>W6</f>
        <v>258057.30282549196</v>
      </c>
      <c r="BL70" s="32">
        <f>X6-BL53+(BL55/BK56)*COGS!G85</f>
        <v>221243.28125778929</v>
      </c>
      <c r="BM70" s="32">
        <f>Y6-BM53+(BM55/BL56)*COGS!H85</f>
        <v>202461.91774353114</v>
      </c>
      <c r="BN70" s="31">
        <f>Z6-BN53+(BN55/BM56)*COGS!I85</f>
        <v>208298.54551624015</v>
      </c>
    </row>
    <row r="71" spans="12:66" ht="11.25" thickBot="1">
      <c r="L71" s="39" t="s">
        <v>118</v>
      </c>
      <c r="M71" s="38"/>
      <c r="N71" s="38"/>
      <c r="O71" s="37">
        <f>O4</f>
        <v>501727.73630133254</v>
      </c>
      <c r="P71" s="37">
        <f>P17*(P16-P66)/1000000</f>
        <v>405754.24920892034</v>
      </c>
      <c r="Q71" s="37">
        <f>Q17*(Q16-Q66)/1000000</f>
        <v>378627.58695978072</v>
      </c>
      <c r="R71" s="36">
        <f>R17*(R16-R66)/1000000</f>
        <v>426876.79517948185</v>
      </c>
      <c r="T71" s="30" t="s">
        <v>151</v>
      </c>
      <c r="U71" s="29"/>
      <c r="V71" s="29"/>
      <c r="W71" s="29"/>
      <c r="X71" s="44">
        <f>-((W40-X40)*X55+(W41-X41)*X56+(W42-X42)*X57+(W43-X43)*X58+(W44-X44)*X59+(W45-X45)*X60+(W46-X46)*X61+(W47-X47)*X62+(W48-X48)*X63+(W49-X49)*X64+(W50-X50)*X65+(W51-X51)*X66)</f>
        <v>-81.469770646562893</v>
      </c>
      <c r="Y71" s="44">
        <f>-((X40-Y40)*Y55+(X41-Y41)*Y56+(X42-Y42)*Y57+(X43-Y43)*Y58+(X44-Y44)*Y59+(X45-Y45)*Y60+(X46-Y46)*Y61+(X47-Y47)*Y62+(X48-Y48)*Y63+(X49-Y49)*Y64+(X50-Y50)*Y65+(X51-Y51)*Y66)</f>
        <v>-92.162088452742708</v>
      </c>
      <c r="Z71" s="43">
        <f>-((Y40-Z40)*Z55+(Y41-Z41)*Z56+(Y42-Z42)*Z57+(Y43-Z43)*Z58+(Y44-Z44)*Z59+(Y45-Z45)*Z60+(Y46-Z46)*Z61+(Y47-Z47)*Z62+(Y48-Z48)*Z63+(Y49-Z49)*Z64+(Y50-Z50)*Z65+(Y51-Z51)*Z66)</f>
        <v>25.243856449679267</v>
      </c>
      <c r="AD71" s="24" t="s">
        <v>1</v>
      </c>
      <c r="AG71" s="81">
        <f t="shared" si="4"/>
        <v>1.6516266054324387E-2</v>
      </c>
      <c r="AH71" s="81">
        <f t="shared" si="4"/>
        <v>6.5136061880028389E-3</v>
      </c>
      <c r="AI71" s="81">
        <f t="shared" si="4"/>
        <v>2.8568227804969663E-3</v>
      </c>
      <c r="AJ71" s="81">
        <f t="shared" si="4"/>
        <v>1.9570975369012537E-2</v>
      </c>
      <c r="AX71" s="39" t="s">
        <v>254</v>
      </c>
      <c r="AY71" s="38"/>
      <c r="AZ71" s="38"/>
      <c r="BA71" s="37">
        <v>501727.73630133254</v>
      </c>
      <c r="BB71" s="37">
        <v>421611.5922840673</v>
      </c>
      <c r="BC71" s="37">
        <v>407086.05667815695</v>
      </c>
      <c r="BD71" s="36">
        <v>425063.52420355403</v>
      </c>
      <c r="BH71" s="35" t="s">
        <v>69</v>
      </c>
      <c r="BI71" s="33"/>
      <c r="BJ71" s="33"/>
      <c r="BK71" s="32">
        <f>W7</f>
        <v>147442.49290047368</v>
      </c>
      <c r="BL71" s="32">
        <f>X7</f>
        <v>147625.78590230516</v>
      </c>
      <c r="BM71" s="32">
        <f>Y7</f>
        <v>143471.46288926061</v>
      </c>
      <c r="BN71" s="31">
        <f>Z7</f>
        <v>133178.71556069082</v>
      </c>
    </row>
    <row r="72" spans="12:66">
      <c r="L72" s="34" t="s">
        <v>117</v>
      </c>
      <c r="M72" s="33"/>
      <c r="N72" s="33"/>
      <c r="O72" s="32">
        <f>O5</f>
        <v>405499.79572596564</v>
      </c>
      <c r="P72" s="32">
        <f>P5</f>
        <v>368700.08632432716</v>
      </c>
      <c r="Q72" s="32">
        <f>Q5</f>
        <v>344811.1042817462</v>
      </c>
      <c r="R72" s="31">
        <f>R5</f>
        <v>340776.24646842002</v>
      </c>
      <c r="X72" s="42">
        <f>X69-(X20-W20)</f>
        <v>-4.2632564145606011E-14</v>
      </c>
      <c r="Y72" s="42">
        <f>Y69-(Y20-X20)</f>
        <v>1.0473626406835024E-2</v>
      </c>
      <c r="Z72" s="42">
        <f>Z69-(Z20-Y20)</f>
        <v>-1.0473626406479752E-2</v>
      </c>
      <c r="AD72" s="47" t="s">
        <v>284</v>
      </c>
      <c r="AE72" s="47"/>
      <c r="AF72" s="47"/>
      <c r="AG72" s="62">
        <f t="shared" si="4"/>
        <v>4.8724123176807334E-2</v>
      </c>
      <c r="AH72" s="62">
        <f t="shared" si="4"/>
        <v>6.2801027544233806E-2</v>
      </c>
      <c r="AI72" s="62">
        <f t="shared" si="4"/>
        <v>3.0944221237888786E-2</v>
      </c>
      <c r="AJ72" s="62">
        <f t="shared" si="4"/>
        <v>2.6055147803879512E-2</v>
      </c>
      <c r="AX72" s="34" t="s">
        <v>253</v>
      </c>
      <c r="AY72" s="33"/>
      <c r="AZ72" s="33"/>
      <c r="BA72" s="32">
        <f>SUM(BA73:BA74)</f>
        <v>405499.79572596564</v>
      </c>
      <c r="BB72" s="32">
        <f>SUM(BB73:BB74)</f>
        <v>368946.3381492903</v>
      </c>
      <c r="BC72" s="32">
        <f>SUM(BC73:BC74)</f>
        <v>344579.26848919585</v>
      </c>
      <c r="BD72" s="31">
        <f>SUM(BD73:BD74)</f>
        <v>340401.49763513741</v>
      </c>
      <c r="BH72" s="34" t="s">
        <v>134</v>
      </c>
      <c r="BI72" s="33"/>
      <c r="BJ72" s="33"/>
      <c r="BK72" s="32">
        <f>BK68-BK69</f>
        <v>96227.940575366898</v>
      </c>
      <c r="BL72" s="32">
        <f>BL68-BL69</f>
        <v>52742.525123972853</v>
      </c>
      <c r="BM72" s="32">
        <f>BM68-BM69</f>
        <v>61152.676045365166</v>
      </c>
      <c r="BN72" s="31">
        <f>BN68-BN69</f>
        <v>83586.26312662306</v>
      </c>
    </row>
    <row r="73" spans="12:66" ht="11.25" thickBot="1">
      <c r="L73" s="34" t="s">
        <v>134</v>
      </c>
      <c r="M73" s="33"/>
      <c r="N73" s="33"/>
      <c r="O73" s="32">
        <f>O71-O72</f>
        <v>96227.940575366898</v>
      </c>
      <c r="P73" s="32">
        <f>P71-P72</f>
        <v>37054.162884593185</v>
      </c>
      <c r="Q73" s="32">
        <f>Q71-Q72</f>
        <v>33816.482678034517</v>
      </c>
      <c r="R73" s="31">
        <f>R71-R72</f>
        <v>86100.548711061827</v>
      </c>
      <c r="X73" s="42"/>
      <c r="Y73" s="42"/>
      <c r="Z73" s="42"/>
      <c r="AX73" s="35" t="s">
        <v>252</v>
      </c>
      <c r="AY73" s="33"/>
      <c r="AZ73" s="33"/>
      <c r="BA73" s="32">
        <f>W15</f>
        <v>258057.30282549196</v>
      </c>
      <c r="BB73" s="32">
        <f>X6-BB60+BB68</f>
        <v>221320.55224698511</v>
      </c>
      <c r="BC73" s="32">
        <f>Y6-BC60+BC68</f>
        <v>201107.80559993524</v>
      </c>
      <c r="BD73" s="31">
        <f>Z6-BD60+BD68</f>
        <v>207222.78207444662</v>
      </c>
      <c r="BH73" s="30" t="s">
        <v>220</v>
      </c>
      <c r="BI73" s="29"/>
      <c r="BJ73" s="29"/>
      <c r="BK73" s="28">
        <f>BK72/BK68</f>
        <v>0.19179314519214338</v>
      </c>
      <c r="BL73" s="28">
        <f>BL72/BL68</f>
        <v>0.12509742637350627</v>
      </c>
      <c r="BM73" s="28">
        <f>BM72/BM68</f>
        <v>0.15022051244981008</v>
      </c>
      <c r="BN73" s="27">
        <f>BN72/BN68</f>
        <v>0.19664416814695995</v>
      </c>
    </row>
    <row r="74" spans="12:66" ht="11.25" thickBot="1">
      <c r="L74" s="30" t="s">
        <v>67</v>
      </c>
      <c r="M74" s="29"/>
      <c r="N74" s="29"/>
      <c r="O74" s="28">
        <f>O73/O71</f>
        <v>0.19179314519214338</v>
      </c>
      <c r="P74" s="28">
        <f>P73/P71</f>
        <v>9.1321687836506737E-2</v>
      </c>
      <c r="Q74" s="28">
        <f>Q73/Q71</f>
        <v>8.9313309021053014E-2</v>
      </c>
      <c r="R74" s="27">
        <f>R73/R71</f>
        <v>0.20169882664823827</v>
      </c>
      <c r="T74" s="41" t="s">
        <v>283</v>
      </c>
      <c r="U74" s="33"/>
      <c r="V74" s="33"/>
      <c r="W74" s="40" t="s">
        <v>145</v>
      </c>
      <c r="X74" s="40" t="s">
        <v>121</v>
      </c>
      <c r="Y74" s="40" t="s">
        <v>120</v>
      </c>
      <c r="Z74" s="40" t="s">
        <v>131</v>
      </c>
      <c r="AD74" s="39" t="s">
        <v>282</v>
      </c>
      <c r="AE74" s="38"/>
      <c r="AF74" s="38"/>
      <c r="AG74" s="38"/>
      <c r="AH74" s="80">
        <f>SUM(AH75:AH76)</f>
        <v>-1.4750143204599686E-2</v>
      </c>
      <c r="AI74" s="80">
        <f>SUM(AI75:AI76)</f>
        <v>1.3615698799923075E-2</v>
      </c>
      <c r="AJ74" s="79">
        <f>SUM(AJ75:AJ76)</f>
        <v>2.8881048339907296E-3</v>
      </c>
      <c r="AX74" s="35" t="s">
        <v>251</v>
      </c>
      <c r="AY74" s="33"/>
      <c r="AZ74" s="33"/>
      <c r="BA74" s="32">
        <f>W16</f>
        <v>147442.49290047368</v>
      </c>
      <c r="BB74" s="32">
        <f>X16</f>
        <v>147625.78590230516</v>
      </c>
      <c r="BC74" s="32">
        <f>Y16</f>
        <v>143471.46288926061</v>
      </c>
      <c r="BD74" s="31">
        <f>Z16</f>
        <v>133178.71556069082</v>
      </c>
      <c r="BL74" s="26">
        <f>X9-BL73</f>
        <v>4.0079741368551081E-4</v>
      </c>
      <c r="BM74" s="26">
        <f>Y9-BM73</f>
        <v>2.7568528389388114E-3</v>
      </c>
      <c r="BN74" s="26">
        <f>Z9-BN73</f>
        <v>1.6491996339239867E-3</v>
      </c>
    </row>
    <row r="75" spans="12:66">
      <c r="P75" s="26">
        <f>P$7-P74</f>
        <v>3.4176535950685039E-2</v>
      </c>
      <c r="Q75" s="26">
        <f>Q$7-Q74</f>
        <v>6.3664056267695876E-2</v>
      </c>
      <c r="R75" s="26">
        <f>R$7-R74</f>
        <v>-3.4054588673543273E-3</v>
      </c>
      <c r="T75" s="39" t="s">
        <v>118</v>
      </c>
      <c r="U75" s="38"/>
      <c r="V75" s="38"/>
      <c r="W75" s="37">
        <f>W4</f>
        <v>501727.73630133254</v>
      </c>
      <c r="X75" s="37">
        <f>X4</f>
        <v>421611.5922840673</v>
      </c>
      <c r="Y75" s="37">
        <f>Y4</f>
        <v>407086.05667815695</v>
      </c>
      <c r="Z75" s="36">
        <f>Z4</f>
        <v>425063.52420355403</v>
      </c>
      <c r="AD75" s="48" t="s">
        <v>138</v>
      </c>
      <c r="AE75" s="47"/>
      <c r="AF75" s="47"/>
      <c r="AG75" s="47"/>
      <c r="AH75" s="62">
        <f>((AG64-AH64)*AG5+(AG65-AH65)*AG6+(AG66-AH66)*AG7+(AG67-AH67)*AG8+(AG68-AH68)*AG9+(AG69-AH69)*AG10+(AG70-AH70)*AG11+(AG71-AH71)*AG12)/AG13</f>
        <v>-1.5256160546332246E-2</v>
      </c>
      <c r="AI75" s="62">
        <f>((AH64-AI64)*AH5+(AH65-AI65)*AH6+(AH66-AI66)*AH7+(AH67-AI67)*AH8+(AH68-AI68)*AH9+(AH69-AI69)*AH10+(AH70-AI70)*AH11+(AH71-AI71)*AH12)/AH13</f>
        <v>1.0129670394061969E-2</v>
      </c>
      <c r="AJ75" s="78">
        <f>((AI64-AJ64)*AI5+(AI65-AJ65)*AI6+(AI66-AJ66)*AI7+(AI67-AJ67)*AI8+(AI68-AJ68)*AI9+(AI69-AJ69)*AI10+(AI70-AJ70)*AI11+(AI71-AJ71)*AI12)/AI13</f>
        <v>2.8663128867282297E-3</v>
      </c>
      <c r="AX75" s="34" t="s">
        <v>250</v>
      </c>
      <c r="AY75" s="33"/>
      <c r="AZ75" s="33"/>
      <c r="BA75" s="32">
        <f>BA71-BA72</f>
        <v>96227.940575366898</v>
      </c>
      <c r="BB75" s="32">
        <f>BB71-BB72</f>
        <v>52665.254134777002</v>
      </c>
      <c r="BC75" s="32">
        <f>BC71-BC72</f>
        <v>62506.788188961102</v>
      </c>
      <c r="BD75" s="31">
        <f>BD71-BD72</f>
        <v>84662.026568416622</v>
      </c>
    </row>
    <row r="76" spans="12:66" ht="11.25" thickBot="1">
      <c r="L76" s="41" t="s">
        <v>274</v>
      </c>
      <c r="M76" s="33"/>
      <c r="N76" s="33"/>
      <c r="O76" s="40" t="s">
        <v>145</v>
      </c>
      <c r="P76" s="40" t="s">
        <v>121</v>
      </c>
      <c r="Q76" s="40" t="s">
        <v>120</v>
      </c>
      <c r="R76" s="40" t="s">
        <v>119</v>
      </c>
      <c r="T76" s="34" t="s">
        <v>82</v>
      </c>
      <c r="U76" s="33"/>
      <c r="V76" s="33"/>
      <c r="W76" s="32">
        <f>SUM(W77:W78)</f>
        <v>405499.79572596564</v>
      </c>
      <c r="X76" s="32">
        <f>SUM(X77:X78)</f>
        <v>357151.1214889359</v>
      </c>
      <c r="Y76" s="32">
        <f>SUM(Y77:Y78)</f>
        <v>342722.70807027549</v>
      </c>
      <c r="Z76" s="31">
        <f>SUM(Z77:Z78)</f>
        <v>347557.73948133958</v>
      </c>
      <c r="AD76" s="30" t="s">
        <v>151</v>
      </c>
      <c r="AE76" s="29"/>
      <c r="AF76" s="29"/>
      <c r="AG76" s="29"/>
      <c r="AH76" s="77">
        <f>((AG16-AH16)*AH64+(AG17-AH17)*AH65+(AG18-AH18)*AH66+(AG19-AH19)*AH67+(AG20-AH20)*AH68+(AG21-AH21)*AH69+(AG22-AH22)*AH70+(AG23-AH23)*AH71)</f>
        <v>5.0601734173256064E-4</v>
      </c>
      <c r="AI76" s="77">
        <f>((AH16-AI16)*AI64+(AH17-AI17)*AI65+(AH18-AI18)*AI66+(AH19-AI19)*AI67+(AH20-AI20)*AI68+(AH21-AI21)*AI69+(AH22-AI22)*AI70+(AH23-AI23)*AI71)</f>
        <v>3.4860284058611047E-3</v>
      </c>
      <c r="AJ76" s="76">
        <f>((AI16-AJ16)*AJ64+(AI17-AJ17)*AJ65+(AI18-AJ18)*AJ66+(AI19-AJ19)*AJ67+(AI20-AJ20)*AJ68+(AI21-AJ21)*AJ69+(AI22-AJ22)*AJ70+(AI23-AJ23)*AJ71)</f>
        <v>2.1791947262499856E-5</v>
      </c>
      <c r="AX76" s="30" t="s">
        <v>249</v>
      </c>
      <c r="AY76" s="29"/>
      <c r="AZ76" s="29"/>
      <c r="BA76" s="28">
        <f>BA75/BA71</f>
        <v>0.19179314519214338</v>
      </c>
      <c r="BB76" s="28">
        <f>BB75/BB71</f>
        <v>0.12491415107792619</v>
      </c>
      <c r="BC76" s="28">
        <f>BC75/BC71</f>
        <v>0.1535468659846021</v>
      </c>
      <c r="BD76" s="27">
        <f>BD75/BD71</f>
        <v>0.19917499796541882</v>
      </c>
      <c r="BH76" s="73" t="s">
        <v>281</v>
      </c>
      <c r="BK76" s="40" t="s">
        <v>145</v>
      </c>
      <c r="BL76" s="40" t="s">
        <v>132</v>
      </c>
      <c r="BM76" s="40" t="s">
        <v>120</v>
      </c>
      <c r="BN76" s="40" t="s">
        <v>131</v>
      </c>
    </row>
    <row r="77" spans="12:66">
      <c r="L77" s="39" t="s">
        <v>130</v>
      </c>
      <c r="M77" s="38"/>
      <c r="N77" s="38"/>
      <c r="O77" s="37">
        <f>O11</f>
        <v>501727.73630133254</v>
      </c>
      <c r="P77" s="37">
        <f>P17*(P16-P67)/1000000</f>
        <v>439493.15031980682</v>
      </c>
      <c r="Q77" s="37">
        <f>Q17*(Q16-Q67)/1000000</f>
        <v>425449.24726977129</v>
      </c>
      <c r="R77" s="36">
        <f>R17*(R16-R67)/1000000</f>
        <v>426443.03630853363</v>
      </c>
      <c r="T77" s="35" t="s">
        <v>129</v>
      </c>
      <c r="U77" s="33"/>
      <c r="V77" s="33"/>
      <c r="W77" s="32">
        <f>W6</f>
        <v>258057.30282549196</v>
      </c>
      <c r="X77" s="32">
        <f>X21*(X20-X70)/1000000</f>
        <v>209525.33558663077</v>
      </c>
      <c r="Y77" s="32">
        <f>Y21*(Y20-Y70)/1000000</f>
        <v>199251.24518101485</v>
      </c>
      <c r="Z77" s="31">
        <f>Z21*(Z20-Z70)/1000000</f>
        <v>214379.02392064873</v>
      </c>
      <c r="AH77" s="75">
        <f>AG72-AH72-AH74</f>
        <v>6.7323883717321405E-4</v>
      </c>
      <c r="AI77" s="75">
        <f>AH72-AI72-AI74</f>
        <v>1.8241107506421946E-2</v>
      </c>
      <c r="AJ77" s="75">
        <f>AI72-AJ72-AJ74</f>
        <v>2.0009686000185441E-3</v>
      </c>
      <c r="BB77" s="26">
        <f>X$9-BB76</f>
        <v>5.8407270926558175E-4</v>
      </c>
      <c r="BC77" s="26">
        <f>Y$9-BC76</f>
        <v>-5.6950069585320895E-4</v>
      </c>
      <c r="BD77" s="26">
        <f>Z$9-BD76</f>
        <v>-8.8163018453488173E-4</v>
      </c>
      <c r="BH77" s="24" t="s">
        <v>280</v>
      </c>
      <c r="BK77" s="32">
        <f>COGS!M28</f>
        <v>20219.697230000002</v>
      </c>
      <c r="BL77" s="32">
        <f>COGS!V28</f>
        <v>18514.296423</v>
      </c>
      <c r="BM77" s="32">
        <f>COGS!AE28</f>
        <v>17085.791075000001</v>
      </c>
      <c r="BN77" s="32">
        <f>COGS!AN28</f>
        <v>15470.728300000001</v>
      </c>
    </row>
    <row r="78" spans="12:66" ht="12" customHeight="1">
      <c r="L78" s="34" t="s">
        <v>82</v>
      </c>
      <c r="M78" s="33"/>
      <c r="N78" s="33"/>
      <c r="O78" s="32">
        <f>O12</f>
        <v>405499.79572596564</v>
      </c>
      <c r="P78" s="32">
        <f>P12</f>
        <v>368700.08632432716</v>
      </c>
      <c r="Q78" s="32">
        <f>Q12</f>
        <v>344811.1042817462</v>
      </c>
      <c r="R78" s="31">
        <f>R12</f>
        <v>340776.24646842002</v>
      </c>
      <c r="T78" s="35" t="s">
        <v>69</v>
      </c>
      <c r="U78" s="33"/>
      <c r="V78" s="33"/>
      <c r="W78" s="32">
        <f>W7</f>
        <v>147442.49290047368</v>
      </c>
      <c r="X78" s="32">
        <f>X7</f>
        <v>147625.78590230516</v>
      </c>
      <c r="Y78" s="32">
        <f>Y7</f>
        <v>143471.46288926061</v>
      </c>
      <c r="Z78" s="31">
        <f>Z7</f>
        <v>133178.71556069082</v>
      </c>
      <c r="AD78" s="74" t="s">
        <v>30</v>
      </c>
      <c r="AE78" s="74"/>
      <c r="AF78" s="74"/>
      <c r="AG78" s="74"/>
      <c r="AH78" s="74"/>
      <c r="AI78" s="74"/>
      <c r="AJ78" s="74"/>
      <c r="AX78" s="55"/>
      <c r="AY78" s="55"/>
      <c r="AZ78" s="55"/>
      <c r="BA78" s="57"/>
      <c r="BB78" s="57"/>
      <c r="BC78" s="57"/>
      <c r="BD78" s="57"/>
      <c r="BH78" s="24" t="s">
        <v>279</v>
      </c>
      <c r="BK78" s="32">
        <f>COGS!M33</f>
        <v>2781</v>
      </c>
      <c r="BL78" s="32">
        <f>COGS!V33</f>
        <v>2630</v>
      </c>
      <c r="BM78" s="32">
        <f>COGS!AE33</f>
        <v>2590.9999999999995</v>
      </c>
      <c r="BN78" s="32">
        <f>COGS!AN33</f>
        <v>2247</v>
      </c>
    </row>
    <row r="79" spans="12:66" ht="10.9" customHeight="1">
      <c r="L79" s="34" t="s">
        <v>144</v>
      </c>
      <c r="M79" s="33"/>
      <c r="N79" s="33"/>
      <c r="O79" s="32">
        <f>O77-O78</f>
        <v>96227.940575366898</v>
      </c>
      <c r="P79" s="32">
        <f>P77-P78</f>
        <v>70793.063995479664</v>
      </c>
      <c r="Q79" s="32">
        <f>Q77-Q78</f>
        <v>80638.142988025094</v>
      </c>
      <c r="R79" s="31">
        <f>R77-R78</f>
        <v>85666.789840113604</v>
      </c>
      <c r="T79" s="34" t="s">
        <v>144</v>
      </c>
      <c r="U79" s="33"/>
      <c r="V79" s="33"/>
      <c r="W79" s="32">
        <f>W75-W76</f>
        <v>96227.940575366898</v>
      </c>
      <c r="X79" s="32">
        <f>X75-X76</f>
        <v>64460.470795131405</v>
      </c>
      <c r="Y79" s="32">
        <f>Y75-Y76</f>
        <v>64363.34860788146</v>
      </c>
      <c r="Z79" s="31">
        <f>Z75-Z76</f>
        <v>77505.784722214448</v>
      </c>
      <c r="AD79" s="74"/>
      <c r="AE79" s="74"/>
      <c r="AF79" s="74"/>
      <c r="AG79" s="74"/>
      <c r="AH79" s="74"/>
      <c r="AI79" s="74"/>
      <c r="AJ79" s="74"/>
      <c r="AX79" s="73" t="s">
        <v>278</v>
      </c>
      <c r="BA79" s="40" t="s">
        <v>258</v>
      </c>
      <c r="BB79" s="40" t="s">
        <v>257</v>
      </c>
      <c r="BC79" s="40" t="s">
        <v>256</v>
      </c>
      <c r="BD79" s="40" t="s">
        <v>255</v>
      </c>
      <c r="BH79" s="24" t="s">
        <v>277</v>
      </c>
      <c r="BK79" s="32">
        <f>'EBITDA% movement'!O17*COGS!M63/COGS!M65</f>
        <v>72470702.901742816</v>
      </c>
      <c r="BL79" s="32">
        <f>'EBITDA% movement'!P17*COGS!V63/COGS!V65</f>
        <v>61314415.76495038</v>
      </c>
      <c r="BM79" s="32">
        <f>'EBITDA% movement'!Q17*COGS!AE63/COGS!AE65</f>
        <v>58270176.991138384</v>
      </c>
      <c r="BN79" s="32">
        <f>'EBITDA% movement'!R17*COGS!AN63/COGS!AN65</f>
        <v>55438869.8227835</v>
      </c>
    </row>
    <row r="80" spans="12:66" ht="11.25" thickBot="1">
      <c r="L80" s="30" t="s">
        <v>67</v>
      </c>
      <c r="M80" s="29"/>
      <c r="N80" s="29"/>
      <c r="O80" s="28">
        <f>O79/O77</f>
        <v>0.19179314519214338</v>
      </c>
      <c r="P80" s="28">
        <f>P79/P77</f>
        <v>0.16107887903136953</v>
      </c>
      <c r="Q80" s="28">
        <f>Q79/Q77</f>
        <v>0.18953645706392236</v>
      </c>
      <c r="R80" s="27">
        <f>R79/R77</f>
        <v>0.20088683023571116</v>
      </c>
      <c r="T80" s="30" t="s">
        <v>67</v>
      </c>
      <c r="U80" s="29"/>
      <c r="V80" s="29"/>
      <c r="W80" s="28">
        <f>W79/W75</f>
        <v>0.19179314519214338</v>
      </c>
      <c r="X80" s="28">
        <f>X79/X75</f>
        <v>0.15289065095653293</v>
      </c>
      <c r="Y80" s="28">
        <f>Y79/Y75</f>
        <v>0.1581074751935492</v>
      </c>
      <c r="Z80" s="27">
        <f>Z79/Z75</f>
        <v>0.18233929826709513</v>
      </c>
      <c r="AX80" s="24" t="s">
        <v>267</v>
      </c>
      <c r="BA80" s="32">
        <v>62954.688475878291</v>
      </c>
      <c r="BB80" s="32">
        <v>45981.588216189426</v>
      </c>
      <c r="BC80" s="32">
        <v>43957.290837583489</v>
      </c>
      <c r="BD80" s="32">
        <v>40705.992647124374</v>
      </c>
      <c r="BH80" s="24" t="s">
        <v>276</v>
      </c>
      <c r="BK80" s="32">
        <f>BK79/BK78</f>
        <v>26059.224344387923</v>
      </c>
      <c r="BL80" s="32">
        <f>BL79/BL78</f>
        <v>23313.466070323338</v>
      </c>
      <c r="BM80" s="32">
        <f>BM79/BM78</f>
        <v>22489.45464729386</v>
      </c>
      <c r="BN80" s="32">
        <f>BN79/BN78</f>
        <v>24672.394224647753</v>
      </c>
    </row>
    <row r="81" spans="13:66">
      <c r="P81" s="26">
        <f>P$7-P80</f>
        <v>-3.558065524417775E-2</v>
      </c>
      <c r="Q81" s="26">
        <f>Q$7-Q80</f>
        <v>-3.6559091775173469E-2</v>
      </c>
      <c r="R81" s="26">
        <f>R$7-R80</f>
        <v>-2.5934624548272223E-3</v>
      </c>
      <c r="X81" s="26">
        <f>X$9-X80</f>
        <v>-2.7392427169341149E-2</v>
      </c>
      <c r="Y81" s="26">
        <f>Y$9-Y80</f>
        <v>-5.1301099048003118E-3</v>
      </c>
      <c r="Z81" s="26">
        <f>Z$9-Z80</f>
        <v>1.5954069513788804E-2</v>
      </c>
      <c r="AD81" s="39" t="s">
        <v>275</v>
      </c>
      <c r="AE81" s="38"/>
      <c r="AF81" s="38"/>
      <c r="AG81" s="37">
        <v>501727.73630133254</v>
      </c>
      <c r="AH81" s="37">
        <v>421611.5922840673</v>
      </c>
      <c r="AI81" s="37">
        <v>407086.05667815695</v>
      </c>
      <c r="AJ81" s="36">
        <v>425063.52420355403</v>
      </c>
      <c r="AX81" s="24" t="s">
        <v>266</v>
      </c>
      <c r="BA81" s="32">
        <v>3685.9136074769908</v>
      </c>
      <c r="BB81" s="32">
        <v>5309.0923586947192</v>
      </c>
      <c r="BC81" s="32">
        <v>4416.1412835510673</v>
      </c>
      <c r="BD81" s="32">
        <v>5382.9806204679771</v>
      </c>
    </row>
    <row r="82" spans="13:66" ht="11.25" thickBot="1">
      <c r="M82" s="54" t="s">
        <v>265</v>
      </c>
      <c r="T82" s="41" t="s">
        <v>274</v>
      </c>
      <c r="U82" s="33"/>
      <c r="V82" s="33"/>
      <c r="W82" s="40" t="s">
        <v>122</v>
      </c>
      <c r="X82" s="40" t="s">
        <v>121</v>
      </c>
      <c r="Y82" s="40" t="s">
        <v>85</v>
      </c>
      <c r="Z82" s="40" t="s">
        <v>119</v>
      </c>
      <c r="AD82" s="34" t="s">
        <v>273</v>
      </c>
      <c r="AE82" s="33"/>
      <c r="AF82" s="33"/>
      <c r="AG82" s="32">
        <f>SUM(AG83:AG85)</f>
        <v>405499.79572596564</v>
      </c>
      <c r="AH82" s="32">
        <f>SUM(AH83:AH85)</f>
        <v>368700.08632432716</v>
      </c>
      <c r="AI82" s="32">
        <f>SUM(AI83:AI85)</f>
        <v>344811.1042817462</v>
      </c>
      <c r="AJ82" s="31">
        <f>SUM(AJ83:AJ85)</f>
        <v>340776.24646842002</v>
      </c>
      <c r="AX82" s="72" t="s">
        <v>264</v>
      </c>
      <c r="AY82" s="72"/>
      <c r="AZ82" s="72"/>
      <c r="BA82" s="57">
        <v>3822.5157719182139</v>
      </c>
      <c r="BB82" s="57">
        <v>3888.1705683381615</v>
      </c>
      <c r="BC82" s="57">
        <v>6299.0771352380507</v>
      </c>
      <c r="BD82" s="57">
        <v>7832.1854342673196</v>
      </c>
      <c r="BH82" s="41" t="s">
        <v>272</v>
      </c>
      <c r="BI82" s="33"/>
      <c r="BJ82" s="33"/>
      <c r="BK82" s="40" t="s">
        <v>122</v>
      </c>
      <c r="BL82" s="40" t="s">
        <v>160</v>
      </c>
      <c r="BM82" s="40" t="s">
        <v>85</v>
      </c>
      <c r="BN82" s="40" t="s">
        <v>119</v>
      </c>
    </row>
    <row r="83" spans="13:66">
      <c r="M83" s="24" t="s">
        <v>271</v>
      </c>
      <c r="T83" s="39" t="s">
        <v>130</v>
      </c>
      <c r="U83" s="38"/>
      <c r="V83" s="38"/>
      <c r="W83" s="37">
        <f>W13</f>
        <v>501727.73630133254</v>
      </c>
      <c r="X83" s="37">
        <f>X13</f>
        <v>421611.5922840673</v>
      </c>
      <c r="Y83" s="37">
        <f>Y13</f>
        <v>407086.05667815695</v>
      </c>
      <c r="Z83" s="36">
        <f>Z13</f>
        <v>425063.52420355403</v>
      </c>
      <c r="AD83" s="35" t="s">
        <v>129</v>
      </c>
      <c r="AE83" s="33"/>
      <c r="AF83" s="33"/>
      <c r="AG83" s="32">
        <f>W6</f>
        <v>258057.30282549196</v>
      </c>
      <c r="AH83" s="32">
        <f>X6</f>
        <v>221074.300422022</v>
      </c>
      <c r="AI83" s="32">
        <f>Y6</f>
        <v>201339.64139248559</v>
      </c>
      <c r="AJ83" s="31">
        <f>Z6</f>
        <v>207597.5309077292</v>
      </c>
      <c r="AX83" s="72" t="s">
        <v>262</v>
      </c>
      <c r="AY83" s="72"/>
      <c r="AZ83" s="72"/>
      <c r="BA83" s="57">
        <v>646.90655908717667</v>
      </c>
      <c r="BB83" s="57">
        <v>1035.3190171827011</v>
      </c>
      <c r="BC83" s="57">
        <v>235.7187691930809</v>
      </c>
      <c r="BD83" s="57">
        <v>439.34562873817697</v>
      </c>
      <c r="BH83" s="39" t="s">
        <v>181</v>
      </c>
      <c r="BI83" s="38"/>
      <c r="BJ83" s="38"/>
      <c r="BK83" s="37">
        <v>501727.73630133254</v>
      </c>
      <c r="BL83" s="37">
        <v>421611.5922840673</v>
      </c>
      <c r="BM83" s="37">
        <v>407086.05667815695</v>
      </c>
      <c r="BN83" s="36">
        <v>425063.52420355403</v>
      </c>
    </row>
    <row r="84" spans="13:66">
      <c r="M84" s="49" t="s">
        <v>103</v>
      </c>
      <c r="O84" s="51">
        <f>'GP breakdown'!I5</f>
        <v>5768599</v>
      </c>
      <c r="P84" s="51">
        <f>'GP breakdown'!J5</f>
        <v>5655281</v>
      </c>
      <c r="Q84" s="51">
        <f>'GP breakdown'!K5</f>
        <v>5245686</v>
      </c>
      <c r="R84" s="51">
        <f>'GP breakdown'!L5</f>
        <v>5101525</v>
      </c>
      <c r="T84" s="34" t="s">
        <v>107</v>
      </c>
      <c r="U84" s="33"/>
      <c r="V84" s="33"/>
      <c r="W84" s="32">
        <f>SUM(W85:W86)</f>
        <v>405499.79572596564</v>
      </c>
      <c r="X84" s="32">
        <f>SUM(X85:X86)</f>
        <v>377066.72116289119</v>
      </c>
      <c r="Y84" s="32">
        <f>SUM(Y85:Y86)</f>
        <v>353723.09043370839</v>
      </c>
      <c r="Z84" s="31">
        <f>SUM(Z85:Z86)</f>
        <v>338208.24668932427</v>
      </c>
      <c r="AD84" s="35" t="s">
        <v>270</v>
      </c>
      <c r="AE84" s="33"/>
      <c r="AF84" s="33"/>
      <c r="AG84" s="32">
        <f>'Margin Structure'!G80+'Margin Structure'!G129-'Margin Structure'!G135-'Margin Structure'!G136</f>
        <v>104130.15256199997</v>
      </c>
      <c r="AH84" s="32">
        <f>'Margin Structure'!H80+'Margin Structure'!H129-'Margin Structure'!H135-'Margin Structure'!H136</f>
        <v>104965.80153400003</v>
      </c>
      <c r="AI84" s="32">
        <f>'Margin Structure'!I80+'Margin Structure'!I129-'Margin Structure'!I135-'Margin Structure'!I136</f>
        <v>115642.70717825848</v>
      </c>
      <c r="AJ84" s="31">
        <f>'Margin Structure'!J80+'Margin Structure'!J129-'Margin Structure'!J135-'Margin Structure'!J136</f>
        <v>108152.50467491739</v>
      </c>
      <c r="AX84" s="24" t="s">
        <v>1</v>
      </c>
      <c r="BA84" s="32">
        <v>35821.564311161586</v>
      </c>
      <c r="BB84" s="32">
        <v>32636.221297298012</v>
      </c>
      <c r="BC84" s="32">
        <v>29832.538294418657</v>
      </c>
      <c r="BD84" s="32">
        <v>26666.809167341136</v>
      </c>
      <c r="BH84" s="34" t="s">
        <v>107</v>
      </c>
      <c r="BI84" s="33"/>
      <c r="BJ84" s="33"/>
      <c r="BK84" s="32">
        <f>SUM(BK85:BK86)</f>
        <v>405499.79572596564</v>
      </c>
      <c r="BL84" s="32">
        <f>SUM(BL85:BL86)</f>
        <v>371176.35397894483</v>
      </c>
      <c r="BM84" s="32">
        <f>SUM(BM85:BM86)</f>
        <v>346695.68341768911</v>
      </c>
      <c r="BN84" s="31">
        <f>SUM(BN85:BN86)</f>
        <v>341237.55130496976</v>
      </c>
    </row>
    <row r="85" spans="13:66">
      <c r="M85" s="49" t="s">
        <v>102</v>
      </c>
      <c r="O85" s="51">
        <f>'GP breakdown'!I6</f>
        <v>1756001</v>
      </c>
      <c r="P85" s="51">
        <f>'GP breakdown'!J6</f>
        <v>1494688</v>
      </c>
      <c r="Q85" s="51">
        <f>'GP breakdown'!K6</f>
        <v>1422429</v>
      </c>
      <c r="R85" s="51">
        <f>'GP breakdown'!L6</f>
        <v>1015670</v>
      </c>
      <c r="T85" s="35" t="s">
        <v>129</v>
      </c>
      <c r="U85" s="33"/>
      <c r="V85" s="33"/>
      <c r="W85" s="32">
        <f>W15</f>
        <v>258057.30282549196</v>
      </c>
      <c r="X85" s="32">
        <f>X21*(X20-X71)/1000000</f>
        <v>229440.93526058603</v>
      </c>
      <c r="Y85" s="32">
        <f>Y21*(Y20-Y71)/1000000</f>
        <v>210251.62754444775</v>
      </c>
      <c r="Z85" s="31">
        <f>Z21*(Z20-Z71)/1000000</f>
        <v>205029.53112863342</v>
      </c>
      <c r="AD85" s="35" t="s">
        <v>156</v>
      </c>
      <c r="AE85" s="33"/>
      <c r="AF85" s="33"/>
      <c r="AG85" s="32">
        <f>W7-AG84</f>
        <v>43312.340338473703</v>
      </c>
      <c r="AH85" s="32">
        <f>X7-AH84</f>
        <v>42659.984368305129</v>
      </c>
      <c r="AI85" s="32">
        <f>Y7-AI84</f>
        <v>27828.75571100213</v>
      </c>
      <c r="AJ85" s="31">
        <f>Z7-AJ84</f>
        <v>25026.210885773427</v>
      </c>
      <c r="AX85" s="47" t="s">
        <v>260</v>
      </c>
      <c r="AY85" s="47"/>
      <c r="AZ85" s="47"/>
      <c r="BA85" s="46">
        <v>106931.58872552225</v>
      </c>
      <c r="BB85" s="46">
        <v>88850.391457703023</v>
      </c>
      <c r="BC85" s="46">
        <v>84740.766319984337</v>
      </c>
      <c r="BD85" s="46">
        <v>81027.313497938987</v>
      </c>
      <c r="BH85" s="35" t="s">
        <v>242</v>
      </c>
      <c r="BI85" s="33"/>
      <c r="BJ85" s="33"/>
      <c r="BK85" s="32">
        <f>W6</f>
        <v>258057.30282549196</v>
      </c>
      <c r="BL85" s="32">
        <f>X6-BL77+(COGS!F35*COGS!O34+COGS!G35*COGS!P34+COGS!H35*COGS!Q34+COGS!I35*COGS!R34+COGS!J35*COGS!S34+COGS!K35*COGS!T34)*COGS!V33</f>
        <v>223550.56807663967</v>
      </c>
      <c r="BM85" s="32">
        <f>Y6-BM77+(COGS!O35*COGS!X34+COGS!P35*COGS!Y34+COGS!Q35*COGS!Z34+COGS!R35*COGS!AA34+COGS!S35*COGS!AB34+COGS!T35*COGS!AC34)*COGS!AE33</f>
        <v>203224.2205284285</v>
      </c>
      <c r="BN85" s="31">
        <f>Z6-BN77+(COGS!X35*COGS!AG34+COGS!Y35*COGS!AH34+COGS!Z35*COGS!AI34+COGS!AA35*COGS!AJ34+COGS!AB35*COGS!AK34+COGS!AC35*COGS!AL34)*COGS!AN33</f>
        <v>208058.83574427894</v>
      </c>
    </row>
    <row r="86" spans="13:66" ht="10.9" customHeight="1">
      <c r="M86" s="49" t="s">
        <v>101</v>
      </c>
      <c r="O86" s="51">
        <f>'GP breakdown'!I7</f>
        <v>1283005.1556150001</v>
      </c>
      <c r="P86" s="51">
        <f>'GP breakdown'!J7</f>
        <v>943874</v>
      </c>
      <c r="Q86" s="51">
        <f>'GP breakdown'!K7</f>
        <v>1095814</v>
      </c>
      <c r="R86" s="51">
        <f>'GP breakdown'!L7</f>
        <v>1284707</v>
      </c>
      <c r="T86" s="35" t="s">
        <v>176</v>
      </c>
      <c r="U86" s="33"/>
      <c r="V86" s="33"/>
      <c r="W86" s="32">
        <f>W16</f>
        <v>147442.49290047368</v>
      </c>
      <c r="X86" s="32">
        <f>X16</f>
        <v>147625.78590230516</v>
      </c>
      <c r="Y86" s="32">
        <f>Y16</f>
        <v>143471.46288926061</v>
      </c>
      <c r="Z86" s="31">
        <f>Z16</f>
        <v>133178.71556069082</v>
      </c>
      <c r="AD86" s="34" t="s">
        <v>162</v>
      </c>
      <c r="AE86" s="33"/>
      <c r="AF86" s="33"/>
      <c r="AG86" s="32">
        <f>AG81-AG82</f>
        <v>96227.940575366898</v>
      </c>
      <c r="AH86" s="32">
        <f>AH81-AH82</f>
        <v>52911.505959740141</v>
      </c>
      <c r="AI86" s="32">
        <f>AI81-AI82</f>
        <v>62274.95239641075</v>
      </c>
      <c r="AJ86" s="31">
        <f>AJ81-AJ82</f>
        <v>84287.277735134005</v>
      </c>
      <c r="BH86" s="35" t="s">
        <v>69</v>
      </c>
      <c r="BI86" s="33"/>
      <c r="BJ86" s="33"/>
      <c r="BK86" s="32">
        <f>W7</f>
        <v>147442.49290047368</v>
      </c>
      <c r="BL86" s="32">
        <f>X7</f>
        <v>147625.78590230516</v>
      </c>
      <c r="BM86" s="32">
        <f>Y7</f>
        <v>143471.46288926061</v>
      </c>
      <c r="BN86" s="31">
        <f>Z7</f>
        <v>133178.71556069082</v>
      </c>
    </row>
    <row r="87" spans="13:66" ht="10.9" customHeight="1">
      <c r="M87" s="49" t="s">
        <v>100</v>
      </c>
      <c r="O87" s="51">
        <f>'GP breakdown'!I8</f>
        <v>5343340.6546029998</v>
      </c>
      <c r="P87" s="51">
        <f>'GP breakdown'!J8</f>
        <v>3784200</v>
      </c>
      <c r="Q87" s="51">
        <f>'GP breakdown'!K8</f>
        <v>3088296</v>
      </c>
      <c r="R87" s="51">
        <f>'GP breakdown'!L8</f>
        <v>2040434</v>
      </c>
      <c r="T87" s="34" t="s">
        <v>144</v>
      </c>
      <c r="U87" s="33"/>
      <c r="V87" s="33"/>
      <c r="W87" s="32">
        <f>W83-W84</f>
        <v>96227.940575366898</v>
      </c>
      <c r="X87" s="32">
        <f>X83-X84</f>
        <v>44544.871121176111</v>
      </c>
      <c r="Y87" s="32">
        <f>Y83-Y84</f>
        <v>53362.966244448558</v>
      </c>
      <c r="Z87" s="31">
        <f>Z83-Z84</f>
        <v>86855.277514229761</v>
      </c>
      <c r="AD87" s="34" t="s">
        <v>155</v>
      </c>
      <c r="AE87" s="33"/>
      <c r="AF87" s="33"/>
      <c r="AG87" s="65">
        <f>AG86/AG81</f>
        <v>0.19179314519214338</v>
      </c>
      <c r="AH87" s="65">
        <f>AH86/AH81</f>
        <v>0.12549822378719178</v>
      </c>
      <c r="AI87" s="65">
        <f>AI86/AI81</f>
        <v>0.15297736528874889</v>
      </c>
      <c r="AJ87" s="71">
        <f>AJ86/AJ81</f>
        <v>0.19829336778088394</v>
      </c>
      <c r="AX87" s="24" t="s">
        <v>269</v>
      </c>
      <c r="BA87" s="40"/>
      <c r="BB87" s="40"/>
      <c r="BC87" s="40"/>
      <c r="BD87" s="40"/>
      <c r="BH87" s="34" t="s">
        <v>144</v>
      </c>
      <c r="BI87" s="33"/>
      <c r="BJ87" s="33"/>
      <c r="BK87" s="32">
        <f>BK83-BK84</f>
        <v>96227.940575366898</v>
      </c>
      <c r="BL87" s="32">
        <f>BL83-BL84</f>
        <v>50435.238305122475</v>
      </c>
      <c r="BM87" s="32">
        <f>BM83-BM84</f>
        <v>60390.373260467837</v>
      </c>
      <c r="BN87" s="31">
        <f>BN83-BN84</f>
        <v>83825.972898584267</v>
      </c>
    </row>
    <row r="88" spans="13:66" ht="11.25" thickBot="1">
      <c r="M88" s="49" t="s">
        <v>99</v>
      </c>
      <c r="O88" s="51">
        <f>'GP breakdown'!I9</f>
        <v>118657</v>
      </c>
      <c r="P88" s="51">
        <f>'GP breakdown'!J9</f>
        <v>85434</v>
      </c>
      <c r="Q88" s="51">
        <f>'GP breakdown'!K9</f>
        <v>106616</v>
      </c>
      <c r="R88" s="51">
        <f>'GP breakdown'!L9</f>
        <v>226681</v>
      </c>
      <c r="T88" s="30" t="s">
        <v>67</v>
      </c>
      <c r="U88" s="29"/>
      <c r="V88" s="29"/>
      <c r="W88" s="28">
        <f>W87/W83</f>
        <v>0.19179314519214338</v>
      </c>
      <c r="X88" s="28">
        <f>X87/X83</f>
        <v>0.10565381013329282</v>
      </c>
      <c r="Y88" s="28">
        <f>Y87/Y83</f>
        <v>0.13108522232348879</v>
      </c>
      <c r="Z88" s="27">
        <f>Z87/Z83</f>
        <v>0.20433481719460969</v>
      </c>
      <c r="AD88" s="70" t="s">
        <v>268</v>
      </c>
      <c r="AE88" s="69"/>
      <c r="AF88" s="69"/>
      <c r="AG88" s="68"/>
      <c r="AH88" s="67">
        <f>AH87-AG87</f>
        <v>-6.6294921404951607E-2</v>
      </c>
      <c r="AI88" s="67">
        <f>AI87-AH87</f>
        <v>2.7479141501557114E-2</v>
      </c>
      <c r="AJ88" s="66">
        <f>AJ87-AI87</f>
        <v>4.5316002492135049E-2</v>
      </c>
      <c r="AX88" s="24" t="s">
        <v>267</v>
      </c>
      <c r="BA88" s="32">
        <v>62954.688475878291</v>
      </c>
      <c r="BB88" s="32">
        <v>45981.588216189426</v>
      </c>
      <c r="BC88" s="32">
        <v>43957.290837583489</v>
      </c>
      <c r="BD88" s="32">
        <v>40705.992647124374</v>
      </c>
      <c r="BH88" s="30" t="s">
        <v>155</v>
      </c>
      <c r="BI88" s="29"/>
      <c r="BJ88" s="29"/>
      <c r="BK88" s="28">
        <f>BK87/BK83</f>
        <v>0.19179314519214338</v>
      </c>
      <c r="BL88" s="28">
        <f>BL87/BL83</f>
        <v>0.11962488515055097</v>
      </c>
      <c r="BM88" s="28">
        <f>BM87/BM83</f>
        <v>0.14834792857622384</v>
      </c>
      <c r="BN88" s="27">
        <f>BN87/BN83</f>
        <v>0.1972081068486172</v>
      </c>
    </row>
    <row r="89" spans="13:66">
      <c r="M89" s="49" t="s">
        <v>98</v>
      </c>
      <c r="O89" s="51">
        <f>'GP breakdown'!I10</f>
        <v>253732</v>
      </c>
      <c r="P89" s="51">
        <f>'GP breakdown'!J10</f>
        <v>193521</v>
      </c>
      <c r="Q89" s="51">
        <f>'GP breakdown'!K10</f>
        <v>154532</v>
      </c>
      <c r="R89" s="51">
        <f>'GP breakdown'!L10</f>
        <v>95631</v>
      </c>
      <c r="X89" s="26">
        <f>X$9-X88</f>
        <v>1.9844413653898954E-2</v>
      </c>
      <c r="Y89" s="26">
        <f>Y$9-Y88</f>
        <v>2.1892142965260097E-2</v>
      </c>
      <c r="Z89" s="26">
        <f>Z$9-Z88</f>
        <v>-6.0414494137257524E-3</v>
      </c>
      <c r="AG89" s="65"/>
      <c r="AH89" s="65"/>
      <c r="AI89" s="65"/>
      <c r="AJ89" s="65"/>
      <c r="AX89" s="24" t="s">
        <v>266</v>
      </c>
      <c r="BA89" s="32">
        <v>3685.9136074769908</v>
      </c>
      <c r="BB89" s="32">
        <v>5309.0923586947192</v>
      </c>
      <c r="BC89" s="32">
        <v>4416.1412835510673</v>
      </c>
      <c r="BD89" s="32">
        <v>5382.9806204679771</v>
      </c>
      <c r="BL89" s="26">
        <f>X9-BL88</f>
        <v>5.8733386366408014E-3</v>
      </c>
      <c r="BM89" s="26">
        <f>Y9-BM88</f>
        <v>4.6294367125250535E-3</v>
      </c>
      <c r="BN89" s="26">
        <f>Z9-BN88</f>
        <v>1.0852609322667406E-3</v>
      </c>
    </row>
    <row r="90" spans="13:66">
      <c r="M90" s="49" t="s">
        <v>97</v>
      </c>
      <c r="O90" s="51">
        <f>'GP breakdown'!I11</f>
        <v>639615</v>
      </c>
      <c r="P90" s="51">
        <f>'GP breakdown'!J11</f>
        <v>576675</v>
      </c>
      <c r="Q90" s="51">
        <f>'GP breakdown'!K11</f>
        <v>227027</v>
      </c>
      <c r="R90" s="51">
        <f>'GP breakdown'!L11</f>
        <v>137829</v>
      </c>
      <c r="U90" s="54" t="s">
        <v>265</v>
      </c>
      <c r="AH90" s="42">
        <f>AG84</f>
        <v>104130.15256199997</v>
      </c>
      <c r="AI90" s="42">
        <f>AH84</f>
        <v>104965.80153400003</v>
      </c>
      <c r="AJ90" s="42">
        <f>AI84</f>
        <v>115642.70717825848</v>
      </c>
      <c r="AX90" s="24" t="s">
        <v>264</v>
      </c>
      <c r="BA90" s="32">
        <v>3822.5157719182139</v>
      </c>
      <c r="BB90" s="32">
        <v>3888.1705683381615</v>
      </c>
      <c r="BC90" s="32">
        <v>6299.0771352380507</v>
      </c>
      <c r="BD90" s="32">
        <v>7832.1854342673196</v>
      </c>
    </row>
    <row r="91" spans="13:66">
      <c r="M91" s="49" t="s">
        <v>96</v>
      </c>
      <c r="O91" s="51">
        <f>'GP breakdown'!I12</f>
        <v>7780</v>
      </c>
      <c r="P91" s="51">
        <f>'GP breakdown'!J12</f>
        <v>4766</v>
      </c>
      <c r="Q91" s="51">
        <f>'GP breakdown'!K12</f>
        <v>1354</v>
      </c>
      <c r="R91" s="51">
        <f>'GP breakdown'!L12</f>
        <v>35898</v>
      </c>
      <c r="U91" s="24" t="s">
        <v>263</v>
      </c>
      <c r="AH91" s="32">
        <f>(AG84/AG81)*AH81</f>
        <v>87502.596029652777</v>
      </c>
      <c r="AI91" s="32">
        <f>(AH84/AH81)*AI81</f>
        <v>101349.47666179927</v>
      </c>
      <c r="AJ91" s="32">
        <f>(AI84/AI81)*AJ81</f>
        <v>120749.64459048671</v>
      </c>
      <c r="AX91" s="64" t="s">
        <v>262</v>
      </c>
      <c r="AY91" s="64"/>
      <c r="AZ91" s="64"/>
      <c r="BA91" s="63">
        <v>646.90655908717667</v>
      </c>
      <c r="BB91" s="63">
        <f>(COGS!F24*COGS!O17+COGS!G24*COGS!P17+COGS!H24*COGS!Q17+COGS!I24*COGS!R17+COGS!J24*COGS!S17+COGS!K24*COGS!T17)/1000000</f>
        <v>890.55832430090345</v>
      </c>
      <c r="BC91" s="63">
        <f>(COGS!O24*COGS!X17+COGS!P24*COGS!Y17+COGS!Q24*COGS!Z17+COGS!R24*COGS!AA17+COGS!S24*COGS!AB17+COGS!T24*COGS!AC17)/1000000</f>
        <v>212.84163057475703</v>
      </c>
      <c r="BD91" s="63">
        <f>(COGS!X24*COGS!AG17+COGS!Y24*COGS!AH17+COGS!Z24*COGS!AI17+COGS!AA24*COGS!AJ17+COGS!AB24*COGS!AK17+COGS!AC24*COGS!AL17)/1000000</f>
        <v>483.80362630207935</v>
      </c>
    </row>
    <row r="92" spans="13:66">
      <c r="M92" s="49" t="s">
        <v>95</v>
      </c>
      <c r="O92" s="51">
        <f>'GP breakdown'!I13</f>
        <v>81562</v>
      </c>
      <c r="P92" s="51">
        <f>'GP breakdown'!J13</f>
        <v>75799</v>
      </c>
      <c r="Q92" s="51">
        <f>'GP breakdown'!K13</f>
        <v>41305</v>
      </c>
      <c r="R92" s="51">
        <f>'GP breakdown'!L13</f>
        <v>57082</v>
      </c>
      <c r="U92" s="49" t="s">
        <v>103</v>
      </c>
      <c r="W92" s="51">
        <f>'GP breakdown'!I5</f>
        <v>5768599</v>
      </c>
      <c r="X92" s="51">
        <f>'GP breakdown'!J5</f>
        <v>5655281</v>
      </c>
      <c r="Y92" s="51">
        <f>'GP breakdown'!K5</f>
        <v>5245686</v>
      </c>
      <c r="Z92" s="51">
        <f>'GP breakdown'!L5</f>
        <v>5101525</v>
      </c>
      <c r="AE92" s="24" t="s">
        <v>261</v>
      </c>
      <c r="AH92" s="42">
        <f>AH91-AH90</f>
        <v>-16627.556532347196</v>
      </c>
      <c r="AI92" s="42">
        <f>AI91-AI90</f>
        <v>-3616.3248722007556</v>
      </c>
      <c r="AJ92" s="42">
        <f>AJ91-AJ90</f>
        <v>5106.9374122282316</v>
      </c>
      <c r="AX92" s="24" t="s">
        <v>1</v>
      </c>
      <c r="BA92" s="32">
        <v>35821.564311161586</v>
      </c>
      <c r="BB92" s="32">
        <v>32636.221297298012</v>
      </c>
      <c r="BC92" s="32">
        <v>29832.538294418657</v>
      </c>
      <c r="BD92" s="32">
        <v>26666.809167341136</v>
      </c>
    </row>
    <row r="93" spans="13:66">
      <c r="M93" s="49" t="s">
        <v>94</v>
      </c>
      <c r="O93" s="51">
        <f>'GP breakdown'!I14</f>
        <v>1026367</v>
      </c>
      <c r="P93" s="51">
        <f>'GP breakdown'!J14</f>
        <v>1290057</v>
      </c>
      <c r="Q93" s="51">
        <f>'GP breakdown'!K14</f>
        <v>1241834</v>
      </c>
      <c r="R93" s="51">
        <f>'GP breakdown'!L14</f>
        <v>1051149</v>
      </c>
      <c r="U93" s="49" t="s">
        <v>102</v>
      </c>
      <c r="W93" s="51">
        <f>'GP breakdown'!I6</f>
        <v>1756001</v>
      </c>
      <c r="X93" s="51">
        <f>'GP breakdown'!J6</f>
        <v>1494688</v>
      </c>
      <c r="Y93" s="51">
        <f>'GP breakdown'!K6</f>
        <v>1422429</v>
      </c>
      <c r="Z93" s="51">
        <f>'GP breakdown'!L6</f>
        <v>1015670</v>
      </c>
      <c r="AE93" s="47"/>
      <c r="AF93" s="47"/>
      <c r="AG93" s="47"/>
      <c r="AH93" s="62">
        <f>AH92/AH81</f>
        <v>-3.9438091448738263E-2</v>
      </c>
      <c r="AI93" s="62">
        <f>AI92/AI81</f>
        <v>-8.8834407685444983E-3</v>
      </c>
      <c r="AJ93" s="62">
        <f>AJ92/AJ81</f>
        <v>1.2014527526908252E-2</v>
      </c>
      <c r="AX93" s="47" t="s">
        <v>260</v>
      </c>
      <c r="AY93" s="47"/>
      <c r="AZ93" s="47"/>
      <c r="BA93" s="46">
        <f>SUM(BA88:BA92)</f>
        <v>106931.58872552225</v>
      </c>
      <c r="BB93" s="46">
        <f>SUM(BB88:BB92)</f>
        <v>88705.630764821224</v>
      </c>
      <c r="BC93" s="46">
        <f>SUM(BC88:BC92)</f>
        <v>84717.889181366016</v>
      </c>
      <c r="BD93" s="46">
        <f>SUM(BD88:BD92)</f>
        <v>81071.771495502879</v>
      </c>
    </row>
    <row r="94" spans="13:66">
      <c r="M94" s="49" t="s">
        <v>93</v>
      </c>
      <c r="O94" s="51">
        <f>'GP breakdown'!I15</f>
        <v>522356</v>
      </c>
      <c r="P94" s="51">
        <f>'GP breakdown'!J15</f>
        <v>1274149</v>
      </c>
      <c r="Q94" s="51">
        <f>'GP breakdown'!K15</f>
        <v>1898993</v>
      </c>
      <c r="R94" s="51">
        <f>'GP breakdown'!L15</f>
        <v>449376</v>
      </c>
      <c r="U94" s="49" t="s">
        <v>101</v>
      </c>
      <c r="W94" s="51">
        <f>'GP breakdown'!I7</f>
        <v>1283005.1556150001</v>
      </c>
      <c r="X94" s="51">
        <f>'GP breakdown'!J7</f>
        <v>943874</v>
      </c>
      <c r="Y94" s="51">
        <f>'GP breakdown'!K7</f>
        <v>1095814</v>
      </c>
      <c r="Z94" s="51">
        <f>'GP breakdown'!L7</f>
        <v>1284707</v>
      </c>
      <c r="AE94" s="24" t="s">
        <v>259</v>
      </c>
      <c r="AH94" s="42">
        <f>AH90-AH84</f>
        <v>-835.64897200005362</v>
      </c>
      <c r="AI94" s="42">
        <f>AI90-AI84</f>
        <v>-10676.905644258455</v>
      </c>
      <c r="AJ94" s="42">
        <f>AJ90-AJ84</f>
        <v>7490.2025033410901</v>
      </c>
    </row>
    <row r="95" spans="13:66" ht="11.25" thickBot="1">
      <c r="M95" s="47" t="s">
        <v>148</v>
      </c>
      <c r="N95" s="47"/>
      <c r="O95" s="50">
        <f>SUM(O84:O94)</f>
        <v>16801014.810217999</v>
      </c>
      <c r="P95" s="50">
        <f>SUM(P84:P94)</f>
        <v>15378444</v>
      </c>
      <c r="Q95" s="50">
        <f>SUM(Q84:Q94)</f>
        <v>14523886</v>
      </c>
      <c r="R95" s="50">
        <f>SUM(R84:R94)</f>
        <v>11495982</v>
      </c>
      <c r="U95" s="49" t="s">
        <v>100</v>
      </c>
      <c r="W95" s="51">
        <f>'GP breakdown'!I8</f>
        <v>5343340.6546029998</v>
      </c>
      <c r="X95" s="51">
        <f>'GP breakdown'!J8</f>
        <v>3784200</v>
      </c>
      <c r="Y95" s="51">
        <f>'GP breakdown'!K8</f>
        <v>3088296</v>
      </c>
      <c r="Z95" s="51">
        <f>'GP breakdown'!L8</f>
        <v>2040434</v>
      </c>
      <c r="AE95" s="47"/>
      <c r="AF95" s="47"/>
      <c r="AG95" s="47"/>
      <c r="AH95" s="62">
        <f>AH94/AH81</f>
        <v>-1.982035094132379E-3</v>
      </c>
      <c r="AI95" s="62">
        <f>AI94/AI81</f>
        <v>-2.6227637790845876E-2</v>
      </c>
      <c r="AJ95" s="62">
        <f>AJ94/AJ81</f>
        <v>1.7621372046391328E-2</v>
      </c>
      <c r="AX95" s="41"/>
      <c r="AY95" s="33"/>
      <c r="AZ95" s="33"/>
      <c r="BA95" s="40" t="s">
        <v>258</v>
      </c>
      <c r="BB95" s="40" t="s">
        <v>257</v>
      </c>
      <c r="BC95" s="40" t="s">
        <v>256</v>
      </c>
      <c r="BD95" s="40" t="s">
        <v>255</v>
      </c>
    </row>
    <row r="96" spans="13:66">
      <c r="U96" s="49" t="s">
        <v>99</v>
      </c>
      <c r="W96" s="51">
        <f>'GP breakdown'!I9</f>
        <v>118657</v>
      </c>
      <c r="X96" s="51">
        <f>'GP breakdown'!J9</f>
        <v>85434</v>
      </c>
      <c r="Y96" s="51">
        <f>'GP breakdown'!K9</f>
        <v>106616</v>
      </c>
      <c r="Z96" s="51">
        <f>'GP breakdown'!L9</f>
        <v>226681</v>
      </c>
      <c r="AX96" s="39" t="s">
        <v>254</v>
      </c>
      <c r="AY96" s="38"/>
      <c r="AZ96" s="38"/>
      <c r="BA96" s="37">
        <v>501727.73630133254</v>
      </c>
      <c r="BB96" s="37">
        <v>421611.5922840673</v>
      </c>
      <c r="BC96" s="37">
        <v>407086.05667815695</v>
      </c>
      <c r="BD96" s="36">
        <v>425063.52420355403</v>
      </c>
    </row>
    <row r="97" spans="13:66">
      <c r="M97" s="24" t="s">
        <v>247</v>
      </c>
      <c r="U97" s="49" t="s">
        <v>98</v>
      </c>
      <c r="W97" s="51">
        <f>'GP breakdown'!I10</f>
        <v>253732</v>
      </c>
      <c r="X97" s="51">
        <f>'GP breakdown'!J10</f>
        <v>193521</v>
      </c>
      <c r="Y97" s="51">
        <f>'GP breakdown'!K10</f>
        <v>154532</v>
      </c>
      <c r="Z97" s="51">
        <f>'GP breakdown'!L10</f>
        <v>95631</v>
      </c>
      <c r="AH97" s="61"/>
      <c r="AI97" s="61"/>
      <c r="AJ97" s="61"/>
      <c r="AX97" s="34" t="s">
        <v>253</v>
      </c>
      <c r="AY97" s="33"/>
      <c r="AZ97" s="33"/>
      <c r="BA97" s="32">
        <f>SUM(BA98:BA99)</f>
        <v>405499.79572596564</v>
      </c>
      <c r="BB97" s="32">
        <f>SUM(BB98:BB99)</f>
        <v>368555.32563144539</v>
      </c>
      <c r="BC97" s="32">
        <f>SUM(BC98:BC99)</f>
        <v>344788.22714312788</v>
      </c>
      <c r="BD97" s="31">
        <f>SUM(BD98:BD99)</f>
        <v>340820.7044659839</v>
      </c>
    </row>
    <row r="98" spans="13:66">
      <c r="M98" s="49" t="s">
        <v>103</v>
      </c>
      <c r="O98" s="53">
        <f t="shared" ref="O98:R108" si="5">O84/O$95</f>
        <v>0.3433482480172369</v>
      </c>
      <c r="P98" s="53">
        <f t="shared" si="5"/>
        <v>0.3677407805367045</v>
      </c>
      <c r="Q98" s="53">
        <f t="shared" si="5"/>
        <v>0.361176478526477</v>
      </c>
      <c r="R98" s="53">
        <f t="shared" si="5"/>
        <v>0.44376591751796413</v>
      </c>
      <c r="U98" s="49" t="s">
        <v>97</v>
      </c>
      <c r="W98" s="51">
        <f>'GP breakdown'!I11</f>
        <v>639615</v>
      </c>
      <c r="X98" s="51">
        <f>'GP breakdown'!J11</f>
        <v>576675</v>
      </c>
      <c r="Y98" s="51">
        <f>'GP breakdown'!K11</f>
        <v>227027</v>
      </c>
      <c r="Z98" s="51">
        <f>'GP breakdown'!L11</f>
        <v>137829</v>
      </c>
      <c r="AH98" s="42"/>
      <c r="AI98" s="42"/>
      <c r="AJ98" s="42"/>
      <c r="AX98" s="35" t="s">
        <v>252</v>
      </c>
      <c r="AY98" s="33"/>
      <c r="AZ98" s="33"/>
      <c r="BA98" s="32">
        <f>W15</f>
        <v>258057.30282549196</v>
      </c>
      <c r="BB98" s="32">
        <f>X6-BB85+BB93</f>
        <v>220929.5397291402</v>
      </c>
      <c r="BC98" s="32">
        <f>Y6-BC85+BC93</f>
        <v>201316.76425386727</v>
      </c>
      <c r="BD98" s="31">
        <f>Z6-BD85+BD93</f>
        <v>207641.98890529311</v>
      </c>
    </row>
    <row r="99" spans="13:66">
      <c r="M99" s="49" t="s">
        <v>102</v>
      </c>
      <c r="O99" s="53">
        <f t="shared" si="5"/>
        <v>0.10451755562598752</v>
      </c>
      <c r="P99" s="53">
        <f t="shared" si="5"/>
        <v>9.7193708284141103E-2</v>
      </c>
      <c r="Q99" s="53">
        <f t="shared" si="5"/>
        <v>9.7937218730579409E-2</v>
      </c>
      <c r="R99" s="53">
        <f t="shared" si="5"/>
        <v>8.8349999156226933E-2</v>
      </c>
      <c r="U99" s="49" t="s">
        <v>96</v>
      </c>
      <c r="W99" s="51">
        <f>'GP breakdown'!I12</f>
        <v>7780</v>
      </c>
      <c r="X99" s="51">
        <f>'GP breakdown'!J12</f>
        <v>4766</v>
      </c>
      <c r="Y99" s="51">
        <f>'GP breakdown'!K12</f>
        <v>1354</v>
      </c>
      <c r="Z99" s="51">
        <f>'GP breakdown'!L12</f>
        <v>35898</v>
      </c>
      <c r="AH99" s="53"/>
      <c r="AI99" s="53"/>
      <c r="AJ99" s="53"/>
      <c r="AX99" s="35" t="s">
        <v>251</v>
      </c>
      <c r="AY99" s="33"/>
      <c r="AZ99" s="33"/>
      <c r="BA99" s="32">
        <f>W16</f>
        <v>147442.49290047368</v>
      </c>
      <c r="BB99" s="32">
        <f>X16</f>
        <v>147625.78590230516</v>
      </c>
      <c r="BC99" s="32">
        <f>Y16</f>
        <v>143471.46288926061</v>
      </c>
      <c r="BD99" s="31">
        <f>Z16</f>
        <v>133178.71556069082</v>
      </c>
    </row>
    <row r="100" spans="13:66">
      <c r="M100" s="49" t="s">
        <v>101</v>
      </c>
      <c r="O100" s="53">
        <f t="shared" si="5"/>
        <v>7.6364741660408825E-2</v>
      </c>
      <c r="P100" s="53">
        <f t="shared" si="5"/>
        <v>6.1376430541347358E-2</v>
      </c>
      <c r="Q100" s="53">
        <f t="shared" si="5"/>
        <v>7.5449091241834312E-2</v>
      </c>
      <c r="R100" s="53">
        <f t="shared" si="5"/>
        <v>0.11175269759469005</v>
      </c>
      <c r="U100" s="49" t="s">
        <v>95</v>
      </c>
      <c r="W100" s="51">
        <f>'GP breakdown'!I13</f>
        <v>81562</v>
      </c>
      <c r="X100" s="51">
        <f>'GP breakdown'!J13</f>
        <v>75799</v>
      </c>
      <c r="Y100" s="51">
        <f>'GP breakdown'!K13</f>
        <v>41305</v>
      </c>
      <c r="Z100" s="51">
        <f>'GP breakdown'!L13</f>
        <v>57082</v>
      </c>
      <c r="AH100" s="53"/>
      <c r="AI100" s="53"/>
      <c r="AJ100" s="53"/>
      <c r="AX100" s="34" t="s">
        <v>250</v>
      </c>
      <c r="AY100" s="33"/>
      <c r="AZ100" s="33"/>
      <c r="BA100" s="32">
        <f>BA96-BA97</f>
        <v>96227.940575366898</v>
      </c>
      <c r="BB100" s="32">
        <f>BB96-BB97</f>
        <v>53056.266652621911</v>
      </c>
      <c r="BC100" s="32">
        <f>BC96-BC97</f>
        <v>62297.829535029072</v>
      </c>
      <c r="BD100" s="31">
        <f>BD96-BD97</f>
        <v>84242.819737570127</v>
      </c>
    </row>
    <row r="101" spans="13:66" ht="11.25" thickBot="1">
      <c r="M101" s="49" t="s">
        <v>100</v>
      </c>
      <c r="O101" s="53">
        <f t="shared" si="5"/>
        <v>0.31803678021599624</v>
      </c>
      <c r="P101" s="53">
        <f t="shared" si="5"/>
        <v>0.24607170920543067</v>
      </c>
      <c r="Q101" s="53">
        <f t="shared" si="5"/>
        <v>0.2126356541217688</v>
      </c>
      <c r="R101" s="53">
        <f t="shared" si="5"/>
        <v>0.17749105731028458</v>
      </c>
      <c r="U101" s="49" t="s">
        <v>94</v>
      </c>
      <c r="W101" s="51">
        <f>'GP breakdown'!I14</f>
        <v>1026367</v>
      </c>
      <c r="X101" s="51">
        <f>'GP breakdown'!J14</f>
        <v>1290057</v>
      </c>
      <c r="Y101" s="51">
        <f>'GP breakdown'!K14</f>
        <v>1241834</v>
      </c>
      <c r="Z101" s="51">
        <f>'GP breakdown'!L14</f>
        <v>1051149</v>
      </c>
      <c r="AH101" s="42"/>
      <c r="AX101" s="30" t="s">
        <v>249</v>
      </c>
      <c r="AY101" s="29"/>
      <c r="AZ101" s="29"/>
      <c r="BA101" s="28">
        <f>BA100/BA96</f>
        <v>0.19179314519214338</v>
      </c>
      <c r="BB101" s="28">
        <f>BB100/BB96</f>
        <v>0.12584157462367504</v>
      </c>
      <c r="BC101" s="28">
        <f>BC100/BC96</f>
        <v>0.15303356259210288</v>
      </c>
      <c r="BD101" s="27">
        <f>BD100/BD96</f>
        <v>0.19818877636093754</v>
      </c>
    </row>
    <row r="102" spans="13:66">
      <c r="M102" s="49" t="s">
        <v>99</v>
      </c>
      <c r="O102" s="53">
        <f t="shared" si="5"/>
        <v>7.062490054340973E-3</v>
      </c>
      <c r="P102" s="53">
        <f t="shared" si="5"/>
        <v>5.5554385086033411E-3</v>
      </c>
      <c r="Q102" s="53">
        <f t="shared" si="5"/>
        <v>7.3407351173095138E-3</v>
      </c>
      <c r="R102" s="53">
        <f t="shared" si="5"/>
        <v>1.9718280700161153E-2</v>
      </c>
      <c r="U102" s="49" t="s">
        <v>93</v>
      </c>
      <c r="W102" s="51">
        <f>'GP breakdown'!I15</f>
        <v>522356</v>
      </c>
      <c r="X102" s="51">
        <f>'GP breakdown'!J15</f>
        <v>1274149</v>
      </c>
      <c r="Y102" s="51">
        <f>'GP breakdown'!K15</f>
        <v>1898993</v>
      </c>
      <c r="Z102" s="51">
        <f>'GP breakdown'!L15</f>
        <v>449376</v>
      </c>
      <c r="AH102" s="53"/>
      <c r="BB102" s="26">
        <f>X$9-BB101</f>
        <v>-3.4335083648326381E-4</v>
      </c>
      <c r="BC102" s="26">
        <f>Y$9-BC101</f>
        <v>-5.6197303353988648E-5</v>
      </c>
      <c r="BD102" s="26">
        <f>Z$9-BD101</f>
        <v>1.045914199463982E-4</v>
      </c>
      <c r="BH102" s="55"/>
      <c r="BI102" s="55"/>
      <c r="BJ102" s="55"/>
      <c r="BK102" s="60"/>
      <c r="BL102" s="60"/>
      <c r="BM102" s="60"/>
      <c r="BN102" s="60"/>
    </row>
    <row r="103" spans="13:66">
      <c r="M103" s="49" t="s">
        <v>98</v>
      </c>
      <c r="O103" s="53">
        <f t="shared" si="5"/>
        <v>1.5102182985142416E-2</v>
      </c>
      <c r="P103" s="53">
        <f t="shared" si="5"/>
        <v>1.2583912910825048E-2</v>
      </c>
      <c r="Q103" s="53">
        <f t="shared" si="5"/>
        <v>1.0639852171794794E-2</v>
      </c>
      <c r="R103" s="53">
        <f t="shared" si="5"/>
        <v>8.318645592868882E-3</v>
      </c>
      <c r="U103" s="47" t="s">
        <v>148</v>
      </c>
      <c r="V103" s="47"/>
      <c r="W103" s="50">
        <f>SUM(W92:W102)</f>
        <v>16801014.810217999</v>
      </c>
      <c r="X103" s="50">
        <f>SUM(X92:X102)</f>
        <v>15378444</v>
      </c>
      <c r="Y103" s="50">
        <f>SUM(Y92:Y102)</f>
        <v>14523886</v>
      </c>
      <c r="Z103" s="50">
        <f>SUM(Z92:Z102)</f>
        <v>11495982</v>
      </c>
      <c r="BH103" s="55"/>
      <c r="BI103" s="55"/>
      <c r="BJ103" s="55"/>
      <c r="BK103" s="55"/>
      <c r="BL103" s="55"/>
      <c r="BM103" s="55"/>
      <c r="BN103" s="55"/>
    </row>
    <row r="104" spans="13:66">
      <c r="M104" s="49" t="s">
        <v>97</v>
      </c>
      <c r="O104" s="53">
        <f t="shared" si="5"/>
        <v>3.8070021794814474E-2</v>
      </c>
      <c r="P104" s="53">
        <f t="shared" si="5"/>
        <v>3.7498917315692014E-2</v>
      </c>
      <c r="Q104" s="53">
        <f t="shared" si="5"/>
        <v>1.5631284905430958E-2</v>
      </c>
      <c r="R104" s="53">
        <f t="shared" si="5"/>
        <v>1.1989319398725572E-2</v>
      </c>
      <c r="AX104" s="24" t="s">
        <v>248</v>
      </c>
      <c r="BH104" s="55"/>
      <c r="BI104" s="55"/>
      <c r="BJ104" s="55"/>
      <c r="BK104" s="55"/>
      <c r="BL104" s="55"/>
      <c r="BM104" s="55"/>
      <c r="BN104" s="55"/>
    </row>
    <row r="105" spans="13:66">
      <c r="M105" s="49" t="s">
        <v>96</v>
      </c>
      <c r="O105" s="53">
        <f t="shared" si="5"/>
        <v>4.6306726634562449E-4</v>
      </c>
      <c r="P105" s="53">
        <f t="shared" si="5"/>
        <v>3.0991431902993566E-4</v>
      </c>
      <c r="Q105" s="53">
        <f t="shared" si="5"/>
        <v>9.3225738621192708E-5</v>
      </c>
      <c r="R105" s="53">
        <f t="shared" si="5"/>
        <v>3.1226562463302398E-3</v>
      </c>
      <c r="U105" s="24" t="s">
        <v>247</v>
      </c>
      <c r="AX105" s="24" t="s">
        <v>246</v>
      </c>
      <c r="BA105" s="32">
        <f>COGS!M64</f>
        <v>104295.36013396972</v>
      </c>
      <c r="BB105" s="32">
        <f>COGS!V64</f>
        <v>89082.627640318999</v>
      </c>
      <c r="BC105" s="32">
        <f>COGS!AE64</f>
        <v>80013.76626750124</v>
      </c>
      <c r="BD105" s="32">
        <f>COGS!AN64</f>
        <v>94462.455186790219</v>
      </c>
      <c r="BH105" s="55"/>
      <c r="BI105" s="55"/>
      <c r="BJ105" s="55"/>
      <c r="BK105" s="60"/>
      <c r="BL105" s="60"/>
      <c r="BM105" s="60"/>
      <c r="BN105" s="60"/>
    </row>
    <row r="106" spans="13:66">
      <c r="M106" s="49" t="s">
        <v>95</v>
      </c>
      <c r="O106" s="53">
        <f t="shared" si="5"/>
        <v>4.8545877092136024E-3</v>
      </c>
      <c r="P106" s="53">
        <f t="shared" si="5"/>
        <v>4.928912183833423E-3</v>
      </c>
      <c r="Q106" s="53">
        <f t="shared" si="5"/>
        <v>2.8439358447181423E-3</v>
      </c>
      <c r="R106" s="53">
        <f t="shared" si="5"/>
        <v>4.965387036966481E-3</v>
      </c>
      <c r="U106" s="49" t="s">
        <v>103</v>
      </c>
      <c r="W106" s="53">
        <f t="shared" ref="W106:Z116" si="6">W92/W$103</f>
        <v>0.3433482480172369</v>
      </c>
      <c r="X106" s="53">
        <f t="shared" si="6"/>
        <v>0.3677407805367045</v>
      </c>
      <c r="Y106" s="53">
        <f t="shared" si="6"/>
        <v>0.361176478526477</v>
      </c>
      <c r="Z106" s="53">
        <f t="shared" si="6"/>
        <v>0.44376591751796413</v>
      </c>
      <c r="AX106" s="24" t="s">
        <v>245</v>
      </c>
      <c r="BA106" s="32">
        <f>COGS!M67</f>
        <v>12130910.700785978</v>
      </c>
      <c r="BB106" s="32">
        <f>COGS!V67</f>
        <v>9736856.2264822759</v>
      </c>
      <c r="BC106" s="32">
        <f>COGS!AE67</f>
        <v>7098925.3584777387</v>
      </c>
      <c r="BD106" s="32">
        <f>COGS!AN67</f>
        <v>8253753.3000780018</v>
      </c>
      <c r="BH106" s="55"/>
      <c r="BI106" s="55"/>
      <c r="BJ106" s="55"/>
      <c r="BK106" s="60"/>
      <c r="BL106" s="60"/>
      <c r="BM106" s="60"/>
      <c r="BN106" s="60"/>
    </row>
    <row r="107" spans="13:66">
      <c r="M107" s="49" t="s">
        <v>94</v>
      </c>
      <c r="O107" s="53">
        <f t="shared" si="5"/>
        <v>6.108958367061177E-2</v>
      </c>
      <c r="P107" s="53">
        <f t="shared" si="5"/>
        <v>8.3887355573814881E-2</v>
      </c>
      <c r="Q107" s="53">
        <f t="shared" si="5"/>
        <v>8.5502874368471357E-2</v>
      </c>
      <c r="R107" s="53">
        <f t="shared" si="5"/>
        <v>9.1436207885502954E-2</v>
      </c>
      <c r="U107" s="49" t="s">
        <v>102</v>
      </c>
      <c r="W107" s="53">
        <f t="shared" si="6"/>
        <v>0.10451755562598752</v>
      </c>
      <c r="X107" s="53">
        <f t="shared" si="6"/>
        <v>9.7193708284141103E-2</v>
      </c>
      <c r="Y107" s="53">
        <f t="shared" si="6"/>
        <v>9.7937218730579409E-2</v>
      </c>
      <c r="Z107" s="53">
        <f t="shared" si="6"/>
        <v>8.8349999156226933E-2</v>
      </c>
      <c r="AX107" s="24" t="s">
        <v>244</v>
      </c>
      <c r="BA107" s="32">
        <f>BA105*1000000/BA106</f>
        <v>8597.4880787154998</v>
      </c>
      <c r="BB107" s="32">
        <f>BB105*1000000/BB106</f>
        <v>9149.0133538207447</v>
      </c>
      <c r="BC107" s="32">
        <f>BC105*1000000/BC106</f>
        <v>11271.250538216536</v>
      </c>
      <c r="BD107" s="32">
        <f>BD105*1000000/BD106</f>
        <v>11444.787813793455</v>
      </c>
      <c r="BH107" s="55"/>
      <c r="BI107" s="55"/>
      <c r="BJ107" s="55"/>
      <c r="BK107" s="60"/>
      <c r="BL107" s="60"/>
      <c r="BM107" s="60"/>
      <c r="BN107" s="60"/>
    </row>
    <row r="108" spans="13:66">
      <c r="M108" s="49" t="s">
        <v>93</v>
      </c>
      <c r="O108" s="53">
        <f t="shared" si="5"/>
        <v>3.1090740999901674E-2</v>
      </c>
      <c r="P108" s="53">
        <f t="shared" si="5"/>
        <v>8.2852920620577739E-2</v>
      </c>
      <c r="Q108" s="53">
        <f t="shared" si="5"/>
        <v>0.13074964923299454</v>
      </c>
      <c r="R108" s="53">
        <f t="shared" si="5"/>
        <v>3.9089831560279058E-2</v>
      </c>
      <c r="U108" s="49" t="s">
        <v>101</v>
      </c>
      <c r="W108" s="53">
        <f t="shared" si="6"/>
        <v>7.6364741660408825E-2</v>
      </c>
      <c r="X108" s="53">
        <f t="shared" si="6"/>
        <v>6.1376430541347358E-2</v>
      </c>
      <c r="Y108" s="53">
        <f t="shared" si="6"/>
        <v>7.5449091241834312E-2</v>
      </c>
      <c r="Z108" s="53">
        <f t="shared" si="6"/>
        <v>0.11175269759469005</v>
      </c>
      <c r="BB108" s="24">
        <f>BB107/BA107-1</f>
        <v>6.4149583000950861E-2</v>
      </c>
      <c r="BC108" s="24">
        <f>BC107/BB107-1</f>
        <v>0.23196350276497513</v>
      </c>
      <c r="BH108" s="55"/>
      <c r="BI108" s="55"/>
      <c r="BJ108" s="55"/>
      <c r="BK108" s="55"/>
      <c r="BL108" s="55"/>
      <c r="BM108" s="55"/>
      <c r="BN108" s="55"/>
    </row>
    <row r="109" spans="13:66" ht="11.25" thickBot="1">
      <c r="M109" s="47" t="s">
        <v>148</v>
      </c>
      <c r="N109" s="47"/>
      <c r="O109" s="52">
        <f>SUM(O98:O108)</f>
        <v>1</v>
      </c>
      <c r="P109" s="52">
        <f>SUM(P98:P108)</f>
        <v>0.99999999999999989</v>
      </c>
      <c r="Q109" s="52">
        <f>SUM(Q98:Q108)</f>
        <v>0.99999999999999978</v>
      </c>
      <c r="R109" s="52">
        <f>SUM(R98:R108)</f>
        <v>1.0000000000000002</v>
      </c>
      <c r="U109" s="49" t="s">
        <v>100</v>
      </c>
      <c r="W109" s="53">
        <f t="shared" si="6"/>
        <v>0.31803678021599624</v>
      </c>
      <c r="X109" s="53">
        <f t="shared" si="6"/>
        <v>0.24607170920543067</v>
      </c>
      <c r="Y109" s="53">
        <f t="shared" si="6"/>
        <v>0.2126356541217688</v>
      </c>
      <c r="Z109" s="53">
        <f t="shared" si="6"/>
        <v>0.17749105731028458</v>
      </c>
      <c r="AX109" s="41"/>
      <c r="AY109" s="33"/>
      <c r="AZ109" s="33"/>
      <c r="BA109" s="40" t="s">
        <v>122</v>
      </c>
      <c r="BB109" s="40" t="s">
        <v>112</v>
      </c>
      <c r="BC109" s="40" t="s">
        <v>159</v>
      </c>
      <c r="BD109" s="40" t="s">
        <v>119</v>
      </c>
      <c r="BH109" s="59"/>
      <c r="BI109" s="55"/>
      <c r="BJ109" s="55"/>
      <c r="BK109" s="58"/>
      <c r="BL109" s="58"/>
      <c r="BM109" s="58"/>
      <c r="BN109" s="58"/>
    </row>
    <row r="110" spans="13:66">
      <c r="M110" s="49"/>
      <c r="U110" s="49" t="s">
        <v>99</v>
      </c>
      <c r="W110" s="53">
        <f t="shared" si="6"/>
        <v>7.062490054340973E-3</v>
      </c>
      <c r="X110" s="53">
        <f t="shared" si="6"/>
        <v>5.5554385086033411E-3</v>
      </c>
      <c r="Y110" s="53">
        <f t="shared" si="6"/>
        <v>7.3407351173095138E-3</v>
      </c>
      <c r="Z110" s="53">
        <f t="shared" si="6"/>
        <v>1.9718280700161153E-2</v>
      </c>
      <c r="AX110" s="39" t="s">
        <v>130</v>
      </c>
      <c r="AY110" s="38"/>
      <c r="AZ110" s="38"/>
      <c r="BA110" s="37">
        <v>501727.73630133254</v>
      </c>
      <c r="BB110" s="37">
        <v>421611.5922840673</v>
      </c>
      <c r="BC110" s="37">
        <v>407086.05667815695</v>
      </c>
      <c r="BD110" s="36">
        <v>425063.52420355403</v>
      </c>
      <c r="BH110" s="55"/>
      <c r="BI110" s="55"/>
      <c r="BJ110" s="55"/>
      <c r="BK110" s="57"/>
      <c r="BL110" s="57"/>
      <c r="BM110" s="57"/>
      <c r="BN110" s="57"/>
    </row>
    <row r="111" spans="13:66">
      <c r="M111" s="24" t="s">
        <v>243</v>
      </c>
      <c r="U111" s="49" t="s">
        <v>98</v>
      </c>
      <c r="W111" s="53">
        <f t="shared" si="6"/>
        <v>1.5102182985142416E-2</v>
      </c>
      <c r="X111" s="53">
        <f t="shared" si="6"/>
        <v>1.2583912910825048E-2</v>
      </c>
      <c r="Y111" s="53">
        <f t="shared" si="6"/>
        <v>1.0639852171794794E-2</v>
      </c>
      <c r="Z111" s="53">
        <f t="shared" si="6"/>
        <v>8.318645592868882E-3</v>
      </c>
      <c r="AX111" s="34" t="s">
        <v>163</v>
      </c>
      <c r="AY111" s="33"/>
      <c r="AZ111" s="33"/>
      <c r="BA111" s="32">
        <f>SUM(BA112:BA113)</f>
        <v>405499.79572596564</v>
      </c>
      <c r="BB111" s="32">
        <f>SUM(BB112:BB113)</f>
        <v>363329.96401535632</v>
      </c>
      <c r="BC111" s="32">
        <f>SUM(BC112:BC113)</f>
        <v>329745.50091673451</v>
      </c>
      <c r="BD111" s="31">
        <f>SUM(BD112:BD113)</f>
        <v>339343.91260744049</v>
      </c>
      <c r="BH111" s="55"/>
      <c r="BI111" s="55"/>
      <c r="BJ111" s="55"/>
      <c r="BK111" s="57"/>
      <c r="BL111" s="57"/>
      <c r="BM111" s="57"/>
      <c r="BN111" s="57"/>
    </row>
    <row r="112" spans="13:66">
      <c r="M112" s="49" t="s">
        <v>103</v>
      </c>
      <c r="O112" s="51">
        <f>'GP breakdown'!AA5</f>
        <v>2687.8908978872228</v>
      </c>
      <c r="P112" s="51">
        <f>'GP breakdown'!AB5</f>
        <v>2424.6690818006632</v>
      </c>
      <c r="Q112" s="51">
        <f>'GP breakdown'!AC5</f>
        <v>2490.8835664125627</v>
      </c>
      <c r="R112" s="51">
        <f>'GP breakdown'!AD5</f>
        <v>2346.6047870915977</v>
      </c>
      <c r="U112" s="49" t="s">
        <v>97</v>
      </c>
      <c r="W112" s="53">
        <f t="shared" si="6"/>
        <v>3.8070021794814474E-2</v>
      </c>
      <c r="X112" s="53">
        <f t="shared" si="6"/>
        <v>3.7498917315692014E-2</v>
      </c>
      <c r="Y112" s="53">
        <f t="shared" si="6"/>
        <v>1.5631284905430958E-2</v>
      </c>
      <c r="Z112" s="53">
        <f t="shared" si="6"/>
        <v>1.1989319398725572E-2</v>
      </c>
      <c r="AX112" s="35" t="s">
        <v>242</v>
      </c>
      <c r="AY112" s="33"/>
      <c r="AZ112" s="33"/>
      <c r="BA112" s="32">
        <f>W15</f>
        <v>258057.30282549196</v>
      </c>
      <c r="BB112" s="32">
        <f>X6-BB105+BA107*BB106/1000000</f>
        <v>215704.17811305117</v>
      </c>
      <c r="BC112" s="32">
        <f>Y6-BC105+BB107*BC106/1000000</f>
        <v>186274.0380274739</v>
      </c>
      <c r="BD112" s="31">
        <f>Z6-BD105+BC107*BD106/1000000</f>
        <v>206165.19704674967</v>
      </c>
      <c r="BH112" s="55"/>
      <c r="BI112" s="55"/>
      <c r="BJ112" s="55"/>
      <c r="BK112" s="57"/>
      <c r="BL112" s="57"/>
      <c r="BM112" s="57"/>
      <c r="BN112" s="57"/>
    </row>
    <row r="113" spans="13:66">
      <c r="M113" s="49" t="s">
        <v>102</v>
      </c>
      <c r="O113" s="51">
        <f>'GP breakdown'!AA6</f>
        <v>5261.2999945724996</v>
      </c>
      <c r="P113" s="51">
        <f>'GP breakdown'!AB6</f>
        <v>4327.6752736599738</v>
      </c>
      <c r="Q113" s="51">
        <f>'GP breakdown'!AC6</f>
        <v>3945.8668408745898</v>
      </c>
      <c r="R113" s="51">
        <f>'GP breakdown'!AD6</f>
        <v>3810.2450425531924</v>
      </c>
      <c r="U113" s="49" t="s">
        <v>96</v>
      </c>
      <c r="W113" s="53">
        <f t="shared" si="6"/>
        <v>4.6306726634562449E-4</v>
      </c>
      <c r="X113" s="53">
        <f t="shared" si="6"/>
        <v>3.0991431902993566E-4</v>
      </c>
      <c r="Y113" s="53">
        <f t="shared" si="6"/>
        <v>9.3225738621192708E-5</v>
      </c>
      <c r="Z113" s="53">
        <f t="shared" si="6"/>
        <v>3.1226562463302398E-3</v>
      </c>
      <c r="AX113" s="35" t="s">
        <v>69</v>
      </c>
      <c r="AY113" s="33"/>
      <c r="AZ113" s="33"/>
      <c r="BA113" s="32">
        <f>W16</f>
        <v>147442.49290047368</v>
      </c>
      <c r="BB113" s="32">
        <f>X16</f>
        <v>147625.78590230516</v>
      </c>
      <c r="BC113" s="32">
        <f>Y16</f>
        <v>143471.46288926061</v>
      </c>
      <c r="BD113" s="31">
        <f>Z16</f>
        <v>133178.71556069082</v>
      </c>
      <c r="BH113" s="55"/>
      <c r="BI113" s="55"/>
      <c r="BJ113" s="55"/>
      <c r="BK113" s="56"/>
      <c r="BL113" s="56"/>
      <c r="BM113" s="56"/>
      <c r="BN113" s="56"/>
    </row>
    <row r="114" spans="13:66">
      <c r="M114" s="49" t="s">
        <v>101</v>
      </c>
      <c r="O114" s="51">
        <f>'GP breakdown'!AA7</f>
        <v>7918.7582180488289</v>
      </c>
      <c r="P114" s="51">
        <f>'GP breakdown'!AB7</f>
        <v>7350.8116475011593</v>
      </c>
      <c r="Q114" s="51">
        <f>'GP breakdown'!AC7</f>
        <v>8061.7097908572287</v>
      </c>
      <c r="R114" s="51">
        <f>'GP breakdown'!AD7</f>
        <v>6462.161364960215</v>
      </c>
      <c r="U114" s="49" t="s">
        <v>95</v>
      </c>
      <c r="W114" s="53">
        <f t="shared" si="6"/>
        <v>4.8545877092136024E-3</v>
      </c>
      <c r="X114" s="53">
        <f t="shared" si="6"/>
        <v>4.928912183833423E-3</v>
      </c>
      <c r="Y114" s="53">
        <f t="shared" si="6"/>
        <v>2.8439358447181423E-3</v>
      </c>
      <c r="Z114" s="53">
        <f t="shared" si="6"/>
        <v>4.965387036966481E-3</v>
      </c>
      <c r="AX114" s="34" t="s">
        <v>162</v>
      </c>
      <c r="AY114" s="33"/>
      <c r="AZ114" s="33"/>
      <c r="BA114" s="32">
        <f>BA110-BA111</f>
        <v>96227.940575366898</v>
      </c>
      <c r="BB114" s="32">
        <f>BB110-BB111</f>
        <v>58281.628268710978</v>
      </c>
      <c r="BC114" s="32">
        <f>BC110-BC111</f>
        <v>77340.555761422438</v>
      </c>
      <c r="BD114" s="31">
        <f>BD110-BD111</f>
        <v>85719.611596113537</v>
      </c>
      <c r="BH114" s="55"/>
      <c r="BI114" s="55"/>
      <c r="BJ114" s="55"/>
      <c r="BK114" s="55"/>
      <c r="BL114" s="56"/>
      <c r="BM114" s="56"/>
      <c r="BN114" s="56"/>
    </row>
    <row r="115" spans="13:66" ht="11.25" thickBot="1">
      <c r="M115" s="49" t="s">
        <v>100</v>
      </c>
      <c r="O115" s="51">
        <f>'GP breakdown'!AA8</f>
        <v>2482.122763085787</v>
      </c>
      <c r="P115" s="51">
        <f>'GP breakdown'!AB8</f>
        <v>2495.5860914885579</v>
      </c>
      <c r="Q115" s="51">
        <f>'GP breakdown'!AC8</f>
        <v>2559.8858129413202</v>
      </c>
      <c r="R115" s="51">
        <f>'GP breakdown'!AD8</f>
        <v>2022.8129402370569</v>
      </c>
      <c r="U115" s="49" t="s">
        <v>94</v>
      </c>
      <c r="W115" s="53">
        <f t="shared" si="6"/>
        <v>6.108958367061177E-2</v>
      </c>
      <c r="X115" s="53">
        <f t="shared" si="6"/>
        <v>8.3887355573814881E-2</v>
      </c>
      <c r="Y115" s="53">
        <f t="shared" si="6"/>
        <v>8.5502874368471357E-2</v>
      </c>
      <c r="Z115" s="53">
        <f t="shared" si="6"/>
        <v>9.1436207885502954E-2</v>
      </c>
      <c r="AX115" s="30" t="s">
        <v>155</v>
      </c>
      <c r="AY115" s="29"/>
      <c r="AZ115" s="29"/>
      <c r="BA115" s="28">
        <f>BA114/BA110</f>
        <v>0.19179314519214338</v>
      </c>
      <c r="BB115" s="28">
        <f>BB114/BB110</f>
        <v>0.13823535532543621</v>
      </c>
      <c r="BC115" s="28">
        <f>BC114/BC110</f>
        <v>0.18998576466245326</v>
      </c>
      <c r="BD115" s="27">
        <f>BD114/BD110</f>
        <v>0.20166306143705759</v>
      </c>
      <c r="BH115" s="55"/>
      <c r="BI115" s="55"/>
      <c r="BJ115" s="55"/>
      <c r="BK115" s="55"/>
      <c r="BL115" s="55"/>
      <c r="BM115" s="55"/>
      <c r="BN115" s="55"/>
    </row>
    <row r="116" spans="13:66">
      <c r="M116" s="49" t="s">
        <v>99</v>
      </c>
      <c r="O116" s="51">
        <f>'GP breakdown'!AA9</f>
        <v>13572.840911566282</v>
      </c>
      <c r="P116" s="51">
        <f>'GP breakdown'!AB9</f>
        <v>11586.269721486327</v>
      </c>
      <c r="Q116" s="51">
        <f>'GP breakdown'!AC9</f>
        <v>11459.037411961421</v>
      </c>
      <c r="R116" s="51">
        <f>'GP breakdown'!AD9</f>
        <v>9829.4826840929327</v>
      </c>
      <c r="U116" s="49" t="s">
        <v>93</v>
      </c>
      <c r="W116" s="53">
        <f t="shared" si="6"/>
        <v>3.1090740999901674E-2</v>
      </c>
      <c r="X116" s="53">
        <f t="shared" si="6"/>
        <v>8.2852920620577739E-2</v>
      </c>
      <c r="Y116" s="53">
        <f t="shared" si="6"/>
        <v>0.13074964923299454</v>
      </c>
      <c r="Z116" s="53">
        <f t="shared" si="6"/>
        <v>3.9089831560279058E-2</v>
      </c>
      <c r="BB116" s="26">
        <f>X$9-BB115</f>
        <v>-1.2737131538244434E-2</v>
      </c>
      <c r="BC116" s="26">
        <f>Y$9-BC115</f>
        <v>-3.700839937370437E-2</v>
      </c>
      <c r="BD116" s="26">
        <f>Z$9-BD115</f>
        <v>-3.3696936561736501E-3</v>
      </c>
      <c r="BH116" s="55"/>
      <c r="BI116" s="55"/>
      <c r="BJ116" s="55"/>
      <c r="BK116" s="55"/>
      <c r="BL116" s="55"/>
      <c r="BM116" s="55"/>
      <c r="BN116" s="55"/>
    </row>
    <row r="117" spans="13:66">
      <c r="M117" s="49" t="s">
        <v>98</v>
      </c>
      <c r="O117" s="51">
        <f>'GP breakdown'!AA10</f>
        <v>6159.9984129774084</v>
      </c>
      <c r="P117" s="51">
        <f>'GP breakdown'!AB10</f>
        <v>4344.0140979336438</v>
      </c>
      <c r="Q117" s="51">
        <f>'GP breakdown'!AC10</f>
        <v>5612.0255874458271</v>
      </c>
      <c r="R117" s="51">
        <f>'GP breakdown'!AD10</f>
        <v>5700.8668179956194</v>
      </c>
      <c r="U117" s="47" t="s">
        <v>140</v>
      </c>
      <c r="V117" s="47"/>
      <c r="W117" s="52">
        <f>SUM(W106:W116)</f>
        <v>1</v>
      </c>
      <c r="X117" s="52">
        <f>SUM(X106:X116)</f>
        <v>0.99999999999999989</v>
      </c>
      <c r="Y117" s="52">
        <f>SUM(Y106:Y116)</f>
        <v>0.99999999999999978</v>
      </c>
      <c r="Z117" s="52">
        <f>SUM(Z106:Z116)</f>
        <v>1.0000000000000002</v>
      </c>
      <c r="BH117" s="55"/>
      <c r="BI117" s="55"/>
      <c r="BJ117" s="55"/>
      <c r="BK117" s="55"/>
      <c r="BL117" s="55"/>
      <c r="BM117" s="55"/>
      <c r="BN117" s="55"/>
    </row>
    <row r="118" spans="13:66">
      <c r="M118" s="49" t="s">
        <v>97</v>
      </c>
      <c r="O118" s="51">
        <f>'GP breakdown'!AA11</f>
        <v>1464.5955710525825</v>
      </c>
      <c r="P118" s="51">
        <f>'GP breakdown'!AB11</f>
        <v>1517.9225565853583</v>
      </c>
      <c r="Q118" s="51">
        <f>'GP breakdown'!AC11</f>
        <v>1489.6987954330584</v>
      </c>
      <c r="R118" s="51">
        <f>'GP breakdown'!AD11</f>
        <v>1629.1443052118375</v>
      </c>
      <c r="U118" s="49"/>
      <c r="BH118" s="55"/>
      <c r="BI118" s="55"/>
      <c r="BJ118" s="55"/>
      <c r="BK118" s="55"/>
      <c r="BL118" s="55"/>
      <c r="BM118" s="55"/>
      <c r="BN118" s="55"/>
    </row>
    <row r="119" spans="13:66">
      <c r="M119" s="49" t="s">
        <v>96</v>
      </c>
      <c r="O119" s="51">
        <f>'GP breakdown'!AA12</f>
        <v>4061.7063398978598</v>
      </c>
      <c r="P119" s="51">
        <f>'GP breakdown'!AB12</f>
        <v>5046.0776286861428</v>
      </c>
      <c r="Q119" s="51">
        <f>'GP breakdown'!AC12</f>
        <v>33942.226175295553</v>
      </c>
      <c r="R119" s="51">
        <f>'GP breakdown'!AD12</f>
        <v>24051.621324546297</v>
      </c>
      <c r="U119" s="24" t="s">
        <v>241</v>
      </c>
      <c r="BH119" s="55"/>
      <c r="BI119" s="55"/>
      <c r="BJ119" s="55"/>
      <c r="BK119" s="55"/>
      <c r="BL119" s="55"/>
      <c r="BM119" s="55"/>
      <c r="BN119" s="55"/>
    </row>
    <row r="120" spans="13:66">
      <c r="M120" s="49" t="s">
        <v>95</v>
      </c>
      <c r="O120" s="51">
        <f>'GP breakdown'!AA13</f>
        <v>7392.1928612424081</v>
      </c>
      <c r="P120" s="51">
        <f>'GP breakdown'!AB13</f>
        <v>7829.2299941065839</v>
      </c>
      <c r="Q120" s="51">
        <f>'GP breakdown'!AC13</f>
        <v>9644.183017354906</v>
      </c>
      <c r="R120" s="51">
        <f>'GP breakdown'!AD13</f>
        <v>8832.3895576318846</v>
      </c>
      <c r="U120" s="49" t="s">
        <v>103</v>
      </c>
      <c r="W120" s="51">
        <f>'D&amp;A(Cogs) by product'!AG18</f>
        <v>1389.2149883087159</v>
      </c>
      <c r="X120" s="51">
        <f>'D&amp;A(Cogs) by product'!AH18</f>
        <v>1321.3009040730569</v>
      </c>
      <c r="Y120" s="51">
        <f>'D&amp;A(Cogs) by product'!AI18</f>
        <v>1179.7863177750949</v>
      </c>
      <c r="Z120" s="51">
        <f>'D&amp;A(Cogs) by product'!AJ18</f>
        <v>1073.7556257039096</v>
      </c>
      <c r="BH120" s="55"/>
      <c r="BI120" s="55"/>
      <c r="BJ120" s="55"/>
      <c r="BK120" s="55"/>
      <c r="BL120" s="55"/>
      <c r="BM120" s="55"/>
      <c r="BN120" s="55"/>
    </row>
    <row r="121" spans="13:66">
      <c r="M121" s="49" t="s">
        <v>94</v>
      </c>
      <c r="O121" s="51">
        <f>'GP breakdown'!AA14</f>
        <v>2799.2890963599007</v>
      </c>
      <c r="P121" s="51">
        <f>'GP breakdown'!AB14</f>
        <v>3335.9305318867773</v>
      </c>
      <c r="Q121" s="51">
        <f>'GP breakdown'!AC14</f>
        <v>3263.4826404755913</v>
      </c>
      <c r="R121" s="51">
        <f>'GP breakdown'!AD14</f>
        <v>3936.6675472727902</v>
      </c>
      <c r="U121" s="49" t="s">
        <v>102</v>
      </c>
      <c r="W121" s="51">
        <f>'D&amp;A(Cogs) by product'!AG19</f>
        <v>3066.55296160036</v>
      </c>
      <c r="X121" s="51">
        <f>'D&amp;A(Cogs) by product'!AH19</f>
        <v>2542.4317462582967</v>
      </c>
      <c r="Y121" s="51">
        <f>'D&amp;A(Cogs) by product'!AI19</f>
        <v>2218.0110911632523</v>
      </c>
      <c r="Z121" s="51">
        <f>'D&amp;A(Cogs) by product'!AJ19</f>
        <v>1939.3517009637953</v>
      </c>
    </row>
    <row r="122" spans="13:66">
      <c r="M122" s="49" t="s">
        <v>93</v>
      </c>
      <c r="O122" s="51">
        <f>'GP breakdown'!AA15</f>
        <v>3954.0624817219132</v>
      </c>
      <c r="P122" s="51">
        <f>'GP breakdown'!AB15</f>
        <v>4045.0198865692369</v>
      </c>
      <c r="Q122" s="51">
        <f>'GP breakdown'!AC15</f>
        <v>3671.0697560472727</v>
      </c>
      <c r="R122" s="51">
        <f>'GP breakdown'!AD15</f>
        <v>3203.7299440443308</v>
      </c>
      <c r="U122" s="49" t="s">
        <v>101</v>
      </c>
      <c r="W122" s="51">
        <f>'D&amp;A(Cogs) by product'!AG20</f>
        <v>4053.9323750680232</v>
      </c>
      <c r="X122" s="51">
        <f>'D&amp;A(Cogs) by product'!AH20</f>
        <v>3934.0137291114934</v>
      </c>
      <c r="Y122" s="51">
        <f>'D&amp;A(Cogs) by product'!AI20</f>
        <v>3937.8478386379952</v>
      </c>
      <c r="Z122" s="51">
        <f>'D&amp;A(Cogs) by product'!AJ20</f>
        <v>3129.686135524676</v>
      </c>
    </row>
    <row r="123" spans="13:66">
      <c r="M123" s="47" t="s">
        <v>148</v>
      </c>
      <c r="N123" s="47"/>
      <c r="O123" s="50">
        <f>O98*O112+O99*O113+O100*O114+O101*O115+O102*O116+O103*O117+O104*O118+O105*O119+O106*O120+O107*O121+O108*O122</f>
        <v>3443.2547950893832</v>
      </c>
      <c r="P123" s="50">
        <f>P98*P112+P99*P113+P100*P114+P101*P115+P102*P116+P103*P117+P104*P118+P105*P119+P106*P120+P107*P121+P108*P122</f>
        <v>3208.6217218916458</v>
      </c>
      <c r="Q123" s="50">
        <f>Q98*Q112+Q99*Q113+Q100*Q114+Q101*Q115+Q102*Q116+Q103*Q117+Q104*Q118+Q105*Q119+Q106*Q120+Q107*Q121+Q108*Q122</f>
        <v>3395.4021939772442</v>
      </c>
      <c r="R123" s="50">
        <f>R98*R112+R99*R113+R100*R114+R101*R115+R102*R116+R103*R117+R104*R118+R105*R119+R106*R120+R107*R121+R108*R122</f>
        <v>3324.0982600598309</v>
      </c>
      <c r="U123" s="49" t="s">
        <v>100</v>
      </c>
      <c r="W123" s="51">
        <f>'D&amp;A(Cogs) by product'!AG21</f>
        <v>1125.9809633517816</v>
      </c>
      <c r="X123" s="51">
        <f>'D&amp;A(Cogs) by product'!AH21</f>
        <v>1181.2471533713267</v>
      </c>
      <c r="Y123" s="51">
        <f>'D&amp;A(Cogs) by product'!AI21</f>
        <v>1185.1059425968683</v>
      </c>
      <c r="Z123" s="51">
        <f>'D&amp;A(Cogs) by product'!AJ21</f>
        <v>928.58909906294753</v>
      </c>
    </row>
    <row r="124" spans="13:66" ht="11.25" thickBot="1">
      <c r="M124" s="49"/>
      <c r="U124" s="49" t="s">
        <v>99</v>
      </c>
      <c r="W124" s="51">
        <f>'D&amp;A(Cogs) by product'!AG22</f>
        <v>7249.4286478057466</v>
      </c>
      <c r="X124" s="51">
        <f>'D&amp;A(Cogs) by product'!AH22</f>
        <v>7802.2001134030079</v>
      </c>
      <c r="Y124" s="51">
        <f>'D&amp;A(Cogs) by product'!AI22</f>
        <v>5905.7891158622169</v>
      </c>
      <c r="Z124" s="51">
        <f>'D&amp;A(Cogs) by product'!AJ22</f>
        <v>4929.4788115929587</v>
      </c>
    </row>
    <row r="125" spans="13:66">
      <c r="M125" s="39" t="s">
        <v>198</v>
      </c>
      <c r="N125" s="38"/>
      <c r="O125" s="38"/>
      <c r="P125" s="37">
        <f>SUM(P126:P127)</f>
        <v>-234.63307319773807</v>
      </c>
      <c r="Q125" s="37">
        <f>SUM(Q126:Q127)</f>
        <v>186.78047208559903</v>
      </c>
      <c r="R125" s="36">
        <f>SUM(R126:R127)</f>
        <v>-71.303933917413133</v>
      </c>
      <c r="U125" s="49" t="s">
        <v>98</v>
      </c>
      <c r="W125" s="51">
        <f>'D&amp;A(Cogs) by product'!AG23</f>
        <v>3879.3694210594113</v>
      </c>
      <c r="X125" s="51">
        <f>'D&amp;A(Cogs) by product'!AH23</f>
        <v>2614.830224070156</v>
      </c>
      <c r="Y125" s="51">
        <f>'D&amp;A(Cogs) by product'!AI23</f>
        <v>2876.9555357198328</v>
      </c>
      <c r="Z125" s="51">
        <f>'D&amp;A(Cogs) by product'!AJ23</f>
        <v>2882.474675283509</v>
      </c>
    </row>
    <row r="126" spans="13:66">
      <c r="M126" s="48" t="s">
        <v>124</v>
      </c>
      <c r="N126" s="47"/>
      <c r="O126" s="47"/>
      <c r="P126" s="46">
        <f>-((O112-P112)*O98+(O113-P113)*O99+(O114-P114)*O100+(O115-P115)*O101+(O116-P116)*O102+(O117-P117)*O103+(O118-P118)*O104+(O119-P119)*O105+(O120-P120)*O106+(O121-P121)*O107+(O122-P122)*O108)</f>
        <v>-228.28288960191423</v>
      </c>
      <c r="Q126" s="46">
        <f>-((P112-Q112)*P98+(P113-Q113)*P99+(P114-Q114)*P100+(P115-Q115)*P101+(P116-Q116)*P102+(P117-Q117)*P103+(P118-Q118)*P104+(P119-Q119)*P105+(P120-Q120)*P106+(P121-Q121)*P107+(P122-Q122)*P108)</f>
        <v>41.727227851924454</v>
      </c>
      <c r="R126" s="45">
        <f>-((Q112-R112)*Q98+(Q113-R113)*Q99+(Q114-R114)*Q100+(Q115-R115)*Q101+(Q116-R116)*Q102+(Q117-R117)*Q103+(Q118-R118)*Q104+(Q119-R119)*Q105+(Q120-R120)*Q106+(Q121-R121)*Q107+(Q122-R122)*Q108)</f>
        <v>-315.89101890294529</v>
      </c>
      <c r="U126" s="49" t="s">
        <v>97</v>
      </c>
      <c r="W126" s="51">
        <f>'D&amp;A(Cogs) by product'!AG24</f>
        <v>1137.8571313992773</v>
      </c>
      <c r="X126" s="51">
        <f>'D&amp;A(Cogs) by product'!AH24</f>
        <v>1023.5937507644916</v>
      </c>
      <c r="Y126" s="51">
        <f>'D&amp;A(Cogs) by product'!AI24</f>
        <v>1062.2633876962905</v>
      </c>
      <c r="Z126" s="51">
        <f>'D&amp;A(Cogs) by product'!AJ24</f>
        <v>963.19401717941525</v>
      </c>
    </row>
    <row r="127" spans="13:66" ht="11.25" thickBot="1">
      <c r="M127" s="30" t="s">
        <v>89</v>
      </c>
      <c r="N127" s="29"/>
      <c r="O127" s="29"/>
      <c r="P127" s="44">
        <f>-((O98-P98)*P112+(O99-P99)*P113+(O100-P100)*P114+(O101-P101)*P115+(O102-P102)*P116+(O103-P103)*P117+(O104-P104)*P118+(O105-P105)*P119+(O106-P106)*P120+(O107-P107)*P121+(O108-P108)*P122)</f>
        <v>-6.350183595823836</v>
      </c>
      <c r="Q127" s="44">
        <f>-((P98-Q98)*Q112+(P99-Q99)*Q113+(P100-Q100)*Q114+(P101-Q101)*Q115+(P102-Q102)*Q116+(P103-Q103)*Q117+(P104-Q104)*Q118+(P105-Q105)*Q119+(P106-Q106)*Q120+(P107-Q107)*Q121+(P108-Q108)*Q122)</f>
        <v>145.05324423367458</v>
      </c>
      <c r="R127" s="43">
        <f>-((Q98-R98)*R112+(Q99-R99)*R113+(Q100-R100)*R114+(Q101-R101)*R115+(Q102-R102)*R116+(Q103-R103)*R117+(Q104-R104)*R118+(Q105-R105)*R119+(Q106-R106)*R120+(Q107-R107)*R121+(Q108-R108)*R122)</f>
        <v>244.58708498553216</v>
      </c>
      <c r="U127" s="49" t="s">
        <v>96</v>
      </c>
      <c r="W127" s="51">
        <f>'D&amp;A(Cogs) by product'!AG25</f>
        <v>1839.4837493659395</v>
      </c>
      <c r="X127" s="51">
        <f>'D&amp;A(Cogs) by product'!AH25</f>
        <v>4335.8439215955823</v>
      </c>
      <c r="Y127" s="51">
        <f>'D&amp;A(Cogs) by product'!AI25</f>
        <v>13015.848072294886</v>
      </c>
      <c r="Z127" s="51">
        <f>'D&amp;A(Cogs) by product'!AJ25</f>
        <v>10735.429940426142</v>
      </c>
    </row>
    <row r="128" spans="13:66">
      <c r="P128" s="42">
        <f>P125-(P51-O51)</f>
        <v>-7.673861546209082E-13</v>
      </c>
      <c r="Q128" s="42">
        <f>Q125-(Q51-P51)</f>
        <v>0</v>
      </c>
      <c r="R128" s="42">
        <f>R125-(R51-Q51)</f>
        <v>1.1368683772161603E-12</v>
      </c>
      <c r="U128" s="49" t="s">
        <v>95</v>
      </c>
      <c r="W128" s="51">
        <f>'D&amp;A(Cogs) by product'!AG26</f>
        <v>3329.8573119770035</v>
      </c>
      <c r="X128" s="51">
        <f>'D&amp;A(Cogs) by product'!AH26</f>
        <v>4900.6862622658646</v>
      </c>
      <c r="Y128" s="51">
        <f>'D&amp;A(Cogs) by product'!AI26</f>
        <v>4640.8175118772842</v>
      </c>
      <c r="Z128" s="51">
        <f>'D&amp;A(Cogs) by product'!AJ26</f>
        <v>5173.2884948232077</v>
      </c>
    </row>
    <row r="129" spans="13:26" ht="11.25" thickBot="1">
      <c r="M129" s="41" t="s">
        <v>240</v>
      </c>
      <c r="N129" s="33"/>
      <c r="O129" s="40" t="s">
        <v>122</v>
      </c>
      <c r="P129" s="40" t="s">
        <v>160</v>
      </c>
      <c r="Q129" s="40" t="s">
        <v>159</v>
      </c>
      <c r="R129" s="40" t="s">
        <v>119</v>
      </c>
      <c r="U129" s="49" t="s">
        <v>94</v>
      </c>
      <c r="W129" s="51">
        <f>'D&amp;A(Cogs) by product'!AG27</f>
        <v>1490.9507265356453</v>
      </c>
      <c r="X129" s="51">
        <f>'D&amp;A(Cogs) by product'!AH27</f>
        <v>1891.8985005788722</v>
      </c>
      <c r="Y129" s="51">
        <f>'D&amp;A(Cogs) by product'!AI27</f>
        <v>1775.8361414793733</v>
      </c>
      <c r="Z129" s="51">
        <f>'D&amp;A(Cogs) by product'!AJ27</f>
        <v>2271.2112260387462</v>
      </c>
    </row>
    <row r="130" spans="13:26">
      <c r="M130" s="39" t="s">
        <v>130</v>
      </c>
      <c r="N130" s="38"/>
      <c r="O130" s="37">
        <f>O4</f>
        <v>501727.73630133254</v>
      </c>
      <c r="P130" s="37">
        <f>P4-'GP breakdown'!D4+P95*(P51-P126)/1000000</f>
        <v>425122.22791796853</v>
      </c>
      <c r="Q130" s="37">
        <f>Q4-'GP breakdown'!E4+Q95*(Q51-Q126)/1000000</f>
        <v>406480.01517773955</v>
      </c>
      <c r="R130" s="36">
        <f>R4-'GP breakdown'!F4+R95*(R51-R126)/1000000</f>
        <v>428695.00167082396</v>
      </c>
      <c r="U130" s="49" t="s">
        <v>93</v>
      </c>
      <c r="W130" s="51">
        <f>'D&amp;A(Cogs) by product'!AG28</f>
        <v>2078.6374614289457</v>
      </c>
      <c r="X130" s="51">
        <f>'D&amp;A(Cogs) by product'!AH28</f>
        <v>2151.0302909778434</v>
      </c>
      <c r="Y130" s="51">
        <f>'D&amp;A(Cogs) by product'!AI28</f>
        <v>2185.1764664318212</v>
      </c>
      <c r="Z130" s="51">
        <f>'D&amp;A(Cogs) by product'!AJ28</f>
        <v>1922.1982057814757</v>
      </c>
    </row>
    <row r="131" spans="13:26">
      <c r="M131" s="34" t="s">
        <v>82</v>
      </c>
      <c r="N131" s="33"/>
      <c r="O131" s="32">
        <f>O5</f>
        <v>405499.79572596564</v>
      </c>
      <c r="P131" s="32">
        <f>P5</f>
        <v>368700.08632432716</v>
      </c>
      <c r="Q131" s="32">
        <f>Q5</f>
        <v>344811.1042817462</v>
      </c>
      <c r="R131" s="31">
        <f>R5</f>
        <v>340776.24646842002</v>
      </c>
      <c r="U131" s="47" t="s">
        <v>148</v>
      </c>
      <c r="V131" s="47"/>
      <c r="W131" s="50">
        <f>W106*W120+W107*W121+W108*W122+W109*W123+W110*W124+W111*W125+W112*W126+W113*W127+W114*W128+W115*W129+W116*W130</f>
        <v>1791.0030483741771</v>
      </c>
      <c r="X131" s="50">
        <f>X106*X120+X107*X121+X108*X122+X109*X123+X110*X124+X111*X125+X112*X126+X113*X127+X114*X128+X115*X129+X116*X130</f>
        <v>1742.1892144084763</v>
      </c>
      <c r="Y131" s="50">
        <f>Y106*Y120+Y107*Y121+Y108*Y122+Y109*Y123+Y110*Y124+Y111*Y125+Y112*Y126+Y113*Y127+Y114*Y128+Y115*Y129+Y116*Y130</f>
        <v>1734.9692303753832</v>
      </c>
      <c r="Z131" s="50">
        <f>Z106*Z120+Z107*Z121+Z108*Z122+Z109*Z123+Z110*Z124+Z111*Z125+Z112*Z126+Z113*Z127+Z114*Z128+Z115*Z129+Z116*Z130</f>
        <v>1637.1519566215466</v>
      </c>
    </row>
    <row r="132" spans="13:26" ht="11.25" thickBot="1">
      <c r="M132" s="34" t="s">
        <v>116</v>
      </c>
      <c r="N132" s="33"/>
      <c r="O132" s="32">
        <f>O130-O131</f>
        <v>96227.940575366898</v>
      </c>
      <c r="P132" s="32">
        <f>P130-P131</f>
        <v>56422.141593641369</v>
      </c>
      <c r="Q132" s="32">
        <f>Q130-Q131</f>
        <v>61668.910895993351</v>
      </c>
      <c r="R132" s="31">
        <f>R130-R131</f>
        <v>87918.755202403932</v>
      </c>
      <c r="U132" s="49"/>
    </row>
    <row r="133" spans="13:26" ht="11.25" thickBot="1">
      <c r="M133" s="30" t="s">
        <v>67</v>
      </c>
      <c r="N133" s="29"/>
      <c r="O133" s="28">
        <f>O132/O130</f>
        <v>0.19179314519214338</v>
      </c>
      <c r="P133" s="28">
        <f>P132/P130</f>
        <v>0.13271981065296959</v>
      </c>
      <c r="Q133" s="28">
        <f>Q132/Q130</f>
        <v>0.15171449663774414</v>
      </c>
      <c r="R133" s="27">
        <f>R132/R130</f>
        <v>0.20508462860482074</v>
      </c>
      <c r="U133" s="39" t="s">
        <v>165</v>
      </c>
      <c r="V133" s="38"/>
      <c r="W133" s="38"/>
      <c r="X133" s="37">
        <f>SUM(X134:X135)</f>
        <v>-48.813833965700667</v>
      </c>
      <c r="Y133" s="37">
        <f>SUM(Y134:Y135)</f>
        <v>-7.2199840330932403</v>
      </c>
      <c r="Z133" s="36">
        <f>SUM(Z134:Z135)</f>
        <v>-97.817273753836645</v>
      </c>
    </row>
    <row r="134" spans="13:26">
      <c r="P134" s="455">
        <f>P$7-P133</f>
        <v>-7.2215868657778126E-3</v>
      </c>
      <c r="Q134" s="26">
        <f>Q$7-Q133</f>
        <v>1.2628686510047504E-3</v>
      </c>
      <c r="R134" s="26">
        <f>R$7-R133</f>
        <v>-6.7912608239368011E-3</v>
      </c>
      <c r="U134" s="48" t="s">
        <v>124</v>
      </c>
      <c r="V134" s="47"/>
      <c r="W134" s="47"/>
      <c r="X134" s="46">
        <f>-((W120-X120)*W106+(W121-X121)*W107+(W122-X122)*W108+(W123-X123)*W109+(W124-X124)*W110+(W125-X125)*W111+(W126-X126)*W112+(W127-X127)*W113+(W128-X128)*W114+(W129-X129)*W115+(W130-X130)*W116)</f>
        <v>-53.69610526539411</v>
      </c>
      <c r="Y134" s="46">
        <f>-((X120-Y120)*X106+(X121-Y121)*X107+(X122-Y122)*X108+(X123-Y123)*X109+(X124-Y124)*X110+(X125-Y125)*X111+(X126-Y126)*X112+(X127-Y127)*X113+(X128-Y128)*X114+(X129-Y129)*X115+(X130-Y130)*X116)</f>
        <v>-93.672097886964096</v>
      </c>
      <c r="Z134" s="45">
        <f>-((Y120-Z120)*Y106+(Y121-Z121)*Y107+(Y122-Z122)*Y108+(Y123-Z123)*Y109+(Y124-Z124)*Y110+(Y125-Z125)*Y111+(Y126-Z126)*Y112+(Y127-Z127)*Y113+(Y128-Z128)*Y114+(Y129-Z129)*Y115+(Y130-Z130)*Y116)</f>
        <v>-180.48990665016933</v>
      </c>
    </row>
    <row r="135" spans="13:26" ht="11.25" thickBot="1">
      <c r="M135" s="41" t="s">
        <v>239</v>
      </c>
      <c r="N135" s="33"/>
      <c r="O135" s="40" t="s">
        <v>122</v>
      </c>
      <c r="P135" s="40" t="s">
        <v>121</v>
      </c>
      <c r="Q135" s="40" t="s">
        <v>159</v>
      </c>
      <c r="R135" s="40" t="s">
        <v>182</v>
      </c>
      <c r="U135" s="30" t="s">
        <v>171</v>
      </c>
      <c r="V135" s="29"/>
      <c r="W135" s="29"/>
      <c r="X135" s="44">
        <f>-((W106-X106)*X120+(W107-X107)*X121+(W108-X108)*X122+(W109-X109)*X123+(W110-X110)*X124+(W111-X111)*X125+(W112-X112)*X126+(W113-X113)*X127+(W114-X114)*X128+(W115-X115)*X129+(W116-X116)*X130)</f>
        <v>4.8822712996934428</v>
      </c>
      <c r="Y135" s="44">
        <f>-((X106-Y106)*Y120+(X107-Y107)*Y121+(X108-Y108)*Y122+(X109-Y109)*Y123+(X110-Y110)*Y124+(X111-Y111)*Y125+(X112-Y112)*Y126+(X113-Y113)*Y127+(X114-Y114)*Y128+(X115-Y115)*Y129+(X116-Y116)*Y130)</f>
        <v>86.452113853870856</v>
      </c>
      <c r="Z135" s="43">
        <f>-((Y106-Z106)*Z120+(Y107-Z107)*Z121+(Y108-Z108)*Z122+(Y109-Z109)*Z123+(Y110-Z110)*Z124+(Y111-Z111)*Z125+(Y112-Z112)*Z126+(Y113-Z113)*Z127+(Y114-Z114)*Z128+(Y115-Z115)*Z129+(Y116-Z116)*Z130)</f>
        <v>82.672632896332686</v>
      </c>
    </row>
    <row r="136" spans="13:26">
      <c r="M136" s="39" t="s">
        <v>108</v>
      </c>
      <c r="N136" s="38"/>
      <c r="O136" s="37">
        <f>O130</f>
        <v>501727.73630133254</v>
      </c>
      <c r="P136" s="37">
        <f>P4-'GP breakdown'!D4+P95*(P51-P127)/1000000</f>
        <v>421709.24822688539</v>
      </c>
      <c r="Q136" s="37">
        <f>Q4-'GP breakdown'!E4+Q95*(Q51-Q127)/1000000</f>
        <v>404979.31989497691</v>
      </c>
      <c r="R136" s="36">
        <f>R4-'GP breakdown'!F4+R95*(R51-R127)/1000000</f>
        <v>422251.75547712785</v>
      </c>
      <c r="X136" s="42">
        <f>X133-(X55-W55)</f>
        <v>-1.7053025658242404E-13</v>
      </c>
      <c r="Y136" s="42">
        <f>Y133-(Y55-X55)</f>
        <v>-7.1054273576010019E-14</v>
      </c>
      <c r="Z136" s="42">
        <f>Z133-(Z55-Y55)</f>
        <v>1.9895196601282805E-13</v>
      </c>
    </row>
    <row r="137" spans="13:26" ht="11.25" thickBot="1">
      <c r="M137" s="34" t="s">
        <v>163</v>
      </c>
      <c r="N137" s="33"/>
      <c r="O137" s="32">
        <f>O131</f>
        <v>405499.79572596564</v>
      </c>
      <c r="P137" s="32">
        <f>P131</f>
        <v>368700.08632432716</v>
      </c>
      <c r="Q137" s="32">
        <f>Q131</f>
        <v>344811.1042817462</v>
      </c>
      <c r="R137" s="31">
        <f>R131</f>
        <v>340776.24646842002</v>
      </c>
      <c r="U137" s="41" t="s">
        <v>238</v>
      </c>
      <c r="V137" s="33"/>
      <c r="W137" s="40" t="s">
        <v>122</v>
      </c>
      <c r="X137" s="40" t="s">
        <v>112</v>
      </c>
      <c r="Y137" s="40" t="s">
        <v>85</v>
      </c>
      <c r="Z137" s="40" t="s">
        <v>182</v>
      </c>
    </row>
    <row r="138" spans="13:26">
      <c r="M138" s="34" t="s">
        <v>144</v>
      </c>
      <c r="N138" s="33"/>
      <c r="O138" s="32">
        <f>O136-O137</f>
        <v>96227.940575366898</v>
      </c>
      <c r="P138" s="32">
        <f>P136-P137</f>
        <v>53009.161902558233</v>
      </c>
      <c r="Q138" s="32">
        <f>Q136-Q137</f>
        <v>60168.215613230714</v>
      </c>
      <c r="R138" s="31">
        <f>R136-R137</f>
        <v>81475.509008707828</v>
      </c>
      <c r="U138" s="39" t="s">
        <v>130</v>
      </c>
      <c r="V138" s="38"/>
      <c r="W138" s="37">
        <f>W4</f>
        <v>501727.73630133254</v>
      </c>
      <c r="X138" s="37">
        <f>X4</f>
        <v>421611.5922840673</v>
      </c>
      <c r="Y138" s="37">
        <f>Y4</f>
        <v>407086.05667815695</v>
      </c>
      <c r="Z138" s="36">
        <f>Z4</f>
        <v>425063.52420355403</v>
      </c>
    </row>
    <row r="139" spans="13:26" ht="11.25" thickBot="1">
      <c r="M139" s="30" t="s">
        <v>67</v>
      </c>
      <c r="N139" s="29"/>
      <c r="O139" s="28">
        <f>O138/O136</f>
        <v>0.19179314519214338</v>
      </c>
      <c r="P139" s="28">
        <f>P138/P136</f>
        <v>0.12570073368189111</v>
      </c>
      <c r="Q139" s="28">
        <f>Q138/Q136</f>
        <v>0.1485710816760572</v>
      </c>
      <c r="R139" s="27">
        <f>R138/R136</f>
        <v>0.19295481416446383</v>
      </c>
      <c r="U139" s="34" t="s">
        <v>82</v>
      </c>
      <c r="V139" s="33"/>
      <c r="W139" s="32">
        <f>SUM(W140:W141)</f>
        <v>405499.79572596564</v>
      </c>
      <c r="X139" s="32">
        <f>SUM(X140:X141)</f>
        <v>369525.84887216915</v>
      </c>
      <c r="Y139" s="32">
        <f>SUM(Y140:Y141)</f>
        <v>346171.58715283731</v>
      </c>
      <c r="Z139" s="31">
        <f>SUM(Z140:Z141)</f>
        <v>342851.15518645203</v>
      </c>
    </row>
    <row r="140" spans="13:26">
      <c r="P140" s="26">
        <f>P$7-P139</f>
        <v>-2.02509894699332E-4</v>
      </c>
      <c r="Q140" s="26">
        <f>Q$7-Q139</f>
        <v>4.406283612691686E-3</v>
      </c>
      <c r="R140" s="26">
        <f>R$7-R139</f>
        <v>5.3385536164201053E-3</v>
      </c>
      <c r="U140" s="35" t="s">
        <v>129</v>
      </c>
      <c r="V140" s="33"/>
      <c r="W140" s="32">
        <f>W6</f>
        <v>258057.30282549196</v>
      </c>
      <c r="X140" s="32">
        <f>X6-'D&amp;A(Cogs) by product'!AL17+X103*(X55-X134)/1000000</f>
        <v>221900.062969864</v>
      </c>
      <c r="Y140" s="32">
        <f>Y6-'D&amp;A(Cogs) by product'!AM17+Y103*(Y55-Y134)/1000000</f>
        <v>202700.1242635767</v>
      </c>
      <c r="Z140" s="31">
        <f>Z6-'D&amp;A(Cogs) by product'!AN17+Z103*(Z55-Z134)/1000000</f>
        <v>209672.43962576121</v>
      </c>
    </row>
    <row r="141" spans="13:26">
      <c r="M141" s="54" t="s">
        <v>237</v>
      </c>
      <c r="U141" s="35" t="s">
        <v>69</v>
      </c>
      <c r="V141" s="33"/>
      <c r="W141" s="32">
        <f>W7</f>
        <v>147442.49290047368</v>
      </c>
      <c r="X141" s="32">
        <f>X7</f>
        <v>147625.78590230516</v>
      </c>
      <c r="Y141" s="32">
        <f>Y7</f>
        <v>143471.46288926061</v>
      </c>
      <c r="Z141" s="31">
        <f>Z7</f>
        <v>133178.71556069082</v>
      </c>
    </row>
    <row r="142" spans="13:26">
      <c r="M142" s="24" t="s">
        <v>234</v>
      </c>
      <c r="U142" s="34" t="s">
        <v>144</v>
      </c>
      <c r="V142" s="33"/>
      <c r="W142" s="32">
        <f>W138-W139</f>
        <v>96227.940575366898</v>
      </c>
      <c r="X142" s="32">
        <f>X138-X139</f>
        <v>52085.743411898147</v>
      </c>
      <c r="Y142" s="32">
        <f>Y138-Y139</f>
        <v>60914.469525319641</v>
      </c>
      <c r="Z142" s="31">
        <f>Z138-Z139</f>
        <v>82212.369017101999</v>
      </c>
    </row>
    <row r="143" spans="13:26" ht="11.25" thickBot="1">
      <c r="M143" s="49" t="s">
        <v>103</v>
      </c>
      <c r="O143" s="51">
        <f>'GP breakdown'!I17</f>
        <v>9487832</v>
      </c>
      <c r="P143" s="51">
        <f>'GP breakdown'!J17</f>
        <v>4905193</v>
      </c>
      <c r="Q143" s="51">
        <f>'GP breakdown'!K17</f>
        <v>3075683</v>
      </c>
      <c r="R143" s="51">
        <f>'GP breakdown'!L17</f>
        <v>5542105</v>
      </c>
      <c r="U143" s="30" t="s">
        <v>115</v>
      </c>
      <c r="V143" s="29"/>
      <c r="W143" s="28">
        <f>W142/W138</f>
        <v>0.19179314519214338</v>
      </c>
      <c r="X143" s="28">
        <f>X142/X138</f>
        <v>0.12353963782097475</v>
      </c>
      <c r="Y143" s="28">
        <f>Y142/Y138</f>
        <v>0.1496353621698194</v>
      </c>
      <c r="Z143" s="27">
        <f>Z142/Z138</f>
        <v>0.19341195923866714</v>
      </c>
    </row>
    <row r="144" spans="13:26">
      <c r="M144" s="49" t="s">
        <v>102</v>
      </c>
      <c r="O144" s="51">
        <f>'GP breakdown'!I18</f>
        <v>1359771</v>
      </c>
      <c r="P144" s="51">
        <f>'GP breakdown'!J18</f>
        <v>1596077</v>
      </c>
      <c r="Q144" s="51">
        <f>'GP breakdown'!K18</f>
        <v>1137546</v>
      </c>
      <c r="R144" s="51">
        <f>'GP breakdown'!L18</f>
        <v>1309816</v>
      </c>
      <c r="X144" s="26">
        <f>X$9-X143</f>
        <v>1.9585859662170219E-3</v>
      </c>
      <c r="Y144" s="26">
        <f>Y$9-Y143</f>
        <v>3.3420031189294874E-3</v>
      </c>
      <c r="Z144" s="26">
        <f>Z$9-Z143</f>
        <v>4.881408542216803E-3</v>
      </c>
    </row>
    <row r="145" spans="13:26" ht="11.25" thickBot="1">
      <c r="M145" s="49" t="s">
        <v>101</v>
      </c>
      <c r="O145" s="51">
        <f>'GP breakdown'!I19</f>
        <v>1171210</v>
      </c>
      <c r="P145" s="51">
        <f>'GP breakdown'!J19</f>
        <v>1435075</v>
      </c>
      <c r="Q145" s="51">
        <f>'GP breakdown'!K19</f>
        <v>1472179</v>
      </c>
      <c r="R145" s="51">
        <f>'GP breakdown'!L19</f>
        <v>1488399</v>
      </c>
      <c r="U145" s="41" t="s">
        <v>236</v>
      </c>
      <c r="V145" s="33"/>
      <c r="W145" s="40" t="s">
        <v>122</v>
      </c>
      <c r="X145" s="40" t="s">
        <v>121</v>
      </c>
      <c r="Y145" s="40" t="s">
        <v>85</v>
      </c>
      <c r="Z145" s="40" t="s">
        <v>182</v>
      </c>
    </row>
    <row r="146" spans="13:26">
      <c r="M146" s="49" t="s">
        <v>100</v>
      </c>
      <c r="O146" s="51">
        <f>'GP breakdown'!I20</f>
        <v>6292633</v>
      </c>
      <c r="P146" s="51">
        <f>'GP breakdown'!J20</f>
        <v>3721053</v>
      </c>
      <c r="Q146" s="51">
        <f>'GP breakdown'!K20</f>
        <v>4099999</v>
      </c>
      <c r="R146" s="51">
        <f>'GP breakdown'!L20</f>
        <v>3614464</v>
      </c>
      <c r="U146" s="39" t="s">
        <v>130</v>
      </c>
      <c r="V146" s="38"/>
      <c r="W146" s="37">
        <f>W138</f>
        <v>501727.73630133254</v>
      </c>
      <c r="X146" s="37">
        <f>X138</f>
        <v>421611.5922840673</v>
      </c>
      <c r="Y146" s="37">
        <f>Y138</f>
        <v>407086.05667815695</v>
      </c>
      <c r="Z146" s="36">
        <f>Z138</f>
        <v>425063.52420355403</v>
      </c>
    </row>
    <row r="147" spans="13:26">
      <c r="M147" s="49" t="s">
        <v>99</v>
      </c>
      <c r="O147" s="51">
        <f>'GP breakdown'!I21</f>
        <v>226457</v>
      </c>
      <c r="P147" s="51">
        <f>'GP breakdown'!J21</f>
        <v>283545</v>
      </c>
      <c r="Q147" s="51">
        <f>'GP breakdown'!K21</f>
        <v>187383</v>
      </c>
      <c r="R147" s="51">
        <f>'GP breakdown'!L21</f>
        <v>1058134</v>
      </c>
      <c r="U147" s="34" t="s">
        <v>82</v>
      </c>
      <c r="V147" s="33"/>
      <c r="W147" s="32">
        <f>SUM(W148:W149)</f>
        <v>405499.79572596564</v>
      </c>
      <c r="X147" s="32">
        <f>SUM(X148:X149)</f>
        <v>368625.00458855205</v>
      </c>
      <c r="Y147" s="32">
        <f>SUM(Y148:Y149)</f>
        <v>343555.48363567353</v>
      </c>
      <c r="Z147" s="31">
        <f>SUM(Z148:Z149)</f>
        <v>339825.84336875117</v>
      </c>
    </row>
    <row r="148" spans="13:26">
      <c r="M148" s="49" t="s">
        <v>98</v>
      </c>
      <c r="O148" s="51">
        <f>'GP breakdown'!I22</f>
        <v>220633</v>
      </c>
      <c r="P148" s="51">
        <f>'GP breakdown'!J22</f>
        <v>201561.8</v>
      </c>
      <c r="Q148" s="51">
        <f>'GP breakdown'!K22</f>
        <v>164537</v>
      </c>
      <c r="R148" s="51">
        <f>'GP breakdown'!L22</f>
        <v>422247</v>
      </c>
      <c r="U148" s="35" t="s">
        <v>129</v>
      </c>
      <c r="V148" s="33"/>
      <c r="W148" s="32">
        <f>W140</f>
        <v>258057.30282549196</v>
      </c>
      <c r="X148" s="32">
        <f>X6-'D&amp;A(Cogs) by product'!AL17+X103*(X55-X135)/1000000</f>
        <v>220999.21868624687</v>
      </c>
      <c r="Y148" s="32">
        <f>Y6-'D&amp;A(Cogs) by product'!AM17+Y103*(Y55-Y135)/1000000</f>
        <v>200084.02074641295</v>
      </c>
      <c r="Z148" s="31">
        <f>Z6-'D&amp;A(Cogs) by product'!AN17+Z103*(Z55-Z135)/1000000</f>
        <v>206647.12780806035</v>
      </c>
    </row>
    <row r="149" spans="13:26">
      <c r="M149" s="49" t="s">
        <v>97</v>
      </c>
      <c r="O149" s="51">
        <f>'GP breakdown'!I23</f>
        <v>319451</v>
      </c>
      <c r="P149" s="51">
        <f>'GP breakdown'!J23</f>
        <v>652614</v>
      </c>
      <c r="Q149" s="51">
        <f>'GP breakdown'!K23</f>
        <v>624472</v>
      </c>
      <c r="R149" s="51">
        <f>'GP breakdown'!L23</f>
        <v>716819</v>
      </c>
      <c r="U149" s="35" t="s">
        <v>69</v>
      </c>
      <c r="V149" s="33"/>
      <c r="W149" s="32">
        <f>W141</f>
        <v>147442.49290047368</v>
      </c>
      <c r="X149" s="32">
        <f>X141</f>
        <v>147625.78590230516</v>
      </c>
      <c r="Y149" s="32">
        <f>Y141</f>
        <v>143471.46288926061</v>
      </c>
      <c r="Z149" s="31">
        <f>Z141</f>
        <v>133178.71556069082</v>
      </c>
    </row>
    <row r="150" spans="13:26">
      <c r="M150" s="49" t="s">
        <v>96</v>
      </c>
      <c r="O150" s="51">
        <f>'GP breakdown'!I24</f>
        <v>30638</v>
      </c>
      <c r="P150" s="51">
        <f>'GP breakdown'!J24</f>
        <v>3574</v>
      </c>
      <c r="Q150" s="51">
        <f>'GP breakdown'!K24</f>
        <v>9755</v>
      </c>
      <c r="R150" s="51">
        <f>'GP breakdown'!L24</f>
        <v>3490</v>
      </c>
      <c r="U150" s="34" t="s">
        <v>144</v>
      </c>
      <c r="V150" s="33"/>
      <c r="W150" s="32">
        <f>W146-W147</f>
        <v>96227.940575366898</v>
      </c>
      <c r="X150" s="32">
        <f>X146-X147</f>
        <v>52986.587695515249</v>
      </c>
      <c r="Y150" s="32">
        <f>Y146-Y147</f>
        <v>63530.573042483418</v>
      </c>
      <c r="Z150" s="31">
        <f>Z146-Z147</f>
        <v>85237.680834802857</v>
      </c>
    </row>
    <row r="151" spans="13:26" ht="11.25" thickBot="1">
      <c r="M151" s="49" t="s">
        <v>95</v>
      </c>
      <c r="O151" s="51">
        <f>'GP breakdown'!I25</f>
        <v>187109</v>
      </c>
      <c r="P151" s="51">
        <f>'GP breakdown'!J25</f>
        <v>94301</v>
      </c>
      <c r="Q151" s="51">
        <f>'GP breakdown'!K25</f>
        <v>140532</v>
      </c>
      <c r="R151" s="51">
        <f>'GP breakdown'!L25</f>
        <v>91299</v>
      </c>
      <c r="U151" s="30" t="s">
        <v>155</v>
      </c>
      <c r="V151" s="29"/>
      <c r="W151" s="28">
        <f>W150/W146</f>
        <v>0.19179314519214338</v>
      </c>
      <c r="X151" s="28">
        <f>X150/X146</f>
        <v>0.12567630649921674</v>
      </c>
      <c r="Y151" s="28">
        <f>Y150/Y146</f>
        <v>0.15606177612885133</v>
      </c>
      <c r="Z151" s="27">
        <f>Z150/Z146</f>
        <v>0.20052927616998797</v>
      </c>
    </row>
    <row r="152" spans="13:26">
      <c r="M152" s="49" t="s">
        <v>94</v>
      </c>
      <c r="O152" s="51">
        <f>'GP breakdown'!I26</f>
        <v>3265369</v>
      </c>
      <c r="P152" s="51">
        <f>'GP breakdown'!J26</f>
        <v>1808452</v>
      </c>
      <c r="Q152" s="51">
        <f>'GP breakdown'!K26</f>
        <v>847024</v>
      </c>
      <c r="R152" s="51">
        <f>'GP breakdown'!L26</f>
        <v>1532049</v>
      </c>
      <c r="X152" s="466">
        <f>X$9-X151</f>
        <v>-1.7808271202496284E-4</v>
      </c>
      <c r="Y152" s="26">
        <f>Y$9-Y151</f>
        <v>-3.0844108401024417E-3</v>
      </c>
      <c r="Z152" s="26">
        <f>Z$9-Z151</f>
        <v>-2.2359083891040354E-3</v>
      </c>
    </row>
    <row r="153" spans="13:26">
      <c r="M153" s="49" t="s">
        <v>93</v>
      </c>
      <c r="O153" s="51">
        <f>'GP breakdown'!I27</f>
        <v>24829</v>
      </c>
      <c r="P153" s="51">
        <f>'GP breakdown'!J27</f>
        <v>1305992</v>
      </c>
      <c r="Q153" s="51">
        <f>'GP breakdown'!K27</f>
        <v>804660</v>
      </c>
      <c r="R153" s="51">
        <f>'GP breakdown'!L27</f>
        <v>606624</v>
      </c>
      <c r="U153" s="54" t="s">
        <v>235</v>
      </c>
    </row>
    <row r="154" spans="13:26">
      <c r="M154" s="47" t="s">
        <v>148</v>
      </c>
      <c r="N154" s="47"/>
      <c r="O154" s="50">
        <f>SUM(O143:O153)</f>
        <v>22585932</v>
      </c>
      <c r="P154" s="50">
        <f>SUM(P143:P153)</f>
        <v>16007437.800000001</v>
      </c>
      <c r="Q154" s="50">
        <f>SUM(Q143:Q153)</f>
        <v>12563770</v>
      </c>
      <c r="R154" s="50">
        <f>SUM(R143:R153)</f>
        <v>16385446</v>
      </c>
      <c r="U154" s="24" t="s">
        <v>234</v>
      </c>
    </row>
    <row r="155" spans="13:26">
      <c r="U155" s="49" t="s">
        <v>103</v>
      </c>
      <c r="W155" s="51">
        <f>'GP breakdown'!I17</f>
        <v>9487832</v>
      </c>
      <c r="X155" s="51">
        <f>'GP breakdown'!J17</f>
        <v>4905193</v>
      </c>
      <c r="Y155" s="51">
        <f>'GP breakdown'!K17</f>
        <v>3075683</v>
      </c>
      <c r="Z155" s="51">
        <f>'GP breakdown'!L17</f>
        <v>5542105</v>
      </c>
    </row>
    <row r="156" spans="13:26">
      <c r="M156" s="24" t="s">
        <v>233</v>
      </c>
      <c r="U156" s="49" t="s">
        <v>102</v>
      </c>
      <c r="W156" s="51">
        <f>'GP breakdown'!I18</f>
        <v>1359771</v>
      </c>
      <c r="X156" s="51">
        <f>'GP breakdown'!J18</f>
        <v>1596077</v>
      </c>
      <c r="Y156" s="51">
        <f>'GP breakdown'!K18</f>
        <v>1137546</v>
      </c>
      <c r="Z156" s="51">
        <f>'GP breakdown'!L18</f>
        <v>1309816</v>
      </c>
    </row>
    <row r="157" spans="13:26">
      <c r="M157" s="49" t="s">
        <v>103</v>
      </c>
      <c r="O157" s="53">
        <f t="shared" ref="O157:R167" si="7">O143/O$154</f>
        <v>0.42007706389977617</v>
      </c>
      <c r="P157" s="53">
        <f t="shared" si="7"/>
        <v>0.30643211370154438</v>
      </c>
      <c r="Q157" s="53">
        <f t="shared" si="7"/>
        <v>0.24480573904170483</v>
      </c>
      <c r="R157" s="53">
        <f t="shared" si="7"/>
        <v>0.33823339321981227</v>
      </c>
      <c r="U157" s="49" t="s">
        <v>101</v>
      </c>
      <c r="W157" s="51">
        <f>'GP breakdown'!I19</f>
        <v>1171210</v>
      </c>
      <c r="X157" s="51">
        <f>'GP breakdown'!J19</f>
        <v>1435075</v>
      </c>
      <c r="Y157" s="51">
        <f>'GP breakdown'!K19</f>
        <v>1472179</v>
      </c>
      <c r="Z157" s="51">
        <f>'GP breakdown'!L19</f>
        <v>1488399</v>
      </c>
    </row>
    <row r="158" spans="13:26">
      <c r="M158" s="49" t="s">
        <v>102</v>
      </c>
      <c r="O158" s="53">
        <f t="shared" si="7"/>
        <v>6.0204334273210425E-2</v>
      </c>
      <c r="P158" s="53">
        <f t="shared" si="7"/>
        <v>9.9708461775188023E-2</v>
      </c>
      <c r="Q158" s="53">
        <f t="shared" si="7"/>
        <v>9.0541772095477716E-2</v>
      </c>
      <c r="R158" s="53">
        <f t="shared" si="7"/>
        <v>7.9937769164171668E-2</v>
      </c>
      <c r="U158" s="49" t="s">
        <v>100</v>
      </c>
      <c r="W158" s="51">
        <f>'GP breakdown'!I20</f>
        <v>6292633</v>
      </c>
      <c r="X158" s="51">
        <f>'GP breakdown'!J20</f>
        <v>3721053</v>
      </c>
      <c r="Y158" s="51">
        <f>'GP breakdown'!K20</f>
        <v>4099999</v>
      </c>
      <c r="Z158" s="51">
        <f>'GP breakdown'!L20</f>
        <v>3614464</v>
      </c>
    </row>
    <row r="159" spans="13:26">
      <c r="M159" s="49" t="s">
        <v>101</v>
      </c>
      <c r="O159" s="53">
        <f t="shared" si="7"/>
        <v>5.1855730372339738E-2</v>
      </c>
      <c r="P159" s="53">
        <f t="shared" si="7"/>
        <v>8.9650512338707938E-2</v>
      </c>
      <c r="Q159" s="53">
        <f t="shared" si="7"/>
        <v>0.11717653220331159</v>
      </c>
      <c r="R159" s="53">
        <f t="shared" si="7"/>
        <v>9.0836648572153608E-2</v>
      </c>
      <c r="U159" s="49" t="s">
        <v>99</v>
      </c>
      <c r="W159" s="51">
        <f>'GP breakdown'!I21</f>
        <v>226457</v>
      </c>
      <c r="X159" s="51">
        <f>'GP breakdown'!J21</f>
        <v>283545</v>
      </c>
      <c r="Y159" s="51">
        <f>'GP breakdown'!K21</f>
        <v>187383</v>
      </c>
      <c r="Z159" s="51">
        <f>'GP breakdown'!L21</f>
        <v>1058134</v>
      </c>
    </row>
    <row r="160" spans="13:26">
      <c r="M160" s="49" t="s">
        <v>100</v>
      </c>
      <c r="O160" s="53">
        <f t="shared" si="7"/>
        <v>0.27860851613296278</v>
      </c>
      <c r="P160" s="53">
        <f t="shared" si="7"/>
        <v>0.2324577516084429</v>
      </c>
      <c r="Q160" s="53">
        <f t="shared" si="7"/>
        <v>0.32633508891041463</v>
      </c>
      <c r="R160" s="53">
        <f t="shared" si="7"/>
        <v>0.22058990643281848</v>
      </c>
      <c r="U160" s="49" t="s">
        <v>98</v>
      </c>
      <c r="W160" s="51">
        <f>'GP breakdown'!I22</f>
        <v>220633</v>
      </c>
      <c r="X160" s="51">
        <f>'GP breakdown'!J22</f>
        <v>201561.8</v>
      </c>
      <c r="Y160" s="51">
        <f>'GP breakdown'!K22</f>
        <v>164537</v>
      </c>
      <c r="Z160" s="51">
        <f>'GP breakdown'!L22</f>
        <v>422247</v>
      </c>
    </row>
    <row r="161" spans="13:26">
      <c r="M161" s="49" t="s">
        <v>99</v>
      </c>
      <c r="O161" s="53">
        <f t="shared" si="7"/>
        <v>1.0026462490013694E-2</v>
      </c>
      <c r="P161" s="53">
        <f t="shared" si="7"/>
        <v>1.7713328237951985E-2</v>
      </c>
      <c r="Q161" s="53">
        <f t="shared" si="7"/>
        <v>1.4914551921915157E-2</v>
      </c>
      <c r="R161" s="53">
        <f t="shared" si="7"/>
        <v>6.4577674602204913E-2</v>
      </c>
      <c r="U161" s="49" t="s">
        <v>97</v>
      </c>
      <c r="W161" s="51">
        <f>'GP breakdown'!I23</f>
        <v>319451</v>
      </c>
      <c r="X161" s="51">
        <f>'GP breakdown'!J23</f>
        <v>652614</v>
      </c>
      <c r="Y161" s="51">
        <f>'GP breakdown'!K23</f>
        <v>624472</v>
      </c>
      <c r="Z161" s="51">
        <f>'GP breakdown'!L23</f>
        <v>716819</v>
      </c>
    </row>
    <row r="162" spans="13:26">
      <c r="M162" s="49" t="s">
        <v>98</v>
      </c>
      <c r="O162" s="53">
        <f t="shared" si="7"/>
        <v>9.768602863056525E-3</v>
      </c>
      <c r="P162" s="53">
        <f t="shared" si="7"/>
        <v>1.2591759063402388E-2</v>
      </c>
      <c r="Q162" s="53">
        <f t="shared" si="7"/>
        <v>1.3096148687854043E-2</v>
      </c>
      <c r="R162" s="53">
        <f t="shared" si="7"/>
        <v>2.5769637274444649E-2</v>
      </c>
      <c r="U162" s="49" t="s">
        <v>96</v>
      </c>
      <c r="W162" s="51">
        <f>'GP breakdown'!I24</f>
        <v>30638</v>
      </c>
      <c r="X162" s="51">
        <f>'GP breakdown'!J24</f>
        <v>3574</v>
      </c>
      <c r="Y162" s="51">
        <f>'GP breakdown'!K24</f>
        <v>9755</v>
      </c>
      <c r="Z162" s="51">
        <f>'GP breakdown'!L24</f>
        <v>3490</v>
      </c>
    </row>
    <row r="163" spans="13:26">
      <c r="M163" s="49" t="s">
        <v>97</v>
      </c>
      <c r="O163" s="53">
        <f t="shared" si="7"/>
        <v>1.4143804205201716E-2</v>
      </c>
      <c r="P163" s="53">
        <f t="shared" si="7"/>
        <v>4.0769422824182389E-2</v>
      </c>
      <c r="Q163" s="53">
        <f t="shared" si="7"/>
        <v>4.9704189108842327E-2</v>
      </c>
      <c r="R163" s="53">
        <f t="shared" si="7"/>
        <v>4.3747298669807339E-2</v>
      </c>
      <c r="U163" s="49" t="s">
        <v>95</v>
      </c>
      <c r="W163" s="51">
        <f>'GP breakdown'!I25</f>
        <v>187109</v>
      </c>
      <c r="X163" s="51">
        <f>'GP breakdown'!J25</f>
        <v>94301</v>
      </c>
      <c r="Y163" s="51">
        <f>'GP breakdown'!K25</f>
        <v>140532</v>
      </c>
      <c r="Z163" s="51">
        <f>'GP breakdown'!L25</f>
        <v>91299</v>
      </c>
    </row>
    <row r="164" spans="13:26">
      <c r="M164" s="49" t="s">
        <v>96</v>
      </c>
      <c r="O164" s="53">
        <f t="shared" si="7"/>
        <v>1.3565081131033246E-3</v>
      </c>
      <c r="P164" s="53">
        <f t="shared" si="7"/>
        <v>2.232712095873332E-4</v>
      </c>
      <c r="Q164" s="53">
        <f t="shared" si="7"/>
        <v>7.7643891920975948E-4</v>
      </c>
      <c r="R164" s="53">
        <f t="shared" si="7"/>
        <v>2.1299389714506397E-4</v>
      </c>
      <c r="U164" s="49" t="s">
        <v>94</v>
      </c>
      <c r="W164" s="51">
        <f>'GP breakdown'!I26</f>
        <v>3265369</v>
      </c>
      <c r="X164" s="51">
        <f>'GP breakdown'!J26</f>
        <v>1808452</v>
      </c>
      <c r="Y164" s="51">
        <f>'GP breakdown'!K26</f>
        <v>847024</v>
      </c>
      <c r="Z164" s="51">
        <f>'GP breakdown'!L26</f>
        <v>1532049</v>
      </c>
    </row>
    <row r="165" spans="13:26">
      <c r="M165" s="49" t="s">
        <v>95</v>
      </c>
      <c r="O165" s="53">
        <f t="shared" si="7"/>
        <v>8.2843160955235317E-3</v>
      </c>
      <c r="P165" s="53">
        <f t="shared" si="7"/>
        <v>5.891073960630976E-3</v>
      </c>
      <c r="Q165" s="53">
        <f t="shared" si="7"/>
        <v>1.1185496073232796E-2</v>
      </c>
      <c r="R165" s="53">
        <f t="shared" si="7"/>
        <v>5.5719569671768467E-3</v>
      </c>
      <c r="U165" s="49" t="s">
        <v>93</v>
      </c>
      <c r="W165" s="51">
        <f>'GP breakdown'!I27</f>
        <v>24829</v>
      </c>
      <c r="X165" s="51">
        <f>'GP breakdown'!J27</f>
        <v>1305992</v>
      </c>
      <c r="Y165" s="51">
        <f>'GP breakdown'!K27</f>
        <v>804660</v>
      </c>
      <c r="Z165" s="51">
        <f>'GP breakdown'!L27</f>
        <v>606624</v>
      </c>
    </row>
    <row r="166" spans="13:26">
      <c r="M166" s="49" t="s">
        <v>94</v>
      </c>
      <c r="O166" s="53">
        <f t="shared" si="7"/>
        <v>0.1445753489384454</v>
      </c>
      <c r="P166" s="53">
        <f t="shared" si="7"/>
        <v>0.11297573181886734</v>
      </c>
      <c r="Q166" s="53">
        <f t="shared" si="7"/>
        <v>6.7417980431033045E-2</v>
      </c>
      <c r="R166" s="53">
        <f t="shared" si="7"/>
        <v>9.3500598030715795E-2</v>
      </c>
      <c r="U166" s="47" t="s">
        <v>109</v>
      </c>
      <c r="V166" s="47"/>
      <c r="W166" s="50">
        <f>SUM(W155:W165)</f>
        <v>22585932</v>
      </c>
      <c r="X166" s="50">
        <f>SUM(X155:X165)</f>
        <v>16007437.800000001</v>
      </c>
      <c r="Y166" s="50">
        <f>SUM(Y155:Y165)</f>
        <v>12563770</v>
      </c>
      <c r="Z166" s="50">
        <f>SUM(Z155:Z165)</f>
        <v>16385446</v>
      </c>
    </row>
    <row r="167" spans="13:26">
      <c r="M167" s="49" t="s">
        <v>93</v>
      </c>
      <c r="O167" s="53">
        <f t="shared" si="7"/>
        <v>1.0993126163666835E-3</v>
      </c>
      <c r="P167" s="53">
        <f t="shared" si="7"/>
        <v>8.1586573461494255E-2</v>
      </c>
      <c r="Q167" s="53">
        <f t="shared" si="7"/>
        <v>6.4046062607004114E-2</v>
      </c>
      <c r="R167" s="53">
        <f t="shared" si="7"/>
        <v>3.7022123169549365E-2</v>
      </c>
    </row>
    <row r="168" spans="13:26">
      <c r="M168" s="47" t="s">
        <v>140</v>
      </c>
      <c r="N168" s="47"/>
      <c r="O168" s="52">
        <f>SUM(O157:O167)</f>
        <v>0.99999999999999978</v>
      </c>
      <c r="P168" s="52">
        <f>SUM(P157:P167)</f>
        <v>0.99999999999999989</v>
      </c>
      <c r="Q168" s="52">
        <f>SUM(Q157:Q167)</f>
        <v>1</v>
      </c>
      <c r="R168" s="52">
        <f>SUM(R157:R167)</f>
        <v>0.99999999999999989</v>
      </c>
      <c r="U168" s="24" t="s">
        <v>233</v>
      </c>
    </row>
    <row r="169" spans="13:26">
      <c r="M169" s="49"/>
      <c r="U169" s="49" t="s">
        <v>103</v>
      </c>
      <c r="W169" s="53">
        <f t="shared" ref="W169:Z179" si="8">W155/W$166</f>
        <v>0.42007706389977617</v>
      </c>
      <c r="X169" s="53">
        <f t="shared" si="8"/>
        <v>0.30643211370154438</v>
      </c>
      <c r="Y169" s="53">
        <f t="shared" si="8"/>
        <v>0.24480573904170483</v>
      </c>
      <c r="Z169" s="53">
        <f t="shared" si="8"/>
        <v>0.33823339321981227</v>
      </c>
    </row>
    <row r="170" spans="13:26">
      <c r="M170" s="24" t="s">
        <v>232</v>
      </c>
      <c r="U170" s="49" t="s">
        <v>102</v>
      </c>
      <c r="W170" s="53">
        <f t="shared" si="8"/>
        <v>6.0204334273210425E-2</v>
      </c>
      <c r="X170" s="53">
        <f t="shared" si="8"/>
        <v>9.9708461775188023E-2</v>
      </c>
      <c r="Y170" s="53">
        <f t="shared" si="8"/>
        <v>9.0541772095477716E-2</v>
      </c>
      <c r="Z170" s="53">
        <f t="shared" si="8"/>
        <v>7.9937769164171668E-2</v>
      </c>
    </row>
    <row r="171" spans="13:26">
      <c r="M171" s="49" t="s">
        <v>103</v>
      </c>
      <c r="O171" s="51">
        <f>'GP breakdown'!AA17</f>
        <v>4099.4051301573818</v>
      </c>
      <c r="P171" s="51">
        <f>'GP breakdown'!AB17</f>
        <v>3340.1006624627348</v>
      </c>
      <c r="Q171" s="51">
        <f>'GP breakdown'!AC17</f>
        <v>3654.0061845257324</v>
      </c>
      <c r="R171" s="51">
        <f>'GP breakdown'!AD17</f>
        <v>2643.3525314942758</v>
      </c>
      <c r="U171" s="49" t="s">
        <v>101</v>
      </c>
      <c r="W171" s="53">
        <f t="shared" si="8"/>
        <v>5.1855730372339738E-2</v>
      </c>
      <c r="X171" s="53">
        <f t="shared" si="8"/>
        <v>8.9650512338707938E-2</v>
      </c>
      <c r="Y171" s="53">
        <f t="shared" si="8"/>
        <v>0.11717653220331159</v>
      </c>
      <c r="Z171" s="53">
        <f t="shared" si="8"/>
        <v>9.0836648572153608E-2</v>
      </c>
    </row>
    <row r="172" spans="13:26">
      <c r="M172" s="49" t="s">
        <v>102</v>
      </c>
      <c r="O172" s="51">
        <f>'GP breakdown'!AA18</f>
        <v>7306.6344987536122</v>
      </c>
      <c r="P172" s="51">
        <f>'GP breakdown'!AB18</f>
        <v>6069.6655480954678</v>
      </c>
      <c r="Q172" s="51">
        <f>'GP breakdown'!AC18</f>
        <v>6188.3212476141443</v>
      </c>
      <c r="R172" s="51">
        <f>'GP breakdown'!AD18</f>
        <v>7763.7887362288711</v>
      </c>
      <c r="U172" s="49" t="s">
        <v>100</v>
      </c>
      <c r="W172" s="53">
        <f t="shared" si="8"/>
        <v>0.27860851613296278</v>
      </c>
      <c r="X172" s="53">
        <f t="shared" si="8"/>
        <v>0.2324577516084429</v>
      </c>
      <c r="Y172" s="53">
        <f t="shared" si="8"/>
        <v>0.32633508891041463</v>
      </c>
      <c r="Z172" s="53">
        <f t="shared" si="8"/>
        <v>0.22058990643281848</v>
      </c>
    </row>
    <row r="173" spans="13:26">
      <c r="M173" s="49" t="s">
        <v>101</v>
      </c>
      <c r="O173" s="51">
        <f>'GP breakdown'!AA19</f>
        <v>7876.4559606835046</v>
      </c>
      <c r="P173" s="51">
        <f>'GP breakdown'!AB19</f>
        <v>8243.8171138001308</v>
      </c>
      <c r="Q173" s="51">
        <f>'GP breakdown'!AC19</f>
        <v>7479.5483353448835</v>
      </c>
      <c r="R173" s="51">
        <f>'GP breakdown'!AD19</f>
        <v>7351.4675478628315</v>
      </c>
      <c r="U173" s="49" t="s">
        <v>99</v>
      </c>
      <c r="W173" s="53">
        <f t="shared" si="8"/>
        <v>1.0026462490013694E-2</v>
      </c>
      <c r="X173" s="53">
        <f t="shared" si="8"/>
        <v>1.7713328237951985E-2</v>
      </c>
      <c r="Y173" s="53">
        <f t="shared" si="8"/>
        <v>1.4914551921915157E-2</v>
      </c>
      <c r="Z173" s="53">
        <f t="shared" si="8"/>
        <v>6.4577674602204913E-2</v>
      </c>
    </row>
    <row r="174" spans="13:26">
      <c r="M174" s="49" t="s">
        <v>100</v>
      </c>
      <c r="O174" s="51">
        <f>'GP breakdown'!AA20</f>
        <v>2359.3101417822272</v>
      </c>
      <c r="P174" s="51">
        <f>'GP breakdown'!AB20</f>
        <v>2653.0726534966334</v>
      </c>
      <c r="Q174" s="51">
        <f>'GP breakdown'!AC20</f>
        <v>1831.0045715916676</v>
      </c>
      <c r="R174" s="51">
        <f>'GP breakdown'!AD20</f>
        <v>1731.5492121099962</v>
      </c>
      <c r="U174" s="49" t="s">
        <v>98</v>
      </c>
      <c r="W174" s="53">
        <f t="shared" si="8"/>
        <v>9.768602863056525E-3</v>
      </c>
      <c r="X174" s="53">
        <f t="shared" si="8"/>
        <v>1.2591759063402388E-2</v>
      </c>
      <c r="Y174" s="53">
        <f t="shared" si="8"/>
        <v>1.3096148687854043E-2</v>
      </c>
      <c r="Z174" s="53">
        <f t="shared" si="8"/>
        <v>2.5769637274444649E-2</v>
      </c>
    </row>
    <row r="175" spans="13:26">
      <c r="M175" s="49" t="s">
        <v>99</v>
      </c>
      <c r="O175" s="51">
        <f>'GP breakdown'!AA21</f>
        <v>9616.4821505568179</v>
      </c>
      <c r="P175" s="51">
        <f>'GP breakdown'!AB21</f>
        <v>10499.360544049565</v>
      </c>
      <c r="Q175" s="51">
        <f>'GP breakdown'!AC21</f>
        <v>9517.5160931130067</v>
      </c>
      <c r="R175" s="51">
        <f>'GP breakdown'!AD21</f>
        <v>4718.8798877100271</v>
      </c>
      <c r="U175" s="49" t="s">
        <v>97</v>
      </c>
      <c r="W175" s="53">
        <f t="shared" si="8"/>
        <v>1.4143804205201716E-2</v>
      </c>
      <c r="X175" s="53">
        <f t="shared" si="8"/>
        <v>4.0769422824182389E-2</v>
      </c>
      <c r="Y175" s="53">
        <f t="shared" si="8"/>
        <v>4.9704189108842327E-2</v>
      </c>
      <c r="Z175" s="53">
        <f t="shared" si="8"/>
        <v>4.3747298669807339E-2</v>
      </c>
    </row>
    <row r="176" spans="13:26">
      <c r="M176" s="49" t="s">
        <v>98</v>
      </c>
      <c r="O176" s="51">
        <f>'GP breakdown'!AA22</f>
        <v>5687.5282201218815</v>
      </c>
      <c r="P176" s="51">
        <f>'GP breakdown'!AB22</f>
        <v>6991.8747498317653</v>
      </c>
      <c r="Q176" s="51">
        <f>'GP breakdown'!AC22</f>
        <v>7415.7642363912128</v>
      </c>
      <c r="R176" s="51">
        <f>'GP breakdown'!AD22</f>
        <v>3719.8881768152687</v>
      </c>
      <c r="U176" s="49" t="s">
        <v>96</v>
      </c>
      <c r="W176" s="53">
        <f t="shared" si="8"/>
        <v>1.3565081131033246E-3</v>
      </c>
      <c r="X176" s="53">
        <f t="shared" si="8"/>
        <v>2.232712095873332E-4</v>
      </c>
      <c r="Y176" s="53">
        <f t="shared" si="8"/>
        <v>7.7643891920975948E-4</v>
      </c>
      <c r="Z176" s="53">
        <f t="shared" si="8"/>
        <v>2.1299389714506397E-4</v>
      </c>
    </row>
    <row r="177" spans="13:26">
      <c r="M177" s="49" t="s">
        <v>97</v>
      </c>
      <c r="O177" s="51">
        <f>'GP breakdown'!AA23</f>
        <v>1662.1887808955471</v>
      </c>
      <c r="P177" s="51">
        <f>'GP breakdown'!AB23</f>
        <v>1573.2987999179186</v>
      </c>
      <c r="Q177" s="51">
        <f>'GP breakdown'!AC23</f>
        <v>936.00889419927944</v>
      </c>
      <c r="R177" s="51">
        <f>'GP breakdown'!AD23</f>
        <v>1215.6728716137995</v>
      </c>
      <c r="U177" s="49" t="s">
        <v>95</v>
      </c>
      <c r="W177" s="53">
        <f t="shared" si="8"/>
        <v>8.2843160955235317E-3</v>
      </c>
      <c r="X177" s="53">
        <f t="shared" si="8"/>
        <v>5.891073960630976E-3</v>
      </c>
      <c r="Y177" s="53">
        <f t="shared" si="8"/>
        <v>1.1185496073232796E-2</v>
      </c>
      <c r="Z177" s="53">
        <f t="shared" si="8"/>
        <v>5.5719569671768467E-3</v>
      </c>
    </row>
    <row r="178" spans="13:26">
      <c r="M178" s="49" t="s">
        <v>96</v>
      </c>
      <c r="O178" s="51">
        <f>'GP breakdown'!AA24</f>
        <v>3579.5525275293348</v>
      </c>
      <c r="P178" s="51">
        <f>'GP breakdown'!AB24</f>
        <v>7254.3511088317018</v>
      </c>
      <c r="Q178" s="51">
        <f>'GP breakdown'!AC24</f>
        <v>6818.4037169525573</v>
      </c>
      <c r="R178" s="51">
        <f>'GP breakdown'!AD24</f>
        <v>22035.517969979632</v>
      </c>
      <c r="U178" s="49" t="s">
        <v>94</v>
      </c>
      <c r="W178" s="53">
        <f t="shared" si="8"/>
        <v>0.1445753489384454</v>
      </c>
      <c r="X178" s="53">
        <f t="shared" si="8"/>
        <v>0.11297573181886734</v>
      </c>
      <c r="Y178" s="53">
        <f t="shared" si="8"/>
        <v>6.7417980431033045E-2</v>
      </c>
      <c r="Z178" s="53">
        <f t="shared" si="8"/>
        <v>9.3500598030715795E-2</v>
      </c>
    </row>
    <row r="179" spans="13:26">
      <c r="M179" s="49" t="s">
        <v>95</v>
      </c>
      <c r="O179" s="51">
        <f>'GP breakdown'!AA25</f>
        <v>8581.5599916585415</v>
      </c>
      <c r="P179" s="51">
        <f>'GP breakdown'!AB25</f>
        <v>7266.7241230595191</v>
      </c>
      <c r="Q179" s="51">
        <f>'GP breakdown'!AC25</f>
        <v>6588.6244414919074</v>
      </c>
      <c r="R179" s="51">
        <f>'GP breakdown'!AD25</f>
        <v>7938.8457536664537</v>
      </c>
      <c r="U179" s="49" t="s">
        <v>93</v>
      </c>
      <c r="W179" s="53">
        <f t="shared" si="8"/>
        <v>1.0993126163666835E-3</v>
      </c>
      <c r="X179" s="53">
        <f t="shared" si="8"/>
        <v>8.1586573461494255E-2</v>
      </c>
      <c r="Y179" s="53">
        <f t="shared" si="8"/>
        <v>6.4046062607004114E-2</v>
      </c>
      <c r="Z179" s="53">
        <f t="shared" si="8"/>
        <v>3.7022123169549365E-2</v>
      </c>
    </row>
    <row r="180" spans="13:26">
      <c r="M180" s="49" t="s">
        <v>94</v>
      </c>
      <c r="O180" s="51">
        <f>'GP breakdown'!AA26</f>
        <v>1535.5527276653536</v>
      </c>
      <c r="P180" s="51">
        <f>'GP breakdown'!AB26</f>
        <v>2775.1146575551707</v>
      </c>
      <c r="Q180" s="51">
        <f>'GP breakdown'!AC26</f>
        <v>3977.0214456899871</v>
      </c>
      <c r="R180" s="51">
        <f>'GP breakdown'!AD26</f>
        <v>2668.0861205410902</v>
      </c>
      <c r="U180" s="47" t="s">
        <v>140</v>
      </c>
      <c r="V180" s="47"/>
      <c r="W180" s="52">
        <f>SUM(W169:W179)</f>
        <v>0.99999999999999978</v>
      </c>
      <c r="X180" s="52">
        <f>SUM(X169:X179)</f>
        <v>0.99999999999999989</v>
      </c>
      <c r="Y180" s="52">
        <f>SUM(Y169:Y179)</f>
        <v>1</v>
      </c>
      <c r="Z180" s="52">
        <f>SUM(Z169:Z179)</f>
        <v>0.99999999999999989</v>
      </c>
    </row>
    <row r="181" spans="13:26">
      <c r="M181" s="49" t="s">
        <v>93</v>
      </c>
      <c r="O181" s="51">
        <f>'GP breakdown'!AA27</f>
        <v>5139.3557316805664</v>
      </c>
      <c r="P181" s="51">
        <f>'GP breakdown'!AB27</f>
        <v>4058.8405448425819</v>
      </c>
      <c r="Q181" s="51">
        <f>'GP breakdown'!AC27</f>
        <v>1781.1483286398893</v>
      </c>
      <c r="R181" s="51">
        <f>'GP breakdown'!AD27</f>
        <v>1551.9673217275408</v>
      </c>
      <c r="U181" s="49"/>
    </row>
    <row r="182" spans="13:26">
      <c r="M182" s="47" t="s">
        <v>148</v>
      </c>
      <c r="N182" s="47"/>
      <c r="O182" s="50">
        <f>O157*O171+O158*O172+O159*O173+O160*O174+O161*O175+O162*O176+O163*O177+O164*O178+O165*O179+O166*O180+O167*O181</f>
        <v>3706.8094631857498</v>
      </c>
      <c r="P182" s="50">
        <f>P157*P171+P158*P172+P159*P173+P160*P174+P161*P175+P162*P176+P163*P177+P164*P178+P165*P179+P166*P180+P167*P181</f>
        <v>4011.757957494789</v>
      </c>
      <c r="Q182" s="50">
        <f>Q157*Q171+Q158*Q172+Q159*Q173+Q160*Q174+Q161*Q175+Q162*Q176+Q163*Q177+Q164*Q178+Q165*Q179+Q166*Q180+Q167*Q181</f>
        <v>3675.5522328652546</v>
      </c>
      <c r="R182" s="50">
        <f>R157*R171+R158*R172+R159*R173+R160*R174+R161*R175+R162*R176+R163*R177+R164*R178+R165*R179+R166*R180+R167*R181</f>
        <v>3374.064974914922</v>
      </c>
      <c r="U182" s="24" t="s">
        <v>231</v>
      </c>
    </row>
    <row r="183" spans="13:26" ht="11.25" thickBot="1">
      <c r="M183" s="49"/>
      <c r="U183" s="49" t="s">
        <v>103</v>
      </c>
      <c r="W183" s="51">
        <f>'D&amp;A(Cogs) by product'!AG30</f>
        <v>2466.7017665453336</v>
      </c>
      <c r="X183" s="51">
        <f>'D&amp;A(Cogs) by product'!AH30</f>
        <v>1720.1285390316211</v>
      </c>
      <c r="Y183" s="51">
        <f>'D&amp;A(Cogs) by product'!AI30</f>
        <v>1893.3903624153847</v>
      </c>
      <c r="Z183" s="51">
        <f>'D&amp;A(Cogs) by product'!AJ30</f>
        <v>1347.84469322102</v>
      </c>
    </row>
    <row r="184" spans="13:26">
      <c r="M184" s="39" t="s">
        <v>139</v>
      </c>
      <c r="N184" s="38"/>
      <c r="O184" s="38"/>
      <c r="P184" s="37">
        <f>SUM(P185:P186)</f>
        <v>304.94849430904009</v>
      </c>
      <c r="Q184" s="37">
        <f>SUM(Q185:Q186)</f>
        <v>-336.2057246295343</v>
      </c>
      <c r="R184" s="36">
        <f>SUM(R185:R186)</f>
        <v>-301.48725795033306</v>
      </c>
      <c r="U184" s="49" t="s">
        <v>102</v>
      </c>
      <c r="W184" s="51">
        <f>'D&amp;A(Cogs) by product'!AG31</f>
        <v>4329.8144639602588</v>
      </c>
      <c r="X184" s="51">
        <f>'D&amp;A(Cogs) by product'!AH31</f>
        <v>3583.2468172637409</v>
      </c>
      <c r="Y184" s="51">
        <f>'D&amp;A(Cogs) by product'!AI31</f>
        <v>3680.4370505709212</v>
      </c>
      <c r="Z184" s="51">
        <f>'D&amp;A(Cogs) by product'!AJ31</f>
        <v>4511.0423789843135</v>
      </c>
    </row>
    <row r="185" spans="13:26">
      <c r="M185" s="48" t="s">
        <v>185</v>
      </c>
      <c r="N185" s="47"/>
      <c r="O185" s="47"/>
      <c r="P185" s="46">
        <f>-((O171-P171)*O157+(O172-P172)*O158+(O173-P173)*O159+(O174-P174)*O160+(O175-P175)*O161+(O176-P176)*O162+(O177-P177)*O163+(O178-P178)*O164+(O179-P179)*O165+(O180-P180)*O166+(O181-P181)*O167)</f>
        <v>-100.09156463531887</v>
      </c>
      <c r="Q185" s="46">
        <f>-((P171-Q171)*P157+(P172-Q172)*P158+(P173-Q173)*P159+(P174-Q174)*P160+(P175-Q175)*P161+(P176-Q176)*P162+(P177-Q177)*P163+(P178-Q178)*P164+(P179-Q179)*P165+(P180-Q180)*P166+(P181-Q181)*P167)</f>
        <v>-243.76251024567517</v>
      </c>
      <c r="R185" s="45">
        <f>-((Q171-R171)*Q157+(Q172-R172)*Q158+(Q173-R173)*Q159+(Q174-R174)*Q160+(Q175-R175)*Q161+(Q176-R176)*Q162+(Q177-R177)*Q163+(Q178-R178)*Q164+(Q179-R179)*Q165+(Q180-R180)*Q166+(Q181-R181)*Q167)</f>
        <v>-334.3086745972542</v>
      </c>
      <c r="U185" s="49" t="s">
        <v>101</v>
      </c>
      <c r="W185" s="51">
        <f>'D&amp;A(Cogs) by product'!AG32</f>
        <v>4156.1835666346287</v>
      </c>
      <c r="X185" s="51">
        <f>'D&amp;A(Cogs) by product'!AH32</f>
        <v>4415.0377753735484</v>
      </c>
      <c r="Y185" s="51">
        <f>'D&amp;A(Cogs) by product'!AI32</f>
        <v>3674.6771719251351</v>
      </c>
      <c r="Z185" s="51">
        <f>'D&amp;A(Cogs) by product'!AJ32</f>
        <v>3496.4242601717488</v>
      </c>
    </row>
    <row r="186" spans="13:26" ht="11.25" thickBot="1">
      <c r="M186" s="30" t="s">
        <v>89</v>
      </c>
      <c r="N186" s="29"/>
      <c r="O186" s="29"/>
      <c r="P186" s="44">
        <f>-((O157-P157)*P171+(O158-P158)*P172+(O159-P159)*P173+(O160-P160)*P174+(O161-P161)*P175+(O162-P162)*P176+(O163-P163)*P177+(O164-P164)*P178+(O165-P165)*P179+(O166-P166)*P180+(O167-P167)*P181)</f>
        <v>405.04005894435898</v>
      </c>
      <c r="Q186" s="44">
        <f>-((P157-Q157)*Q171+(P158-Q158)*Q172+(P159-Q159)*Q173+(P160-Q160)*Q174+(P161-Q161)*Q175+(P162-Q162)*Q176+(P163-Q163)*Q177+(P164-Q164)*Q178+(P165-Q165)*Q179+(P166-Q166)*Q180+(P167-Q167)*Q181)</f>
        <v>-92.443214383859129</v>
      </c>
      <c r="R186" s="43">
        <f>-((Q157-R157)*R171+(Q158-R158)*R172+(Q159-R159)*R173+(Q160-R160)*R174+(Q161-R161)*R175+(Q162-R162)*R176+(Q163-R163)*R177+(Q164-R164)*R178+(Q165-R165)*R179+(Q166-R166)*R180+(Q167-R167)*R181)</f>
        <v>32.821416646921165</v>
      </c>
      <c r="U186" s="49" t="s">
        <v>100</v>
      </c>
      <c r="W186" s="51">
        <f>'D&amp;A(Cogs) by product'!AG33</f>
        <v>1095.6721070071735</v>
      </c>
      <c r="X186" s="51">
        <f>'D&amp;A(Cogs) by product'!AH33</f>
        <v>1230.7562895632848</v>
      </c>
      <c r="Y186" s="51">
        <f>'D&amp;A(Cogs) by product'!AI33</f>
        <v>852.13611287458718</v>
      </c>
      <c r="Z186" s="51">
        <f>'D&amp;A(Cogs) by product'!AJ33</f>
        <v>747.39257241089092</v>
      </c>
    </row>
    <row r="187" spans="13:26">
      <c r="P187" s="42">
        <f>P184-(P52-O52)</f>
        <v>-5.1159076974727213E-13</v>
      </c>
      <c r="Q187" s="42">
        <f>Q184-(Q52-P52)</f>
        <v>0</v>
      </c>
      <c r="R187" s="42">
        <f>R184-(R52-Q52)</f>
        <v>0</v>
      </c>
      <c r="U187" s="49" t="s">
        <v>99</v>
      </c>
      <c r="W187" s="51">
        <f>'D&amp;A(Cogs) by product'!AG34</f>
        <v>6789.0732333292872</v>
      </c>
      <c r="X187" s="51">
        <f>'D&amp;A(Cogs) by product'!AH34</f>
        <v>8021.9706093751092</v>
      </c>
      <c r="Y187" s="51">
        <f>'D&amp;A(Cogs) by product'!AI34</f>
        <v>6888.7778099714196</v>
      </c>
      <c r="Z187" s="51">
        <f>'D&amp;A(Cogs) by product'!AJ34</f>
        <v>3167.4458398866304</v>
      </c>
    </row>
    <row r="188" spans="13:26" ht="11.25" thickBot="1">
      <c r="M188" s="41" t="s">
        <v>230</v>
      </c>
      <c r="N188" s="33"/>
      <c r="O188" s="40" t="s">
        <v>122</v>
      </c>
      <c r="P188" s="40" t="s">
        <v>121</v>
      </c>
      <c r="Q188" s="40" t="s">
        <v>159</v>
      </c>
      <c r="R188" s="40" t="s">
        <v>131</v>
      </c>
      <c r="U188" s="49" t="s">
        <v>98</v>
      </c>
      <c r="W188" s="51">
        <f>'D&amp;A(Cogs) by product'!AG35</f>
        <v>3055.1348178047137</v>
      </c>
      <c r="X188" s="51">
        <f>'D&amp;A(Cogs) by product'!AH35</f>
        <v>3411.5206042107079</v>
      </c>
      <c r="Y188" s="51">
        <f>'D&amp;A(Cogs) by product'!AI35</f>
        <v>3542.0766234609696</v>
      </c>
      <c r="Z188" s="51">
        <f>'D&amp;A(Cogs) by product'!AJ35</f>
        <v>2158.0448473493448</v>
      </c>
    </row>
    <row r="189" spans="13:26">
      <c r="M189" s="39" t="s">
        <v>130</v>
      </c>
      <c r="N189" s="38"/>
      <c r="O189" s="37">
        <f>O130</f>
        <v>501727.73630133254</v>
      </c>
      <c r="P189" s="37">
        <f>P4-'GP breakdown'!D16+P154*(P52-P185)/1000000</f>
        <v>423213.80177927186</v>
      </c>
      <c r="Q189" s="37">
        <f>Q4-'GP breakdown'!E16+Q154*(Q52-Q185)/1000000</f>
        <v>410148.63279150624</v>
      </c>
      <c r="R189" s="36">
        <f>R4-'GP breakdown'!F16+R154*(R52-R185)/1000000</f>
        <v>430541.32093849889</v>
      </c>
      <c r="U189" s="49" t="s">
        <v>97</v>
      </c>
      <c r="W189" s="51">
        <f>'D&amp;A(Cogs) by product'!AG36</f>
        <v>1080.3113101605454</v>
      </c>
      <c r="X189" s="51">
        <f>'D&amp;A(Cogs) by product'!AH36</f>
        <v>910.09329384309535</v>
      </c>
      <c r="Y189" s="51">
        <f>'D&amp;A(Cogs) by product'!AI36</f>
        <v>569.45566994350474</v>
      </c>
      <c r="Z189" s="51">
        <f>'D&amp;A(Cogs) by product'!AJ36</f>
        <v>785.85457967604157</v>
      </c>
    </row>
    <row r="190" spans="13:26">
      <c r="M190" s="34" t="s">
        <v>82</v>
      </c>
      <c r="N190" s="33"/>
      <c r="O190" s="32">
        <f>O131</f>
        <v>405499.79572596564</v>
      </c>
      <c r="P190" s="32">
        <f>P131</f>
        <v>368700.08632432716</v>
      </c>
      <c r="Q190" s="32">
        <f>Q131</f>
        <v>344811.1042817462</v>
      </c>
      <c r="R190" s="31">
        <f>R131</f>
        <v>340776.24646842002</v>
      </c>
      <c r="U190" s="49" t="s">
        <v>96</v>
      </c>
      <c r="W190" s="51">
        <f>'D&amp;A(Cogs) by product'!AG37</f>
        <v>1511.3623949886714</v>
      </c>
      <c r="X190" s="51">
        <f>'D&amp;A(Cogs) by product'!AH37</f>
        <v>3700.4678364333404</v>
      </c>
      <c r="Y190" s="51">
        <f>'D&amp;A(Cogs) by product'!AI37</f>
        <v>4294.0341372459661</v>
      </c>
      <c r="Z190" s="51">
        <f>'D&amp;A(Cogs) by product'!AJ37</f>
        <v>10196.623426803866</v>
      </c>
    </row>
    <row r="191" spans="13:26">
      <c r="M191" s="34" t="s">
        <v>144</v>
      </c>
      <c r="N191" s="33"/>
      <c r="O191" s="32">
        <f>O189-O190</f>
        <v>96227.940575366898</v>
      </c>
      <c r="P191" s="32">
        <f>P189-P190</f>
        <v>54513.7154549447</v>
      </c>
      <c r="Q191" s="32">
        <f>Q189-Q190</f>
        <v>65337.528509760043</v>
      </c>
      <c r="R191" s="31">
        <f>R189-R190</f>
        <v>89765.074470078864</v>
      </c>
      <c r="U191" s="49" t="s">
        <v>95</v>
      </c>
      <c r="W191" s="51">
        <f>'D&amp;A(Cogs) by product'!AG38</f>
        <v>4977.0923915774965</v>
      </c>
      <c r="X191" s="51">
        <f>'D&amp;A(Cogs) by product'!AH38</f>
        <v>4442.730339652916</v>
      </c>
      <c r="Y191" s="51">
        <f>'D&amp;A(Cogs) by product'!AI38</f>
        <v>3935.0249133577036</v>
      </c>
      <c r="Z191" s="51">
        <f>'D&amp;A(Cogs) by product'!AJ38</f>
        <v>4056.570392335324</v>
      </c>
    </row>
    <row r="192" spans="13:26" ht="11.25" thickBot="1">
      <c r="M192" s="30" t="s">
        <v>67</v>
      </c>
      <c r="N192" s="29"/>
      <c r="O192" s="28">
        <f>O191/O189</f>
        <v>0.19179314519214338</v>
      </c>
      <c r="P192" s="28">
        <f>P191/P189</f>
        <v>0.1288089264238515</v>
      </c>
      <c r="Q192" s="28">
        <f>Q191/Q189</f>
        <v>0.15930207560383003</v>
      </c>
      <c r="R192" s="27">
        <f>R191/R189</f>
        <v>0.20849351758945675</v>
      </c>
      <c r="U192" s="49" t="s">
        <v>94</v>
      </c>
      <c r="W192" s="51">
        <f>'D&amp;A(Cogs) by product'!AG39</f>
        <v>992.55863628436146</v>
      </c>
      <c r="X192" s="51">
        <f>'D&amp;A(Cogs) by product'!AH39</f>
        <v>1714.1552438033955</v>
      </c>
      <c r="Y192" s="51">
        <f>'D&amp;A(Cogs) by product'!AI39</f>
        <v>2347.7955403555911</v>
      </c>
      <c r="Z192" s="51">
        <f>'D&amp;A(Cogs) by product'!AJ39</f>
        <v>1491.79739256934</v>
      </c>
    </row>
    <row r="193" spans="13:26">
      <c r="P193" s="455">
        <f>P$7-P192</f>
        <v>-3.3107026366597236E-3</v>
      </c>
      <c r="Q193" s="26">
        <f>Q$7-Q192</f>
        <v>-6.324710315081139E-3</v>
      </c>
      <c r="R193" s="26">
        <f>R$7-R192</f>
        <v>-1.0200149808572812E-2</v>
      </c>
      <c r="U193" s="49" t="s">
        <v>93</v>
      </c>
      <c r="W193" s="51">
        <f>'D&amp;A(Cogs) by product'!AG40</f>
        <v>92.691943864863532</v>
      </c>
      <c r="X193" s="51">
        <f>'D&amp;A(Cogs) by product'!AH40</f>
        <v>1825.048623086032</v>
      </c>
      <c r="Y193" s="51">
        <f>'D&amp;A(Cogs) by product'!AI40</f>
        <v>829.1718011672067</v>
      </c>
      <c r="Z193" s="51">
        <f>'D&amp;A(Cogs) by product'!AJ40</f>
        <v>817.77983595224907</v>
      </c>
    </row>
    <row r="194" spans="13:26" ht="11.25" thickBot="1">
      <c r="M194" s="41" t="s">
        <v>229</v>
      </c>
      <c r="N194" s="33"/>
      <c r="O194" s="40" t="s">
        <v>122</v>
      </c>
      <c r="P194" s="40" t="s">
        <v>121</v>
      </c>
      <c r="Q194" s="40" t="s">
        <v>111</v>
      </c>
      <c r="R194" s="40" t="s">
        <v>110</v>
      </c>
      <c r="U194" s="47" t="s">
        <v>148</v>
      </c>
      <c r="V194" s="47"/>
      <c r="W194" s="50">
        <f>W169*W183+W170*W184+W171*W185+W172*W186+W173*W187+W174*W188+W175*W189+W176*W190+W177*W191+W178*W192+W179*W193</f>
        <v>2117.7418363077381</v>
      </c>
      <c r="X194" s="50">
        <f>X169*X183+X170*X184+X171*X185+X172*X186+X173*X187+X174*X188+X175*X189+X176*X190+X177*X191+X178*X192+X179*X193</f>
        <v>2158.0047807100541</v>
      </c>
      <c r="Y194" s="50">
        <f>Y169*Y183+Y170*Y184+Y171*Y185+Y172*Y186+Y173*Y187+Y174*Y188+Y175*Y189+Y176*Y190+Y177*Y191+Y178*Y192+Y179*Y193</f>
        <v>1941.5869743258802</v>
      </c>
      <c r="Z194" s="50">
        <f>Z169*Z183+Z170*Z184+Z171*Z185+Z172*Z186+Z173*Z187+Z174*Z188+Z175*Z189+Z176*Z190+Z177*Z191+Z178*Z192+Z179*Z193</f>
        <v>1788.0315509940935</v>
      </c>
    </row>
    <row r="195" spans="13:26" ht="11.25" thickBot="1">
      <c r="M195" s="39" t="s">
        <v>130</v>
      </c>
      <c r="N195" s="38"/>
      <c r="O195" s="37">
        <f>O189</f>
        <v>501727.73630133254</v>
      </c>
      <c r="P195" s="37">
        <f>P4-'GP breakdown'!D16+P154*(P52-P186)/1000000</f>
        <v>415127.93873400713</v>
      </c>
      <c r="Q195" s="37">
        <f>Q4-'GP breakdown'!E16+Q154*(Q52-Q186)/1000000</f>
        <v>408247.49196173641</v>
      </c>
      <c r="R195" s="36">
        <f>R4-'GP breakdown'!F16+R154*(R52-R186)/1000000</f>
        <v>424525.73065344238</v>
      </c>
      <c r="U195" s="49"/>
    </row>
    <row r="196" spans="13:26">
      <c r="M196" s="34" t="s">
        <v>107</v>
      </c>
      <c r="N196" s="33"/>
      <c r="O196" s="32">
        <f>O190</f>
        <v>405499.79572596564</v>
      </c>
      <c r="P196" s="32">
        <f>P190</f>
        <v>368700.08632432716</v>
      </c>
      <c r="Q196" s="32">
        <f>Q190</f>
        <v>344811.1042817462</v>
      </c>
      <c r="R196" s="31">
        <f>R190</f>
        <v>340776.24646842002</v>
      </c>
      <c r="U196" s="39" t="s">
        <v>165</v>
      </c>
      <c r="V196" s="38"/>
      <c r="W196" s="38"/>
      <c r="X196" s="37">
        <f>SUM(X197:X198)</f>
        <v>40.262944402315981</v>
      </c>
      <c r="Y196" s="37">
        <f>SUM(Y197:Y198)</f>
        <v>-216.41780638417373</v>
      </c>
      <c r="Z196" s="36">
        <f>SUM(Z197:Z198)</f>
        <v>-153.5554233317861</v>
      </c>
    </row>
    <row r="197" spans="13:26">
      <c r="M197" s="34" t="s">
        <v>144</v>
      </c>
      <c r="N197" s="33"/>
      <c r="O197" s="32">
        <f>O195-O196</f>
        <v>96227.940575366898</v>
      </c>
      <c r="P197" s="32">
        <f>P195-P196</f>
        <v>46427.852409679967</v>
      </c>
      <c r="Q197" s="32">
        <f>Q195-Q196</f>
        <v>63436.387679990206</v>
      </c>
      <c r="R197" s="31">
        <f>R195-R196</f>
        <v>83749.48418502236</v>
      </c>
      <c r="U197" s="48" t="s">
        <v>185</v>
      </c>
      <c r="V197" s="47"/>
      <c r="W197" s="47"/>
      <c r="X197" s="46">
        <f>-((W183-X183)*W169+(W184-X184)*W170+(W185-X185)*W171+(W186-X186)*W172+(W187-X187)*W173+(W188-X188)*W174+(W189-X189)*W175+(W190-X190)*W176+(W191-X191)*W177+(W192-X192)*W178+(W193-X193)*W179)</f>
        <v>-189.29856161437155</v>
      </c>
      <c r="Y197" s="46">
        <f>-((X183-Y183)*X169+(X184-Y184)*X170+(X185-Y185)*X171+(X186-Y186)*X172+(X187-Y187)*X173+(X188-Y188)*X174+(X189-Y189)*X175+(X190-Y190)*X176+(X191-Y191)*X177+(X192-Y192)*X178+(X193-Y193)*X179)</f>
        <v>-136.44211759565982</v>
      </c>
      <c r="Z197" s="45">
        <f>-((Y183-Z183)*Y169+(Y184-Z184)*Y170+(Y185-Z185)*Y171+(Y186-Z186)*Y172+(Y187-Z187)*Y173+(Y188-Z188)*Y174+(Y189-Z189)*Y175+(Y190-Z190)*Y176+(Y191-Z191)*Y177+(Y192-Z192)*Y178+(Y193-Z193)*Y179)</f>
        <v>-228.78506587642264</v>
      </c>
    </row>
    <row r="198" spans="13:26" ht="11.25" thickBot="1">
      <c r="M198" s="30" t="s">
        <v>115</v>
      </c>
      <c r="N198" s="29"/>
      <c r="O198" s="28">
        <f>O197/O195</f>
        <v>0.19179314519214338</v>
      </c>
      <c r="P198" s="28">
        <f>P197/P195</f>
        <v>0.11183986447953476</v>
      </c>
      <c r="Q198" s="28">
        <f>Q197/Q195</f>
        <v>0.15538708486649044</v>
      </c>
      <c r="R198" s="27">
        <f>R197/R195</f>
        <v>0.19727775759578273</v>
      </c>
      <c r="U198" s="30" t="s">
        <v>171</v>
      </c>
      <c r="V198" s="29"/>
      <c r="W198" s="29"/>
      <c r="X198" s="44">
        <f>-((W169-X169)*X183+(W170-X170)*X184+(W171-X171)*X185+(W172-X172)*X186+(W173-X173)*X187+(W174-X174)*X188+(W175-X175)*X189+(W176-X176)*X190+(W177-X177)*X191+(W178-X178)*X192+(W179-X179)*X193)</f>
        <v>229.56150601668753</v>
      </c>
      <c r="Y198" s="44">
        <f>-((X169-Y169)*Y183+(X170-Y170)*Y184+(X171-Y171)*Y185+(X172-Y172)*Y186+(X173-Y173)*Y187+(X174-Y174)*Y188+(X175-Y175)*Y189+(X176-Y176)*Y190+(X177-Y177)*Y191+(X178-Y178)*Y192+(X179-Y179)*Y193)</f>
        <v>-79.975688788513907</v>
      </c>
      <c r="Z198" s="43">
        <f>-((Y169-Z169)*Z183+(Y170-Z170)*Z184+(Y171-Z171)*Z185+(Y172-Z172)*Z186+(Y173-Z173)*Z187+(Y174-Z174)*Z188+(Y175-Z175)*Z189+(Y176-Z176)*Z190+(Y177-Z177)*Z191+(Y178-Z178)*Z192+(Y179-Z179)*Z193)</f>
        <v>75.229642544636533</v>
      </c>
    </row>
    <row r="199" spans="13:26">
      <c r="P199" s="26">
        <f>P$7-P198</f>
        <v>1.365835930765702E-2</v>
      </c>
      <c r="Q199" s="26">
        <f>Q$7-Q198</f>
        <v>-2.4097195777415537E-3</v>
      </c>
      <c r="R199" s="26">
        <f>R$7-R198</f>
        <v>1.0156101851012123E-3</v>
      </c>
      <c r="X199" s="42">
        <f>X196-(X56-W56)</f>
        <v>0</v>
      </c>
      <c r="Y199" s="42">
        <f>Y196-(Y56-X56)</f>
        <v>0</v>
      </c>
      <c r="Z199" s="42">
        <f>Z196-(Z56-Y56)</f>
        <v>0</v>
      </c>
    </row>
    <row r="200" spans="13:26" ht="11.25" thickBot="1">
      <c r="M200" s="54" t="s">
        <v>226</v>
      </c>
      <c r="U200" s="41" t="s">
        <v>228</v>
      </c>
      <c r="V200" s="33"/>
      <c r="W200" s="40" t="s">
        <v>149</v>
      </c>
      <c r="X200" s="40" t="s">
        <v>160</v>
      </c>
      <c r="Y200" s="40" t="s">
        <v>111</v>
      </c>
      <c r="Z200" s="40" t="s">
        <v>110</v>
      </c>
    </row>
    <row r="201" spans="13:26">
      <c r="M201" s="24" t="s">
        <v>225</v>
      </c>
      <c r="U201" s="39" t="s">
        <v>130</v>
      </c>
      <c r="V201" s="38"/>
      <c r="W201" s="37">
        <f>W138</f>
        <v>501727.73630133254</v>
      </c>
      <c r="X201" s="37">
        <f>X138</f>
        <v>421611.5922840673</v>
      </c>
      <c r="Y201" s="37">
        <f>Y138</f>
        <v>407086.05667815695</v>
      </c>
      <c r="Z201" s="36">
        <f>Z138</f>
        <v>425063.52420355403</v>
      </c>
    </row>
    <row r="202" spans="13:26">
      <c r="M202" s="49" t="s">
        <v>103</v>
      </c>
      <c r="O202" s="51">
        <f>'GP breakdown'!I29</f>
        <v>368310</v>
      </c>
      <c r="P202" s="51">
        <f>'GP breakdown'!J29</f>
        <v>259542</v>
      </c>
      <c r="Q202" s="51">
        <f>'GP breakdown'!K29</f>
        <v>48357</v>
      </c>
      <c r="R202" s="51">
        <f>'GP breakdown'!L29</f>
        <v>49618</v>
      </c>
      <c r="U202" s="34" t="s">
        <v>82</v>
      </c>
      <c r="V202" s="33"/>
      <c r="W202" s="32">
        <f>SUM(W203:W204)</f>
        <v>405499.79572596564</v>
      </c>
      <c r="X202" s="32">
        <f>SUM(X203:X204)</f>
        <v>371730.27127499867</v>
      </c>
      <c r="Y202" s="32">
        <f>SUM(Y203:Y204)</f>
        <v>346525.33166553103</v>
      </c>
      <c r="Z202" s="31">
        <f>SUM(Z203:Z204)</f>
        <v>344524.99181094463</v>
      </c>
    </row>
    <row r="203" spans="13:26">
      <c r="M203" s="49" t="s">
        <v>102</v>
      </c>
      <c r="O203" s="51">
        <f>'GP breakdown'!I30</f>
        <v>666220</v>
      </c>
      <c r="P203" s="51">
        <f>'GP breakdown'!J30</f>
        <v>287981</v>
      </c>
      <c r="Q203" s="51">
        <f>'GP breakdown'!K30</f>
        <v>134972</v>
      </c>
      <c r="R203" s="51">
        <f>'GP breakdown'!L30</f>
        <v>129551</v>
      </c>
      <c r="U203" s="35" t="s">
        <v>129</v>
      </c>
      <c r="V203" s="33"/>
      <c r="W203" s="32">
        <f>W140</f>
        <v>258057.30282549196</v>
      </c>
      <c r="X203" s="32">
        <f>X6-'D&amp;A(Cogs) by product'!AL29+X166*(X56-X197)/1000000</f>
        <v>224104.48537269351</v>
      </c>
      <c r="Y203" s="32">
        <f>Y6-'D&amp;A(Cogs) by product'!AM29+Y166*(Y56-Y197)/1000000</f>
        <v>203053.86877627042</v>
      </c>
      <c r="Z203" s="31">
        <f>Z6-'D&amp;A(Cogs) by product'!AN29+Z166*(Z56-Z197)/1000000</f>
        <v>211346.27625025378</v>
      </c>
    </row>
    <row r="204" spans="13:26">
      <c r="M204" s="49" t="s">
        <v>101</v>
      </c>
      <c r="O204" s="51">
        <f>'GP breakdown'!I31</f>
        <v>119007</v>
      </c>
      <c r="P204" s="51">
        <f>'GP breakdown'!J31</f>
        <v>45764</v>
      </c>
      <c r="Q204" s="51">
        <f>'GP breakdown'!K31</f>
        <v>25701</v>
      </c>
      <c r="R204" s="51">
        <f>'GP breakdown'!L31</f>
        <v>63241</v>
      </c>
      <c r="U204" s="35" t="s">
        <v>69</v>
      </c>
      <c r="V204" s="33"/>
      <c r="W204" s="32">
        <f>W141</f>
        <v>147442.49290047368</v>
      </c>
      <c r="X204" s="32">
        <f>X141</f>
        <v>147625.78590230516</v>
      </c>
      <c r="Y204" s="32">
        <f>Y141</f>
        <v>143471.46288926061</v>
      </c>
      <c r="Z204" s="31">
        <f>Z141</f>
        <v>133178.71556069082</v>
      </c>
    </row>
    <row r="205" spans="13:26">
      <c r="M205" s="49" t="s">
        <v>100</v>
      </c>
      <c r="O205" s="51">
        <f>'GP breakdown'!I32</f>
        <v>121614</v>
      </c>
      <c r="P205" s="51">
        <f>'GP breakdown'!J32</f>
        <v>32520</v>
      </c>
      <c r="Q205" s="51">
        <f>'GP breakdown'!K32</f>
        <v>10276</v>
      </c>
      <c r="R205" s="51">
        <f>'GP breakdown'!L32</f>
        <v>35775</v>
      </c>
      <c r="U205" s="34" t="s">
        <v>144</v>
      </c>
      <c r="V205" s="33"/>
      <c r="W205" s="32">
        <f>W201-W202</f>
        <v>96227.940575366898</v>
      </c>
      <c r="X205" s="32">
        <f>X201-X202</f>
        <v>49881.321009068633</v>
      </c>
      <c r="Y205" s="32">
        <f>Y201-Y202</f>
        <v>60560.725012625917</v>
      </c>
      <c r="Z205" s="31">
        <f>Z201-Z202</f>
        <v>80538.532392609399</v>
      </c>
    </row>
    <row r="206" spans="13:26" ht="11.25" thickBot="1">
      <c r="M206" s="49" t="s">
        <v>99</v>
      </c>
      <c r="O206" s="51">
        <f>'GP breakdown'!I33</f>
        <v>61763</v>
      </c>
      <c r="P206" s="51">
        <f>'GP breakdown'!J33</f>
        <v>4413</v>
      </c>
      <c r="Q206" s="51">
        <f>'GP breakdown'!K33</f>
        <v>5022</v>
      </c>
      <c r="R206" s="51">
        <f>'GP breakdown'!L33</f>
        <v>11659</v>
      </c>
      <c r="U206" s="30" t="s">
        <v>67</v>
      </c>
      <c r="V206" s="29"/>
      <c r="W206" s="28">
        <f>W205/W201</f>
        <v>0.19179314519214338</v>
      </c>
      <c r="X206" s="28">
        <f>X205/X201</f>
        <v>0.11831107569608837</v>
      </c>
      <c r="Y206" s="28">
        <f>Y205/Y201</f>
        <v>0.14876639476872416</v>
      </c>
      <c r="Z206" s="27">
        <f>Z205/Z201</f>
        <v>0.18947410870766973</v>
      </c>
    </row>
    <row r="207" spans="13:26">
      <c r="M207" s="49" t="s">
        <v>98</v>
      </c>
      <c r="O207" s="51">
        <f>'GP breakdown'!I34</f>
        <v>414229</v>
      </c>
      <c r="P207" s="51">
        <f>'GP breakdown'!J34</f>
        <v>388489</v>
      </c>
      <c r="Q207" s="51">
        <f>'GP breakdown'!K34</f>
        <v>312789</v>
      </c>
      <c r="R207" s="51">
        <f>'GP breakdown'!L34</f>
        <v>228999</v>
      </c>
      <c r="X207" s="26">
        <f>X$9-X206</f>
        <v>7.1871480911034069E-3</v>
      </c>
      <c r="Y207" s="26">
        <f>Y$9-Y206</f>
        <v>4.210970520024726E-3</v>
      </c>
      <c r="Z207" s="26">
        <f>Z$9-Z206</f>
        <v>8.8192590732142084E-3</v>
      </c>
    </row>
    <row r="208" spans="13:26" ht="11.25" thickBot="1">
      <c r="M208" s="49" t="s">
        <v>97</v>
      </c>
      <c r="O208" s="51">
        <f>'GP breakdown'!I35</f>
        <v>64280</v>
      </c>
      <c r="P208" s="51">
        <f>'GP breakdown'!J35</f>
        <v>54453</v>
      </c>
      <c r="Q208" s="51">
        <f>'GP breakdown'!K35</f>
        <v>2638</v>
      </c>
      <c r="R208" s="51">
        <f>'GP breakdown'!L35</f>
        <v>679</v>
      </c>
      <c r="U208" s="41" t="s">
        <v>227</v>
      </c>
      <c r="V208" s="33"/>
      <c r="W208" s="40" t="s">
        <v>149</v>
      </c>
      <c r="X208" s="40" t="s">
        <v>121</v>
      </c>
      <c r="Y208" s="40" t="s">
        <v>120</v>
      </c>
      <c r="Z208" s="40" t="s">
        <v>119</v>
      </c>
    </row>
    <row r="209" spans="13:26">
      <c r="M209" s="49" t="s">
        <v>96</v>
      </c>
      <c r="O209" s="51">
        <f>'GP breakdown'!I36</f>
        <v>78</v>
      </c>
      <c r="P209" s="51">
        <f>'GP breakdown'!J36</f>
        <v>0</v>
      </c>
      <c r="Q209" s="51">
        <f>'GP breakdown'!K36</f>
        <v>181</v>
      </c>
      <c r="R209" s="51">
        <f>'GP breakdown'!L36</f>
        <v>-4</v>
      </c>
      <c r="U209" s="39" t="s">
        <v>108</v>
      </c>
      <c r="V209" s="38"/>
      <c r="W209" s="37">
        <f>W201</f>
        <v>501727.73630133254</v>
      </c>
      <c r="X209" s="37">
        <f>X201</f>
        <v>421611.5922840673</v>
      </c>
      <c r="Y209" s="37">
        <f>Y201</f>
        <v>407086.05667815695</v>
      </c>
      <c r="Z209" s="36">
        <f>Z201</f>
        <v>425063.52420355403</v>
      </c>
    </row>
    <row r="210" spans="13:26">
      <c r="M210" s="49" t="s">
        <v>95</v>
      </c>
      <c r="O210" s="51">
        <f>'GP breakdown'!I37</f>
        <v>6326</v>
      </c>
      <c r="P210" s="51">
        <f>'GP breakdown'!J37</f>
        <v>1402</v>
      </c>
      <c r="Q210" s="51">
        <f>'GP breakdown'!K37</f>
        <v>5964</v>
      </c>
      <c r="R210" s="51">
        <f>'GP breakdown'!L37</f>
        <v>9751</v>
      </c>
      <c r="U210" s="34" t="s">
        <v>82</v>
      </c>
      <c r="V210" s="33"/>
      <c r="W210" s="32">
        <f>SUM(W211:W212)</f>
        <v>405499.79572596564</v>
      </c>
      <c r="X210" s="32">
        <f>SUM(X211:X212)</f>
        <v>365025.39479549066</v>
      </c>
      <c r="Y210" s="32">
        <f>SUM(Y211:Y212)</f>
        <v>345815.90044127667</v>
      </c>
      <c r="Z210" s="31">
        <f>SUM(Z211:Z212)</f>
        <v>339543.57522290561</v>
      </c>
    </row>
    <row r="211" spans="13:26">
      <c r="M211" s="49" t="s">
        <v>94</v>
      </c>
      <c r="O211" s="51">
        <f>'GP breakdown'!I38</f>
        <v>582884</v>
      </c>
      <c r="P211" s="51">
        <f>'GP breakdown'!J38</f>
        <v>614944</v>
      </c>
      <c r="Q211" s="51">
        <f>'GP breakdown'!K38</f>
        <v>56208</v>
      </c>
      <c r="R211" s="51">
        <f>'GP breakdown'!L38</f>
        <v>24562</v>
      </c>
      <c r="U211" s="35" t="s">
        <v>129</v>
      </c>
      <c r="V211" s="33"/>
      <c r="W211" s="32">
        <f>W203</f>
        <v>258057.30282549196</v>
      </c>
      <c r="X211" s="32">
        <f>X6-'D&amp;A(Cogs) by product'!AL29+X166*(X56-X198)/1000000</f>
        <v>217399.60889318553</v>
      </c>
      <c r="Y211" s="32">
        <f>Y6-'D&amp;A(Cogs) by product'!AM29+Y166*(Y56-Y198)/1000000</f>
        <v>202344.43755201605</v>
      </c>
      <c r="Z211" s="31">
        <f>Z6-'D&amp;A(Cogs) by product'!AN29+Z166*(Z56-Z198)/1000000</f>
        <v>206364.85966221476</v>
      </c>
    </row>
    <row r="212" spans="13:26">
      <c r="M212" s="49" t="s">
        <v>93</v>
      </c>
      <c r="O212" s="51">
        <f>'GP breakdown'!I39</f>
        <v>4167</v>
      </c>
      <c r="P212" s="51">
        <f>'GP breakdown'!J39</f>
        <v>645</v>
      </c>
      <c r="Q212" s="51">
        <f>'GP breakdown'!K39</f>
        <v>3332</v>
      </c>
      <c r="R212" s="51">
        <f>'GP breakdown'!L39</f>
        <v>2046</v>
      </c>
      <c r="U212" s="35" t="s">
        <v>69</v>
      </c>
      <c r="V212" s="33"/>
      <c r="W212" s="32">
        <f>W204</f>
        <v>147442.49290047368</v>
      </c>
      <c r="X212" s="32">
        <f>X204</f>
        <v>147625.78590230516</v>
      </c>
      <c r="Y212" s="32">
        <f>Y204</f>
        <v>143471.46288926061</v>
      </c>
      <c r="Z212" s="31">
        <f>Z204</f>
        <v>133178.71556069082</v>
      </c>
    </row>
    <row r="213" spans="13:26">
      <c r="M213" s="47" t="s">
        <v>109</v>
      </c>
      <c r="N213" s="47"/>
      <c r="O213" s="50">
        <f>SUM(O202:O212)</f>
        <v>2408878</v>
      </c>
      <c r="P213" s="50">
        <f>SUM(P202:P212)</f>
        <v>1690153</v>
      </c>
      <c r="Q213" s="50">
        <f>SUM(Q202:Q212)</f>
        <v>605440</v>
      </c>
      <c r="R213" s="50">
        <f>SUM(R202:R212)</f>
        <v>555877</v>
      </c>
      <c r="U213" s="34" t="s">
        <v>116</v>
      </c>
      <c r="V213" s="33"/>
      <c r="W213" s="32">
        <f>W209-W210</f>
        <v>96227.940575366898</v>
      </c>
      <c r="X213" s="32">
        <f>X209-X210</f>
        <v>56586.197488576639</v>
      </c>
      <c r="Y213" s="32">
        <f>Y209-Y210</f>
        <v>61270.156236880284</v>
      </c>
      <c r="Z213" s="31">
        <f>Z209-Z210</f>
        <v>85519.94898064842</v>
      </c>
    </row>
    <row r="214" spans="13:26" ht="11.25" thickBot="1">
      <c r="U214" s="30" t="s">
        <v>67</v>
      </c>
      <c r="V214" s="29"/>
      <c r="W214" s="28">
        <f>W213/W209</f>
        <v>0.19179314519214338</v>
      </c>
      <c r="X214" s="28">
        <f>X213/X209</f>
        <v>0.13421404563860004</v>
      </c>
      <c r="Y214" s="28">
        <f>Y213/Y209</f>
        <v>0.15050910054951991</v>
      </c>
      <c r="Z214" s="27">
        <f>Z213/Z209</f>
        <v>0.20119333725679719</v>
      </c>
    </row>
    <row r="215" spans="13:26">
      <c r="M215" s="24" t="s">
        <v>223</v>
      </c>
      <c r="X215" s="466">
        <f>X$9-X214</f>
        <v>-8.7158218514082619E-3</v>
      </c>
      <c r="Y215" s="26">
        <f>Y$9-Y214</f>
        <v>2.4682647392289814E-3</v>
      </c>
      <c r="Z215" s="26">
        <f>Z$9-Z214</f>
        <v>-2.8999694759132555E-3</v>
      </c>
    </row>
    <row r="216" spans="13:26">
      <c r="M216" s="49" t="s">
        <v>103</v>
      </c>
      <c r="O216" s="53">
        <f t="shared" ref="O216:R226" si="9">O202/O$213</f>
        <v>0.15289690885134075</v>
      </c>
      <c r="P216" s="53">
        <f t="shared" si="9"/>
        <v>0.15356124563870846</v>
      </c>
      <c r="Q216" s="53">
        <f t="shared" si="9"/>
        <v>7.987083773784355E-2</v>
      </c>
      <c r="R216" s="53">
        <f t="shared" si="9"/>
        <v>8.9260753727893036E-2</v>
      </c>
      <c r="U216" s="54" t="s">
        <v>226</v>
      </c>
    </row>
    <row r="217" spans="13:26">
      <c r="M217" s="49" t="s">
        <v>102</v>
      </c>
      <c r="O217" s="53">
        <f t="shared" si="9"/>
        <v>0.27656859334511752</v>
      </c>
      <c r="P217" s="53">
        <f t="shared" si="9"/>
        <v>0.17038753296299211</v>
      </c>
      <c r="Q217" s="53">
        <f t="shared" si="9"/>
        <v>0.22293208245243129</v>
      </c>
      <c r="R217" s="53">
        <f t="shared" si="9"/>
        <v>0.23305695324685138</v>
      </c>
      <c r="U217" s="24" t="s">
        <v>225</v>
      </c>
    </row>
    <row r="218" spans="13:26">
      <c r="M218" s="49" t="s">
        <v>101</v>
      </c>
      <c r="O218" s="53">
        <f t="shared" si="9"/>
        <v>4.9403498226145121E-2</v>
      </c>
      <c r="P218" s="53">
        <f t="shared" si="9"/>
        <v>2.7076838605735693E-2</v>
      </c>
      <c r="Q218" s="53">
        <f t="shared" si="9"/>
        <v>4.2450118921775901E-2</v>
      </c>
      <c r="R218" s="53">
        <f t="shared" si="9"/>
        <v>0.1137679738503302</v>
      </c>
      <c r="U218" s="49" t="s">
        <v>103</v>
      </c>
      <c r="W218" s="51">
        <f>'GP breakdown'!I29</f>
        <v>368310</v>
      </c>
      <c r="X218" s="51">
        <f>'GP breakdown'!J29</f>
        <v>259542</v>
      </c>
      <c r="Y218" s="51">
        <f>'GP breakdown'!K29</f>
        <v>48357</v>
      </c>
      <c r="Z218" s="51">
        <f>'GP breakdown'!L29</f>
        <v>49618</v>
      </c>
    </row>
    <row r="219" spans="13:26">
      <c r="M219" s="49" t="s">
        <v>100</v>
      </c>
      <c r="O219" s="53">
        <f t="shared" si="9"/>
        <v>5.0485744815636162E-2</v>
      </c>
      <c r="P219" s="53">
        <f t="shared" si="9"/>
        <v>1.9240861626136807E-2</v>
      </c>
      <c r="Q219" s="53">
        <f t="shared" si="9"/>
        <v>1.6972780126849895E-2</v>
      </c>
      <c r="R219" s="53">
        <f t="shared" si="9"/>
        <v>6.4357762598560478E-2</v>
      </c>
      <c r="U219" s="49" t="s">
        <v>102</v>
      </c>
      <c r="W219" s="51">
        <f>'GP breakdown'!I30</f>
        <v>666220</v>
      </c>
      <c r="X219" s="51">
        <f>'GP breakdown'!J30</f>
        <v>287981</v>
      </c>
      <c r="Y219" s="51">
        <f>'GP breakdown'!K30</f>
        <v>134972</v>
      </c>
      <c r="Z219" s="51">
        <f>'GP breakdown'!L30</f>
        <v>129551</v>
      </c>
    </row>
    <row r="220" spans="13:26">
      <c r="M220" s="49" t="s">
        <v>99</v>
      </c>
      <c r="O220" s="53">
        <f t="shared" si="9"/>
        <v>2.5639737670400908E-2</v>
      </c>
      <c r="P220" s="53">
        <f t="shared" si="9"/>
        <v>2.611006222513583E-3</v>
      </c>
      <c r="Q220" s="53">
        <f t="shared" si="9"/>
        <v>8.2947938689217765E-3</v>
      </c>
      <c r="R220" s="53">
        <f t="shared" si="9"/>
        <v>2.0974064406334494E-2</v>
      </c>
      <c r="U220" s="49" t="s">
        <v>101</v>
      </c>
      <c r="W220" s="51">
        <f>'GP breakdown'!I31</f>
        <v>119007</v>
      </c>
      <c r="X220" s="51">
        <f>'GP breakdown'!J31</f>
        <v>45764</v>
      </c>
      <c r="Y220" s="51">
        <f>'GP breakdown'!K31</f>
        <v>25701</v>
      </c>
      <c r="Z220" s="51">
        <f>'GP breakdown'!L31</f>
        <v>63241</v>
      </c>
    </row>
    <row r="221" spans="13:26">
      <c r="M221" s="49" t="s">
        <v>98</v>
      </c>
      <c r="O221" s="53">
        <f t="shared" si="9"/>
        <v>0.17195931051717853</v>
      </c>
      <c r="P221" s="53">
        <f t="shared" si="9"/>
        <v>0.22985433863088134</v>
      </c>
      <c r="Q221" s="53">
        <f t="shared" si="9"/>
        <v>0.51663088002114166</v>
      </c>
      <c r="R221" s="53">
        <f t="shared" si="9"/>
        <v>0.41195984003655484</v>
      </c>
      <c r="U221" s="49" t="s">
        <v>100</v>
      </c>
      <c r="W221" s="51">
        <f>'GP breakdown'!I32</f>
        <v>121614</v>
      </c>
      <c r="X221" s="51">
        <f>'GP breakdown'!J32</f>
        <v>32520</v>
      </c>
      <c r="Y221" s="51">
        <f>'GP breakdown'!K32</f>
        <v>10276</v>
      </c>
      <c r="Z221" s="51">
        <f>'GP breakdown'!L32</f>
        <v>35775</v>
      </c>
    </row>
    <row r="222" spans="13:26">
      <c r="M222" s="49" t="s">
        <v>97</v>
      </c>
      <c r="O222" s="53">
        <f t="shared" si="9"/>
        <v>2.6684622467389382E-2</v>
      </c>
      <c r="P222" s="53">
        <f t="shared" si="9"/>
        <v>3.2217793300369849E-2</v>
      </c>
      <c r="Q222" s="53">
        <f t="shared" si="9"/>
        <v>4.3571617336152224E-3</v>
      </c>
      <c r="R222" s="53">
        <f t="shared" si="9"/>
        <v>1.2214932440090165E-3</v>
      </c>
      <c r="U222" s="49" t="s">
        <v>99</v>
      </c>
      <c r="W222" s="51">
        <f>'GP breakdown'!I33</f>
        <v>61763</v>
      </c>
      <c r="X222" s="51">
        <f>'GP breakdown'!J33</f>
        <v>4413</v>
      </c>
      <c r="Y222" s="51">
        <f>'GP breakdown'!K33</f>
        <v>5022</v>
      </c>
      <c r="Z222" s="51">
        <f>'GP breakdown'!L33</f>
        <v>11659</v>
      </c>
    </row>
    <row r="223" spans="13:26">
      <c r="M223" s="49" t="s">
        <v>96</v>
      </c>
      <c r="O223" s="53">
        <f t="shared" si="9"/>
        <v>3.2380220168891905E-5</v>
      </c>
      <c r="P223" s="53">
        <f t="shared" si="9"/>
        <v>0</v>
      </c>
      <c r="Q223" s="53">
        <f t="shared" si="9"/>
        <v>2.9895613107822408E-4</v>
      </c>
      <c r="R223" s="53">
        <f t="shared" si="9"/>
        <v>-7.1958364890074601E-6</v>
      </c>
      <c r="U223" s="49" t="s">
        <v>98</v>
      </c>
      <c r="W223" s="51">
        <f>'GP breakdown'!I34</f>
        <v>414229</v>
      </c>
      <c r="X223" s="51">
        <f>'GP breakdown'!J34</f>
        <v>388489</v>
      </c>
      <c r="Y223" s="51">
        <f>'GP breakdown'!K34</f>
        <v>312789</v>
      </c>
      <c r="Z223" s="51">
        <f>'GP breakdown'!L34</f>
        <v>228999</v>
      </c>
    </row>
    <row r="224" spans="13:26">
      <c r="M224" s="49" t="s">
        <v>95</v>
      </c>
      <c r="O224" s="53">
        <f t="shared" si="9"/>
        <v>2.6261188819026947E-3</v>
      </c>
      <c r="P224" s="53">
        <f t="shared" si="9"/>
        <v>8.2951070110220786E-4</v>
      </c>
      <c r="Q224" s="53">
        <f t="shared" si="9"/>
        <v>9.8506871035940798E-3</v>
      </c>
      <c r="R224" s="53">
        <f t="shared" si="9"/>
        <v>1.7541650401077937E-2</v>
      </c>
      <c r="U224" s="49" t="s">
        <v>97</v>
      </c>
      <c r="W224" s="51">
        <f>'GP breakdown'!I35</f>
        <v>64280</v>
      </c>
      <c r="X224" s="51">
        <f>'GP breakdown'!J35</f>
        <v>54453</v>
      </c>
      <c r="Y224" s="51">
        <f>'GP breakdown'!K35</f>
        <v>2638</v>
      </c>
      <c r="Z224" s="51">
        <f>'GP breakdown'!L35</f>
        <v>679</v>
      </c>
    </row>
    <row r="225" spans="13:26">
      <c r="M225" s="49" t="s">
        <v>94</v>
      </c>
      <c r="O225" s="53">
        <f t="shared" si="9"/>
        <v>0.24197323401185117</v>
      </c>
      <c r="P225" s="53">
        <f t="shared" si="9"/>
        <v>0.36383925005605999</v>
      </c>
      <c r="Q225" s="53">
        <f t="shared" si="9"/>
        <v>9.2838266384778018E-2</v>
      </c>
      <c r="R225" s="53">
        <f t="shared" si="9"/>
        <v>4.4186033960750312E-2</v>
      </c>
      <c r="U225" s="49" t="s">
        <v>96</v>
      </c>
      <c r="W225" s="51">
        <f>'GP breakdown'!I36</f>
        <v>78</v>
      </c>
      <c r="X225" s="51">
        <f>'GP breakdown'!J36</f>
        <v>0</v>
      </c>
      <c r="Y225" s="51">
        <f>'GP breakdown'!K36</f>
        <v>181</v>
      </c>
      <c r="Z225" s="51">
        <f>'GP breakdown'!L36</f>
        <v>-4</v>
      </c>
    </row>
    <row r="226" spans="13:26">
      <c r="M226" s="49" t="s">
        <v>93</v>
      </c>
      <c r="O226" s="53">
        <f t="shared" si="9"/>
        <v>1.7298509928688791E-3</v>
      </c>
      <c r="P226" s="53">
        <f t="shared" si="9"/>
        <v>3.8162225549994588E-4</v>
      </c>
      <c r="Q226" s="53">
        <f t="shared" si="9"/>
        <v>5.5034355179704019E-3</v>
      </c>
      <c r="R226" s="53">
        <f t="shared" si="9"/>
        <v>3.680670364127316E-3</v>
      </c>
      <c r="U226" s="49" t="s">
        <v>95</v>
      </c>
      <c r="W226" s="51">
        <f>'GP breakdown'!I37</f>
        <v>6326</v>
      </c>
      <c r="X226" s="51">
        <f>'GP breakdown'!J37</f>
        <v>1402</v>
      </c>
      <c r="Y226" s="51">
        <f>'GP breakdown'!K37</f>
        <v>5964</v>
      </c>
      <c r="Z226" s="51">
        <f>'GP breakdown'!L37</f>
        <v>9751</v>
      </c>
    </row>
    <row r="227" spans="13:26">
      <c r="M227" s="47" t="s">
        <v>148</v>
      </c>
      <c r="N227" s="47"/>
      <c r="O227" s="52">
        <f>SUM(O216:O226)</f>
        <v>1</v>
      </c>
      <c r="P227" s="52">
        <f>SUM(P216:P226)</f>
        <v>1</v>
      </c>
      <c r="Q227" s="52">
        <f>SUM(Q216:Q226)</f>
        <v>1</v>
      </c>
      <c r="R227" s="52">
        <f>SUM(R216:R226)</f>
        <v>1</v>
      </c>
      <c r="U227" s="49" t="s">
        <v>94</v>
      </c>
      <c r="W227" s="51">
        <f>'GP breakdown'!I38</f>
        <v>582884</v>
      </c>
      <c r="X227" s="51">
        <f>'GP breakdown'!J38</f>
        <v>614944</v>
      </c>
      <c r="Y227" s="51">
        <f>'GP breakdown'!K38</f>
        <v>56208</v>
      </c>
      <c r="Z227" s="51">
        <f>'GP breakdown'!L38</f>
        <v>24562</v>
      </c>
    </row>
    <row r="228" spans="13:26">
      <c r="M228" s="49"/>
      <c r="U228" s="49" t="s">
        <v>93</v>
      </c>
      <c r="W228" s="51">
        <f>'GP breakdown'!I39</f>
        <v>4167</v>
      </c>
      <c r="X228" s="51">
        <f>'GP breakdown'!J39</f>
        <v>645</v>
      </c>
      <c r="Y228" s="51">
        <f>'GP breakdown'!K39</f>
        <v>3332</v>
      </c>
      <c r="Z228" s="51">
        <f>'GP breakdown'!L39</f>
        <v>2046</v>
      </c>
    </row>
    <row r="229" spans="13:26">
      <c r="M229" s="24" t="s">
        <v>224</v>
      </c>
      <c r="U229" s="47" t="s">
        <v>127</v>
      </c>
      <c r="V229" s="47"/>
      <c r="W229" s="50">
        <f>SUM(W218:W228)</f>
        <v>2408878</v>
      </c>
      <c r="X229" s="50">
        <f>SUM(X218:X228)</f>
        <v>1690153</v>
      </c>
      <c r="Y229" s="50">
        <f>SUM(Y218:Y228)</f>
        <v>605440</v>
      </c>
      <c r="Z229" s="50">
        <f>SUM(Z218:Z228)</f>
        <v>555877</v>
      </c>
    </row>
    <row r="230" spans="13:26">
      <c r="M230" s="49" t="s">
        <v>103</v>
      </c>
      <c r="O230" s="51">
        <f>'GP breakdown'!AA29</f>
        <v>54860.252521904862</v>
      </c>
      <c r="P230" s="51">
        <f>'GP breakdown'!AB29</f>
        <v>58333.36125342016</v>
      </c>
      <c r="Q230" s="51">
        <f>'GP breakdown'!AC29</f>
        <v>31301.16480591103</v>
      </c>
      <c r="R230" s="51">
        <f>'GP breakdown'!AD29</f>
        <v>25566.946389833276</v>
      </c>
    </row>
    <row r="231" spans="13:26">
      <c r="M231" s="49" t="s">
        <v>102</v>
      </c>
      <c r="O231" s="51">
        <f>'GP breakdown'!AA30</f>
        <v>21323.182240229791</v>
      </c>
      <c r="P231" s="51">
        <f>'GP breakdown'!AB30</f>
        <v>17786.931555589672</v>
      </c>
      <c r="Q231" s="51">
        <f>'GP breakdown'!AC30</f>
        <v>41561.911051468116</v>
      </c>
      <c r="R231" s="51">
        <f>'GP breakdown'!AD30</f>
        <v>30326.348261457093</v>
      </c>
      <c r="U231" s="24" t="s">
        <v>223</v>
      </c>
    </row>
    <row r="232" spans="13:26">
      <c r="M232" s="49" t="s">
        <v>101</v>
      </c>
      <c r="O232" s="51">
        <f>'GP breakdown'!AA31</f>
        <v>31696.951785000918</v>
      </c>
      <c r="P232" s="51">
        <f>'GP breakdown'!AB31</f>
        <v>15888.702960844948</v>
      </c>
      <c r="Q232" s="51">
        <f>'GP breakdown'!AC31</f>
        <v>12046.857072150438</v>
      </c>
      <c r="R232" s="51">
        <f>'GP breakdown'!AD31</f>
        <v>27703.877750082436</v>
      </c>
      <c r="U232" s="49" t="s">
        <v>103</v>
      </c>
      <c r="W232" s="53">
        <f t="shared" ref="W232:Z242" si="10">W218/W$229</f>
        <v>0.15289690885134075</v>
      </c>
      <c r="X232" s="53">
        <f t="shared" si="10"/>
        <v>0.15356124563870846</v>
      </c>
      <c r="Y232" s="53">
        <f t="shared" si="10"/>
        <v>7.987083773784355E-2</v>
      </c>
      <c r="Z232" s="53">
        <f t="shared" si="10"/>
        <v>8.9260753727893036E-2</v>
      </c>
    </row>
    <row r="233" spans="13:26">
      <c r="M233" s="49" t="s">
        <v>100</v>
      </c>
      <c r="O233" s="51">
        <f>'GP breakdown'!AA32</f>
        <v>1427.9049985962056</v>
      </c>
      <c r="P233" s="51">
        <f>'GP breakdown'!AB32</f>
        <v>2029.5964805023516</v>
      </c>
      <c r="Q233" s="51">
        <f>'GP breakdown'!AC32</f>
        <v>2198.9073524255559</v>
      </c>
      <c r="R233" s="51">
        <f>'GP breakdown'!AD32</f>
        <v>1626.9977651374975</v>
      </c>
      <c r="U233" s="49" t="s">
        <v>102</v>
      </c>
      <c r="W233" s="53">
        <f t="shared" si="10"/>
        <v>0.27656859334511752</v>
      </c>
      <c r="X233" s="53">
        <f t="shared" si="10"/>
        <v>0.17038753296299211</v>
      </c>
      <c r="Y233" s="53">
        <f t="shared" si="10"/>
        <v>0.22293208245243129</v>
      </c>
      <c r="Z233" s="53">
        <f t="shared" si="10"/>
        <v>0.23305695324685138</v>
      </c>
    </row>
    <row r="234" spans="13:26">
      <c r="M234" s="49" t="s">
        <v>99</v>
      </c>
      <c r="O234" s="51">
        <f>'GP breakdown'!AA33</f>
        <v>46715.969641242911</v>
      </c>
      <c r="P234" s="51">
        <f>'GP breakdown'!AB33</f>
        <v>34334.069963362359</v>
      </c>
      <c r="Q234" s="51">
        <f>'GP breakdown'!AC33</f>
        <v>93859.510951349934</v>
      </c>
      <c r="R234" s="51">
        <f>'GP breakdown'!AD33</f>
        <v>128171.58407609077</v>
      </c>
      <c r="U234" s="49" t="s">
        <v>101</v>
      </c>
      <c r="W234" s="53">
        <f t="shared" si="10"/>
        <v>4.9403498226145121E-2</v>
      </c>
      <c r="X234" s="53">
        <f t="shared" si="10"/>
        <v>2.7076838605735693E-2</v>
      </c>
      <c r="Y234" s="53">
        <f t="shared" si="10"/>
        <v>4.2450118921775901E-2</v>
      </c>
      <c r="Z234" s="53">
        <f t="shared" si="10"/>
        <v>0.1137679738503302</v>
      </c>
    </row>
    <row r="235" spans="13:26">
      <c r="M235" s="49" t="s">
        <v>98</v>
      </c>
      <c r="O235" s="51">
        <f>'GP breakdown'!AA34</f>
        <v>31084.194272621287</v>
      </c>
      <c r="P235" s="51">
        <f>'GP breakdown'!AB34</f>
        <v>49267.352362253296</v>
      </c>
      <c r="Q235" s="51">
        <f>'GP breakdown'!AC34</f>
        <v>47342.934038554442</v>
      </c>
      <c r="R235" s="51">
        <f>'GP breakdown'!AD34</f>
        <v>49426.371601280705</v>
      </c>
      <c r="U235" s="49" t="s">
        <v>100</v>
      </c>
      <c r="W235" s="53">
        <f t="shared" si="10"/>
        <v>5.0485744815636162E-2</v>
      </c>
      <c r="X235" s="53">
        <f t="shared" si="10"/>
        <v>1.9240861626136807E-2</v>
      </c>
      <c r="Y235" s="53">
        <f t="shared" si="10"/>
        <v>1.6972780126849895E-2</v>
      </c>
      <c r="Z235" s="53">
        <f t="shared" si="10"/>
        <v>6.4357762598560478E-2</v>
      </c>
    </row>
    <row r="236" spans="13:26">
      <c r="M236" s="49" t="s">
        <v>97</v>
      </c>
      <c r="O236" s="51">
        <f>'GP breakdown'!AA35</f>
        <v>53571.007669008788</v>
      </c>
      <c r="P236" s="51">
        <f>'GP breakdown'!AB35</f>
        <v>45181.762847978389</v>
      </c>
      <c r="Q236" s="51">
        <f>'GP breakdown'!AC35</f>
        <v>34537.543131548329</v>
      </c>
      <c r="R236" s="51">
        <f>'GP breakdown'!AD35</f>
        <v>3076.5503077950079</v>
      </c>
      <c r="U236" s="49" t="s">
        <v>99</v>
      </c>
      <c r="W236" s="53">
        <f t="shared" si="10"/>
        <v>2.5639737670400908E-2</v>
      </c>
      <c r="X236" s="53">
        <f t="shared" si="10"/>
        <v>2.611006222513583E-3</v>
      </c>
      <c r="Y236" s="53">
        <f t="shared" si="10"/>
        <v>8.2947938689217765E-3</v>
      </c>
      <c r="Z236" s="53">
        <f t="shared" si="10"/>
        <v>2.0974064406334494E-2</v>
      </c>
    </row>
    <row r="237" spans="13:26">
      <c r="M237" s="49" t="s">
        <v>96</v>
      </c>
      <c r="O237" s="51">
        <f>'GP breakdown'!AA36</f>
        <v>8408.4570499083911</v>
      </c>
      <c r="P237" s="51">
        <f>'GP breakdown'!AB36</f>
        <v>0</v>
      </c>
      <c r="Q237" s="51">
        <f>'GP breakdown'!AC36</f>
        <v>62676.799671065215</v>
      </c>
      <c r="R237" s="51">
        <f>'GP breakdown'!AD36</f>
        <v>62697.000944064013</v>
      </c>
      <c r="U237" s="49" t="s">
        <v>98</v>
      </c>
      <c r="W237" s="53">
        <f t="shared" si="10"/>
        <v>0.17195931051717853</v>
      </c>
      <c r="X237" s="53">
        <f t="shared" si="10"/>
        <v>0.22985433863088134</v>
      </c>
      <c r="Y237" s="53">
        <f t="shared" si="10"/>
        <v>0.51663088002114166</v>
      </c>
      <c r="Z237" s="53">
        <f t="shared" si="10"/>
        <v>0.41195984003655484</v>
      </c>
    </row>
    <row r="238" spans="13:26">
      <c r="M238" s="49" t="s">
        <v>95</v>
      </c>
      <c r="O238" s="51">
        <f>'GP breakdown'!AA37</f>
        <v>13997.435435793641</v>
      </c>
      <c r="P238" s="51">
        <f>'GP breakdown'!AB37</f>
        <v>14435.227539738604</v>
      </c>
      <c r="Q238" s="51">
        <f>'GP breakdown'!AC37</f>
        <v>9059.2123811626734</v>
      </c>
      <c r="R238" s="51">
        <f>'GP breakdown'!AD37</f>
        <v>7498.9462239995009</v>
      </c>
      <c r="U238" s="49" t="s">
        <v>97</v>
      </c>
      <c r="W238" s="53">
        <f t="shared" si="10"/>
        <v>2.6684622467389382E-2</v>
      </c>
      <c r="X238" s="53">
        <f t="shared" si="10"/>
        <v>3.2217793300369849E-2</v>
      </c>
      <c r="Y238" s="53">
        <f t="shared" si="10"/>
        <v>4.3571617336152224E-3</v>
      </c>
      <c r="Z238" s="53">
        <f t="shared" si="10"/>
        <v>1.2214932440090165E-3</v>
      </c>
    </row>
    <row r="239" spans="13:26">
      <c r="M239" s="49" t="s">
        <v>94</v>
      </c>
      <c r="O239" s="51">
        <f>'GP breakdown'!AA38</f>
        <v>36512.500095138807</v>
      </c>
      <c r="P239" s="51">
        <f>'GP breakdown'!AB38</f>
        <v>36867.93351929864</v>
      </c>
      <c r="Q239" s="51">
        <f>'GP breakdown'!AC38</f>
        <v>32408.503230669285</v>
      </c>
      <c r="R239" s="51">
        <f>'GP breakdown'!AD38</f>
        <v>25850.669857480341</v>
      </c>
      <c r="U239" s="49" t="s">
        <v>96</v>
      </c>
      <c r="W239" s="53">
        <f t="shared" si="10"/>
        <v>3.2380220168891905E-5</v>
      </c>
      <c r="X239" s="53">
        <f t="shared" si="10"/>
        <v>0</v>
      </c>
      <c r="Y239" s="53">
        <f t="shared" si="10"/>
        <v>2.9895613107822408E-4</v>
      </c>
      <c r="Z239" s="53">
        <f t="shared" si="10"/>
        <v>-7.1958364890074601E-6</v>
      </c>
    </row>
    <row r="240" spans="13:26">
      <c r="M240" s="49" t="s">
        <v>93</v>
      </c>
      <c r="O240" s="51">
        <f>'GP breakdown'!AA39</f>
        <v>18042.735149262764</v>
      </c>
      <c r="P240" s="51">
        <f>'GP breakdown'!AB39</f>
        <v>11493.396462412889</v>
      </c>
      <c r="Q240" s="51">
        <f>'GP breakdown'!AC39</f>
        <v>5810.5557822484179</v>
      </c>
      <c r="R240" s="51">
        <f>'GP breakdown'!AD39</f>
        <v>18922.12321812665</v>
      </c>
      <c r="U240" s="49" t="s">
        <v>95</v>
      </c>
      <c r="W240" s="53">
        <f t="shared" si="10"/>
        <v>2.6261188819026947E-3</v>
      </c>
      <c r="X240" s="53">
        <f t="shared" si="10"/>
        <v>8.2951070110220786E-4</v>
      </c>
      <c r="Y240" s="53">
        <f t="shared" si="10"/>
        <v>9.8506871035940798E-3</v>
      </c>
      <c r="Z240" s="53">
        <f t="shared" si="10"/>
        <v>1.7541650401077937E-2</v>
      </c>
    </row>
    <row r="241" spans="13:26">
      <c r="M241" s="47" t="s">
        <v>109</v>
      </c>
      <c r="N241" s="47"/>
      <c r="O241" s="50">
        <f>O216*O230+O217*O231+O218*O232+O219*O233+O220*O234+O221*O235+O222*O236+O223*O237+O224*O238+O225*O239+O226*O240</f>
        <v>32799.128802834239</v>
      </c>
      <c r="P241" s="50">
        <f>P216*P230+P217*P231+P218*P232+P219*P233+P220*P234+P221*P235+P222*P236+P223*P237+P224*P238+P225*P239+P226*P240</f>
        <v>38757.661488268081</v>
      </c>
      <c r="Q241" s="50">
        <f>Q216*Q230+Q217*Q231+Q218*Q232+Q219*Q233+Q220*Q234+Q221*Q235+Q222*Q236+Q223*Q237+Q224*Q238+Q225*Q239+Q226*Q240</f>
        <v>40850.802710631593</v>
      </c>
      <c r="R241" s="50">
        <f>R216*R230+R217*R231+R218*R232+R219*R233+R220*R234+R221*R235+R222*R236+R223*R237+R224*R238+R225*R239+R226*R240</f>
        <v>37003.109802933926</v>
      </c>
      <c r="U241" s="49" t="s">
        <v>94</v>
      </c>
      <c r="W241" s="53">
        <f t="shared" si="10"/>
        <v>0.24197323401185117</v>
      </c>
      <c r="X241" s="53">
        <f t="shared" si="10"/>
        <v>0.36383925005605999</v>
      </c>
      <c r="Y241" s="53">
        <f t="shared" si="10"/>
        <v>9.2838266384778018E-2</v>
      </c>
      <c r="Z241" s="53">
        <f t="shared" si="10"/>
        <v>4.4186033960750312E-2</v>
      </c>
    </row>
    <row r="242" spans="13:26" ht="11.25" thickBot="1">
      <c r="M242" s="49"/>
      <c r="U242" s="49" t="s">
        <v>93</v>
      </c>
      <c r="W242" s="53">
        <f t="shared" si="10"/>
        <v>1.7298509928688791E-3</v>
      </c>
      <c r="X242" s="53">
        <f t="shared" si="10"/>
        <v>3.8162225549994588E-4</v>
      </c>
      <c r="Y242" s="53">
        <f t="shared" si="10"/>
        <v>5.5034355179704019E-3</v>
      </c>
      <c r="Z242" s="53">
        <f t="shared" si="10"/>
        <v>3.680670364127316E-3</v>
      </c>
    </row>
    <row r="243" spans="13:26">
      <c r="M243" s="39" t="s">
        <v>125</v>
      </c>
      <c r="N243" s="38"/>
      <c r="O243" s="38"/>
      <c r="P243" s="37">
        <f>SUM(P244:P245)</f>
        <v>5958.5326854338255</v>
      </c>
      <c r="Q243" s="37">
        <f>SUM(Q244:Q245)</f>
        <v>2093.1412223635248</v>
      </c>
      <c r="R243" s="36">
        <f>SUM(R244:R245)</f>
        <v>-3847.6929076976585</v>
      </c>
      <c r="U243" s="47" t="s">
        <v>148</v>
      </c>
      <c r="V243" s="47"/>
      <c r="W243" s="52">
        <f>SUM(W232:W242)</f>
        <v>1</v>
      </c>
      <c r="X243" s="52">
        <f>SUM(X232:X242)</f>
        <v>1</v>
      </c>
      <c r="Y243" s="52">
        <f>SUM(Y232:Y242)</f>
        <v>1</v>
      </c>
      <c r="Z243" s="52">
        <f>SUM(Z232:Z242)</f>
        <v>1</v>
      </c>
    </row>
    <row r="244" spans="13:26">
      <c r="M244" s="48" t="s">
        <v>138</v>
      </c>
      <c r="N244" s="47"/>
      <c r="O244" s="47"/>
      <c r="P244" s="46">
        <f>-((O230-P230)*O216+(O231-P231)*O217+(O232-P232)*O218+(O233-P233)*O219+(O234-P234)*O220+(O235-P235)*O221+(O236-P236)*O222+(O237-P237)*O223+(O238-P238)*O224+(O239-P239)*O225+(O240-P240)*O226)</f>
        <v>1463.3900206472101</v>
      </c>
      <c r="Q244" s="46">
        <f>-((P230-Q230)*P216+(P231-Q231)*P217+(P232-Q232)*P218+(P233-Q233)*P219+(P234-Q234)*P220+(P235-Q235)*P221+(P236-Q236)*P222+(P237-Q237)*P223+(P238-Q238)*P224+(P239-Q239)*P225+(P240-Q240)*P226)</f>
        <v>-2459.8968176657731</v>
      </c>
      <c r="R244" s="45">
        <f>-((Q230-R230)*Q216+(Q231-R231)*Q217+(Q232-R232)*Q218+(Q233-R233)*Q219+(Q234-R234)*Q220+(Q235-R235)*Q221+(Q236-R236)*Q222+(Q237-R237)*Q223+(Q238-R238)*Q224+(Q239-R239)*Q225+(Q240-R240)*Q226)</f>
        <v>-1635.952493754749</v>
      </c>
      <c r="U244" s="49"/>
    </row>
    <row r="245" spans="13:26" ht="11.25" thickBot="1">
      <c r="M245" s="30" t="s">
        <v>89</v>
      </c>
      <c r="N245" s="29"/>
      <c r="O245" s="29"/>
      <c r="P245" s="44">
        <f>-((O216-P216)*P230+(O217-P217)*P231+(O218-P218)*P232+(O219-P219)*P233+(O220-P220)*P234+(O221-P221)*P235+(O222-P222)*P236+(O223-P223)*P237+(O224-P224)*P238+(O225-P225)*P239+(O226-P226)*P240)</f>
        <v>4495.1426647866156</v>
      </c>
      <c r="Q245" s="44">
        <f>-((P216-Q216)*Q230+(P217-Q217)*Q231+(P218-Q218)*Q232+(P219-Q219)*Q233+(P220-Q220)*Q234+(P221-Q221)*Q235+(P222-Q222)*Q236+(P223-Q223)*Q237+(P224-Q224)*Q238+(P225-Q225)*Q239+(P226-Q226)*Q240)</f>
        <v>4553.0380400292979</v>
      </c>
      <c r="R245" s="43">
        <f>-((Q216-R216)*R230+(Q217-R217)*R231+(Q218-R218)*R232+(Q219-R219)*R233+(Q220-R220)*R234+(Q221-R221)*R235+(Q222-R222)*R236+(Q223-R223)*R237+(Q224-R224)*R238+(Q225-R225)*R239+(Q226-R226)*R240)</f>
        <v>-2211.7404139429095</v>
      </c>
      <c r="U245" s="24" t="s">
        <v>222</v>
      </c>
    </row>
    <row r="246" spans="13:26">
      <c r="P246" s="42">
        <f>P243-(P53-O53)</f>
        <v>0</v>
      </c>
      <c r="Q246" s="42">
        <f>Q243-(Q53-P53)</f>
        <v>0</v>
      </c>
      <c r="R246" s="42">
        <f>R243-(R53-Q53)</f>
        <v>-6.3664629124104977E-12</v>
      </c>
      <c r="U246" s="49" t="s">
        <v>103</v>
      </c>
      <c r="W246" s="51">
        <f>'D&amp;A(Cogs) by product'!AG42</f>
        <v>17349.531593694293</v>
      </c>
      <c r="X246" s="51">
        <f>'D&amp;A(Cogs) by product'!AH42</f>
        <v>21687.362562996001</v>
      </c>
      <c r="Y246" s="51">
        <f>'D&amp;A(Cogs) by product'!AI42</f>
        <v>10223.63832212904</v>
      </c>
      <c r="Z246" s="51">
        <f>'D&amp;A(Cogs) by product'!AJ42</f>
        <v>9304.683109109179</v>
      </c>
    </row>
    <row r="247" spans="13:26" ht="11.25" thickBot="1">
      <c r="M247" s="41" t="s">
        <v>221</v>
      </c>
      <c r="N247" s="33"/>
      <c r="O247" s="40" t="s">
        <v>122</v>
      </c>
      <c r="P247" s="40" t="s">
        <v>132</v>
      </c>
      <c r="Q247" s="40" t="s">
        <v>85</v>
      </c>
      <c r="R247" s="40" t="s">
        <v>131</v>
      </c>
      <c r="U247" s="49" t="s">
        <v>102</v>
      </c>
      <c r="W247" s="51">
        <f>'D&amp;A(Cogs) by product'!AG43</f>
        <v>13881.166790952899</v>
      </c>
      <c r="X247" s="51">
        <f>'D&amp;A(Cogs) by product'!AH43</f>
        <v>11782.72386918042</v>
      </c>
      <c r="Y247" s="51">
        <f>'D&amp;A(Cogs) by product'!AI43</f>
        <v>20611.394927717323</v>
      </c>
      <c r="Z247" s="51">
        <f>'D&amp;A(Cogs) by product'!AJ43</f>
        <v>14386.55286257527</v>
      </c>
    </row>
    <row r="248" spans="13:26">
      <c r="M248" s="39" t="s">
        <v>108</v>
      </c>
      <c r="N248" s="38"/>
      <c r="O248" s="37">
        <f>O189</f>
        <v>501727.73630133254</v>
      </c>
      <c r="P248" s="37">
        <f>P4-'GP breakdown'!D28+P213*(P53-P244)/1000000</f>
        <v>419138.23925050034</v>
      </c>
      <c r="Q248" s="37">
        <f>Q4-'GP breakdown'!E28+Q213*(Q53-Q244)/1000000</f>
        <v>408575.37660744449</v>
      </c>
      <c r="R248" s="36">
        <f>R4-'GP breakdown'!F28+R213*(R53-R244)/1000000</f>
        <v>425972.91256792494</v>
      </c>
      <c r="U248" s="49" t="s">
        <v>101</v>
      </c>
      <c r="W248" s="51">
        <f>'D&amp;A(Cogs) by product'!AG44</f>
        <v>17050.585066872565</v>
      </c>
      <c r="X248" s="51">
        <f>'D&amp;A(Cogs) by product'!AH44</f>
        <v>10118.115802433489</v>
      </c>
      <c r="Y248" s="51">
        <f>'D&amp;A(Cogs) by product'!AI44</f>
        <v>6336.323800219674</v>
      </c>
      <c r="Z248" s="51">
        <f>'D&amp;A(Cogs) by product'!AJ44</f>
        <v>12765.203729315253</v>
      </c>
    </row>
    <row r="249" spans="13:26">
      <c r="M249" s="34" t="s">
        <v>82</v>
      </c>
      <c r="N249" s="33"/>
      <c r="O249" s="32">
        <f>O190</f>
        <v>405499.79572596564</v>
      </c>
      <c r="P249" s="32">
        <f>P190</f>
        <v>368700.08632432716</v>
      </c>
      <c r="Q249" s="32">
        <f>Q190</f>
        <v>344811.1042817462</v>
      </c>
      <c r="R249" s="31">
        <f>R190</f>
        <v>340776.24646842002</v>
      </c>
      <c r="U249" s="49" t="s">
        <v>100</v>
      </c>
      <c r="W249" s="51">
        <f>'D&amp;A(Cogs) by product'!AG45</f>
        <v>995.7208472562279</v>
      </c>
      <c r="X249" s="51">
        <f>'D&amp;A(Cogs) by product'!AH45</f>
        <v>1438.4234543994805</v>
      </c>
      <c r="Y249" s="51">
        <f>'D&amp;A(Cogs) by product'!AI45</f>
        <v>1624.6441988371912</v>
      </c>
      <c r="Z249" s="51">
        <f>'D&amp;A(Cogs) by product'!AJ45</f>
        <v>886.48208391276512</v>
      </c>
    </row>
    <row r="250" spans="13:26">
      <c r="M250" s="34" t="s">
        <v>116</v>
      </c>
      <c r="N250" s="33"/>
      <c r="O250" s="32">
        <f>O248-O249</f>
        <v>96227.940575366898</v>
      </c>
      <c r="P250" s="32">
        <f>P248-P249</f>
        <v>50438.152926173178</v>
      </c>
      <c r="Q250" s="32">
        <f>Q248-Q249</f>
        <v>63764.272325698286</v>
      </c>
      <c r="R250" s="31">
        <f>R248-R249</f>
        <v>85196.666099504917</v>
      </c>
      <c r="U250" s="49" t="s">
        <v>99</v>
      </c>
      <c r="W250" s="51">
        <f>'D&amp;A(Cogs) by product'!AG46</f>
        <v>25047.402032067293</v>
      </c>
      <c r="X250" s="51">
        <f>'D&amp;A(Cogs) by product'!AH46</f>
        <v>5119.7131786977952</v>
      </c>
      <c r="Y250" s="51">
        <f>'D&amp;A(Cogs) by product'!AI46</f>
        <v>45515.771381845065</v>
      </c>
      <c r="Z250" s="51">
        <f>'D&amp;A(Cogs) by product'!AJ46</f>
        <v>38218.146717920543</v>
      </c>
    </row>
    <row r="251" spans="13:26" ht="11.25" thickBot="1">
      <c r="M251" s="30" t="s">
        <v>220</v>
      </c>
      <c r="N251" s="29"/>
      <c r="O251" s="28">
        <f>O250/O248</f>
        <v>0.19179314519214338</v>
      </c>
      <c r="P251" s="28">
        <f>P250/P248</f>
        <v>0.12033775065803178</v>
      </c>
      <c r="Q251" s="28">
        <f>Q250/Q248</f>
        <v>0.15606489273817012</v>
      </c>
      <c r="R251" s="27">
        <f>R250/R248</f>
        <v>0.20000489135777993</v>
      </c>
      <c r="U251" s="49" t="s">
        <v>98</v>
      </c>
      <c r="W251" s="51">
        <f>'D&amp;A(Cogs) by product'!AG47</f>
        <v>19810.916179172684</v>
      </c>
      <c r="X251" s="51">
        <f>'D&amp;A(Cogs) by product'!AH47</f>
        <v>23883.944559541909</v>
      </c>
      <c r="Y251" s="51">
        <f>'D&amp;A(Cogs) by product'!AI47</f>
        <v>21089.353065223695</v>
      </c>
      <c r="Z251" s="51">
        <f>'D&amp;A(Cogs) by product'!AJ47</f>
        <v>18153.442036720578</v>
      </c>
    </row>
    <row r="252" spans="13:26">
      <c r="P252" s="455">
        <f>P$7-P251</f>
        <v>5.1604731291600009E-3</v>
      </c>
      <c r="Q252" s="26">
        <f>Q$7-Q251</f>
        <v>-3.087527449421229E-3</v>
      </c>
      <c r="R252" s="26">
        <f>R$7-R251</f>
        <v>-1.7115235768959958E-3</v>
      </c>
      <c r="U252" s="49" t="s">
        <v>97</v>
      </c>
      <c r="W252" s="51">
        <f>'D&amp;A(Cogs) by product'!AG48</f>
        <v>18817.430187499427</v>
      </c>
      <c r="X252" s="51">
        <f>'D&amp;A(Cogs) by product'!AH48</f>
        <v>20222.78727640117</v>
      </c>
      <c r="Y252" s="51">
        <f>'D&amp;A(Cogs) by product'!AI48</f>
        <v>18613.10415441481</v>
      </c>
      <c r="Z252" s="51">
        <f>'D&amp;A(Cogs) by product'!AJ48</f>
        <v>2571.5884047939003</v>
      </c>
    </row>
    <row r="253" spans="13:26" ht="11.25" thickBot="1">
      <c r="M253" s="41" t="s">
        <v>216</v>
      </c>
      <c r="N253" s="33"/>
      <c r="O253" s="40" t="s">
        <v>122</v>
      </c>
      <c r="P253" s="40" t="s">
        <v>121</v>
      </c>
      <c r="Q253" s="40" t="s">
        <v>85</v>
      </c>
      <c r="R253" s="40" t="s">
        <v>131</v>
      </c>
      <c r="U253" s="49" t="s">
        <v>96</v>
      </c>
      <c r="W253" s="51">
        <f>'D&amp;A(Cogs) by product'!AG49</f>
        <v>7821.3538569425082</v>
      </c>
      <c r="X253" s="51">
        <f>'D&amp;A(Cogs) by product'!AH49</f>
        <v>0</v>
      </c>
      <c r="Y253" s="51">
        <f>'D&amp;A(Cogs) by product'!AI49</f>
        <v>53381.187196705745</v>
      </c>
      <c r="Z253" s="51">
        <f>'D&amp;A(Cogs) by product'!AJ49</f>
        <v>103527.94224668418</v>
      </c>
    </row>
    <row r="254" spans="13:26">
      <c r="M254" s="39" t="s">
        <v>181</v>
      </c>
      <c r="N254" s="38"/>
      <c r="O254" s="37">
        <f>O248</f>
        <v>501727.73630133254</v>
      </c>
      <c r="P254" s="37">
        <f>P4-'GP breakdown'!D28+P213*(P53-P245)/1000000</f>
        <v>414014.11342375021</v>
      </c>
      <c r="Q254" s="37">
        <f>Q4-'GP breakdown'!E28+Q213*(Q53-Q245)/1000000</f>
        <v>404329.46532720159</v>
      </c>
      <c r="R254" s="36">
        <f>R4-'GP breakdown'!F28+R213*(R53-R245)/1000000</f>
        <v>426292.97982963541</v>
      </c>
      <c r="U254" s="49" t="s">
        <v>95</v>
      </c>
      <c r="W254" s="51">
        <f>'D&amp;A(Cogs) by product'!AG50</f>
        <v>9069.8212527670275</v>
      </c>
      <c r="X254" s="51">
        <f>'D&amp;A(Cogs) by product'!AH50</f>
        <v>4984.3181674178786</v>
      </c>
      <c r="Y254" s="51">
        <f>'D&amp;A(Cogs) by product'!AI50</f>
        <v>3962.8464916014827</v>
      </c>
      <c r="Z254" s="51">
        <f>'D&amp;A(Cogs) by product'!AJ50</f>
        <v>2566.3997784639359</v>
      </c>
    </row>
    <row r="255" spans="13:26">
      <c r="M255" s="34" t="s">
        <v>82</v>
      </c>
      <c r="N255" s="33"/>
      <c r="O255" s="32">
        <f>O249</f>
        <v>405499.79572596564</v>
      </c>
      <c r="P255" s="32">
        <f>P249</f>
        <v>368700.08632432716</v>
      </c>
      <c r="Q255" s="32">
        <f>Q249</f>
        <v>344811.1042817462</v>
      </c>
      <c r="R255" s="31">
        <f>R249</f>
        <v>340776.24646842002</v>
      </c>
      <c r="U255" s="49" t="s">
        <v>94</v>
      </c>
      <c r="W255" s="51">
        <f>'D&amp;A(Cogs) by product'!AG51</f>
        <v>20673.813688203802</v>
      </c>
      <c r="X255" s="51">
        <f>'D&amp;A(Cogs) by product'!AH51</f>
        <v>22811.909391179735</v>
      </c>
      <c r="Y255" s="51">
        <f>'D&amp;A(Cogs) by product'!AI51</f>
        <v>20026.841503850264</v>
      </c>
      <c r="Z255" s="51">
        <f>'D&amp;A(Cogs) by product'!AJ51</f>
        <v>10762.070656929467</v>
      </c>
    </row>
    <row r="256" spans="13:26">
      <c r="M256" s="34" t="s">
        <v>144</v>
      </c>
      <c r="N256" s="33"/>
      <c r="O256" s="32">
        <f>O254-O255</f>
        <v>96227.940575366898</v>
      </c>
      <c r="P256" s="32">
        <f>P254-P255</f>
        <v>45314.027099423052</v>
      </c>
      <c r="Q256" s="32">
        <f>Q254-Q255</f>
        <v>59518.361045455385</v>
      </c>
      <c r="R256" s="31">
        <f>R254-R255</f>
        <v>85516.733361215389</v>
      </c>
      <c r="U256" s="49" t="s">
        <v>93</v>
      </c>
      <c r="W256" s="51">
        <f>'D&amp;A(Cogs) by product'!AG52</f>
        <v>6871.3319473619849</v>
      </c>
      <c r="X256" s="51">
        <f>'D&amp;A(Cogs) by product'!AH52</f>
        <v>4006.8741986954833</v>
      </c>
      <c r="Y256" s="51">
        <f>'D&amp;A(Cogs) by product'!AI52</f>
        <v>3430.0200891909581</v>
      </c>
      <c r="Z256" s="51">
        <f>'D&amp;A(Cogs) by product'!AJ52</f>
        <v>5538.8721262510362</v>
      </c>
    </row>
    <row r="257" spans="13:26" ht="11.25" thickBot="1">
      <c r="M257" s="30" t="s">
        <v>67</v>
      </c>
      <c r="N257" s="29"/>
      <c r="O257" s="28">
        <f>O256/O254</f>
        <v>0.19179314519214338</v>
      </c>
      <c r="P257" s="28">
        <f>P256/P254</f>
        <v>0.10945044052892806</v>
      </c>
      <c r="Q257" s="28">
        <f>Q256/Q254</f>
        <v>0.14720263089728189</v>
      </c>
      <c r="R257" s="27">
        <f>R256/R254</f>
        <v>0.20060553986929711</v>
      </c>
      <c r="U257" s="47" t="s">
        <v>140</v>
      </c>
      <c r="V257" s="47"/>
      <c r="W257" s="50">
        <f>W232*W246+W233*W247+W234*W248+W235*W249+W236*W250+W237*W251+W238*W252+W239*W253+W240*W254+W241*W255+W242*W256</f>
        <v>16973.896730328703</v>
      </c>
      <c r="X257" s="50">
        <f>X232*X246+X233*X247+X234*X248+X235*X249+X236*X250+X237*X251+X238*X252+X239*X253+X240*X254+X241*X255+X242*X256</f>
        <v>20099.871883554359</v>
      </c>
      <c r="Y257" s="50">
        <f>Y232*Y246+Y233*Y247+Y234*Y248+Y235*Y249+Y236*Y250+Y237*Y251+Y238*Y252+Y239*Y253+Y240*Y254+Y241*Y255+Y242*Y256</f>
        <v>18995.248993137382</v>
      </c>
      <c r="Z257" s="50">
        <f>Z232*Z246+Z233*Z247+Z234*Z248+Z235*Z249+Z236*Z250+Z237*Z251+Z238*Z252+Z239*Z253+Z240*Z254+Z241*Z255+Z242*Z256</f>
        <v>14516.166598725194</v>
      </c>
    </row>
    <row r="258" spans="13:26" ht="11.25" thickBot="1">
      <c r="P258" s="26">
        <f>P$7-P257</f>
        <v>1.6047783258263712E-2</v>
      </c>
      <c r="Q258" s="26">
        <f>Q$7-Q257</f>
        <v>5.7747343914670013E-3</v>
      </c>
      <c r="R258" s="26">
        <f>R$7-R257</f>
        <v>-2.3121720884131669E-3</v>
      </c>
      <c r="U258" s="49"/>
    </row>
    <row r="259" spans="13:26">
      <c r="M259" s="54" t="s">
        <v>219</v>
      </c>
      <c r="U259" s="39" t="s">
        <v>218</v>
      </c>
      <c r="V259" s="38"/>
      <c r="W259" s="38"/>
      <c r="X259" s="37">
        <f>SUM(X260:X261)</f>
        <v>3125.9751532256496</v>
      </c>
      <c r="Y259" s="37">
        <f>SUM(Y260:Y261)</f>
        <v>-1104.6228904169764</v>
      </c>
      <c r="Z259" s="36">
        <f>SUM(Z260:Z261)</f>
        <v>-4479.082394412183</v>
      </c>
    </row>
    <row r="260" spans="13:26">
      <c r="M260" s="24" t="s">
        <v>213</v>
      </c>
      <c r="U260" s="48" t="s">
        <v>124</v>
      </c>
      <c r="V260" s="47"/>
      <c r="W260" s="47"/>
      <c r="X260" s="46">
        <f>-((W246-X246)*W232+(W247-X247)*W233+(W248-X248)*W234+(W249-X249)*W235+(W250-X250)*W236+(W251-X251)*W237+(W252-X252)*W238+(W253-X253)*W239+(W254-X254)*W240+(W255-X255)*W241+(W256-X256)*W242)</f>
        <v>491.11991069873488</v>
      </c>
      <c r="Y260" s="46">
        <f>-((X246-Y246)*X232+(X247-Y247)*X233+(X248-Y248)*X234+(X249-Y249)*X235+(X250-Y250)*X236+(X251-Y251)*X237+(X252-Y252)*X238+(X253-Y253)*X239+(X254-Y254)*X240+(X255-Y255)*X241+(X256-Y256)*X242)</f>
        <v>-1958.023749162388</v>
      </c>
      <c r="Z260" s="45">
        <f>-((Y246-Z246)*Y232+(Y247-Z247)*Y233+(Y248-Z248)*Y234+(Y249-Z249)*Y235+(Y250-Z250)*Y236+(Y251-Z251)*Y237+(Y252-Z252)*Y238+(Y253-Z253)*Y239+(Y254-Z254)*Y240+(Y255-Z255)*Y241+(Y256-Z256)*Y242)</f>
        <v>-3695.2303546200596</v>
      </c>
    </row>
    <row r="261" spans="13:26" ht="11.25" thickBot="1">
      <c r="M261" s="49" t="s">
        <v>103</v>
      </c>
      <c r="O261" s="51">
        <f>'GP breakdown'!I41</f>
        <v>5624128</v>
      </c>
      <c r="P261" s="51">
        <f>'GP breakdown'!J41</f>
        <v>5228477</v>
      </c>
      <c r="Q261" s="51">
        <f>'GP breakdown'!K41</f>
        <v>4769524</v>
      </c>
      <c r="R261" s="51">
        <f>'GP breakdown'!L41</f>
        <v>4642671</v>
      </c>
      <c r="U261" s="30" t="s">
        <v>89</v>
      </c>
      <c r="V261" s="29"/>
      <c r="W261" s="29"/>
      <c r="X261" s="44">
        <f>-((W232-X232)*X246+(W233-X233)*X247+(W234-X234)*X248+(W235-X235)*X249+(W236-X236)*X250+(W237-X237)*X251+(W238-X238)*X252+(W239-X239)*X253+(W240-X240)*X254+(W241-X241)*X255+(W242-X242)*X256)</f>
        <v>2634.8552425269145</v>
      </c>
      <c r="Y261" s="44">
        <f>-((X232-Y232)*Y246+(X233-Y233)*Y247+(X234-Y234)*Y248+(X235-Y235)*Y249+(X236-Y236)*Y250+(X237-Y237)*Y251+(X238-Y238)*Y252+(X239-Y239)*Y253+(X240-Y240)*Y254+(X241-Y241)*Y255+(X242-Y242)*Y256)</f>
        <v>853.4008587454116</v>
      </c>
      <c r="Z261" s="43">
        <f>-((Y232-Z232)*Z246+(Y233-Z233)*Z247+(Y234-Z234)*Z248+(Y235-Z235)*Z249+(Y236-Z236)*Z250+(Y237-Z237)*Z251+(Y238-Z238)*Z252+(Y239-Z239)*Z253+(Y240-Z240)*Z254+(Y241-Z241)*Z255+(Y242-Z242)*Z256)</f>
        <v>-783.85203979212349</v>
      </c>
    </row>
    <row r="262" spans="13:26">
      <c r="M262" s="49" t="s">
        <v>102</v>
      </c>
      <c r="O262" s="51">
        <f>'GP breakdown'!I42</f>
        <v>2172161</v>
      </c>
      <c r="P262" s="51">
        <f>'GP breakdown'!J42</f>
        <v>1237153</v>
      </c>
      <c r="Q262" s="51">
        <f>'GP breakdown'!K42</f>
        <v>1472329</v>
      </c>
      <c r="R262" s="51">
        <f>'GP breakdown'!L42</f>
        <v>1397030</v>
      </c>
      <c r="X262" s="42">
        <f>X259-(X57-W57)</f>
        <v>27.527008870504687</v>
      </c>
      <c r="Y262" s="42">
        <f>Y259-(Y57-X57)</f>
        <v>34.834810937351222</v>
      </c>
      <c r="Z262" s="42">
        <f>Z259-(Z57-Y57)</f>
        <v>-210.71842932436903</v>
      </c>
    </row>
    <row r="263" spans="13:26" ht="11.25" thickBot="1">
      <c r="M263" s="49" t="s">
        <v>101</v>
      </c>
      <c r="O263" s="51">
        <f>'GP breakdown'!I43</f>
        <v>576616</v>
      </c>
      <c r="P263" s="51">
        <f>'GP breakdown'!J43</f>
        <v>383418</v>
      </c>
      <c r="Q263" s="51">
        <f>'GP breakdown'!K43</f>
        <v>648651</v>
      </c>
      <c r="R263" s="51">
        <f>'GP breakdown'!L43</f>
        <v>712055</v>
      </c>
      <c r="U263" s="41" t="s">
        <v>217</v>
      </c>
      <c r="V263" s="33"/>
      <c r="W263" s="40" t="s">
        <v>145</v>
      </c>
      <c r="X263" s="40" t="s">
        <v>112</v>
      </c>
      <c r="Y263" s="40" t="s">
        <v>85</v>
      </c>
      <c r="Z263" s="40" t="s">
        <v>119</v>
      </c>
    </row>
    <row r="264" spans="13:26">
      <c r="M264" s="49" t="s">
        <v>100</v>
      </c>
      <c r="O264" s="51">
        <f>'GP breakdown'!I44</f>
        <v>4058705</v>
      </c>
      <c r="P264" s="51">
        <f>'GP breakdown'!J44</f>
        <v>3228689</v>
      </c>
      <c r="Q264" s="51">
        <f>'GP breakdown'!K44</f>
        <v>2923280</v>
      </c>
      <c r="R264" s="51">
        <f>'GP breakdown'!L44</f>
        <v>2497694</v>
      </c>
      <c r="U264" s="39" t="s">
        <v>181</v>
      </c>
      <c r="V264" s="38"/>
      <c r="W264" s="37">
        <f>W201</f>
        <v>501727.73630133254</v>
      </c>
      <c r="X264" s="37">
        <f>X201</f>
        <v>421611.5922840673</v>
      </c>
      <c r="Y264" s="37">
        <f>Y201</f>
        <v>407086.05667815695</v>
      </c>
      <c r="Z264" s="36">
        <f>Z201</f>
        <v>425063.52420355403</v>
      </c>
    </row>
    <row r="265" spans="13:26">
      <c r="M265" s="49" t="s">
        <v>99</v>
      </c>
      <c r="O265" s="51">
        <f>'GP breakdown'!I45</f>
        <v>192219</v>
      </c>
      <c r="P265" s="51">
        <f>'GP breakdown'!J45</f>
        <v>109839</v>
      </c>
      <c r="Q265" s="51">
        <f>'GP breakdown'!K45</f>
        <v>132502.39999999999</v>
      </c>
      <c r="R265" s="51">
        <f>'GP breakdown'!L45</f>
        <v>316360</v>
      </c>
      <c r="U265" s="34" t="s">
        <v>82</v>
      </c>
      <c r="V265" s="33"/>
      <c r="W265" s="32">
        <f>SUM(W266:W267)</f>
        <v>405499.79572596564</v>
      </c>
      <c r="X265" s="32">
        <f>SUM(X266:X267)</f>
        <v>435307.95674393728</v>
      </c>
      <c r="Y265" s="32">
        <f>SUM(Y266:Y267)</f>
        <v>368795.26860366401</v>
      </c>
      <c r="Z265" s="31">
        <f>SUM(Z266:Z267)</f>
        <v>358900.16943955177</v>
      </c>
    </row>
    <row r="266" spans="13:26">
      <c r="M266" s="49" t="s">
        <v>98</v>
      </c>
      <c r="O266" s="51">
        <f>'GP breakdown'!I46</f>
        <v>718199</v>
      </c>
      <c r="P266" s="51">
        <f>'GP breakdown'!J46</f>
        <v>628657</v>
      </c>
      <c r="Q266" s="51">
        <f>'GP breakdown'!K46</f>
        <v>385797</v>
      </c>
      <c r="R266" s="51">
        <f>'GP breakdown'!L46</f>
        <v>474981</v>
      </c>
      <c r="U266" s="35" t="s">
        <v>129</v>
      </c>
      <c r="V266" s="33"/>
      <c r="W266" s="32">
        <f>W203</f>
        <v>258057.30282549196</v>
      </c>
      <c r="X266" s="32">
        <f>X6--'D&amp;A(Cogs) by product'!AL41+X229*(X57-X260)/1000000</f>
        <v>287682.17084163212</v>
      </c>
      <c r="Y266" s="32">
        <f>Y6--'D&amp;A(Cogs) by product'!AM41+Y229*(Y57-Y260)/1000000</f>
        <v>225323.80571440342</v>
      </c>
      <c r="Z266" s="31">
        <f>Z6--'D&amp;A(Cogs) by product'!AN41+Z229*(Z57-Z260)/1000000</f>
        <v>225721.45387886095</v>
      </c>
    </row>
    <row r="267" spans="13:26">
      <c r="M267" s="49" t="s">
        <v>97</v>
      </c>
      <c r="O267" s="51">
        <f>'GP breakdown'!I47</f>
        <v>2532977</v>
      </c>
      <c r="P267" s="51">
        <f>'GP breakdown'!J47</f>
        <v>1666436</v>
      </c>
      <c r="Q267" s="51">
        <f>'GP breakdown'!K47</f>
        <v>1006551</v>
      </c>
      <c r="R267" s="51">
        <f>'GP breakdown'!L47</f>
        <v>567676</v>
      </c>
      <c r="U267" s="35" t="s">
        <v>69</v>
      </c>
      <c r="V267" s="33"/>
      <c r="W267" s="32">
        <f>W204</f>
        <v>147442.49290047368</v>
      </c>
      <c r="X267" s="32">
        <f>X204</f>
        <v>147625.78590230516</v>
      </c>
      <c r="Y267" s="32">
        <f>Y204</f>
        <v>143471.46288926061</v>
      </c>
      <c r="Z267" s="31">
        <f>Z204</f>
        <v>133178.71556069082</v>
      </c>
    </row>
    <row r="268" spans="13:26">
      <c r="M268" s="49" t="s">
        <v>96</v>
      </c>
      <c r="O268" s="51">
        <f>'GP breakdown'!I48</f>
        <v>179605</v>
      </c>
      <c r="P268" s="51">
        <f>'GP breakdown'!J48</f>
        <v>49325</v>
      </c>
      <c r="Q268" s="51">
        <f>'GP breakdown'!K48</f>
        <v>5024</v>
      </c>
      <c r="R268" s="51">
        <f>'GP breakdown'!L48</f>
        <v>35040</v>
      </c>
      <c r="U268" s="34" t="s">
        <v>134</v>
      </c>
      <c r="V268" s="33"/>
      <c r="W268" s="32">
        <f>W264-W265</f>
        <v>96227.940575366898</v>
      </c>
      <c r="X268" s="32">
        <f>X264-X265</f>
        <v>-13696.364459869976</v>
      </c>
      <c r="Y268" s="32">
        <f>Y264-Y265</f>
        <v>38290.788074492943</v>
      </c>
      <c r="Z268" s="31">
        <f>Z264-Z265</f>
        <v>66163.354764002259</v>
      </c>
    </row>
    <row r="269" spans="13:26" ht="11.25" thickBot="1">
      <c r="M269" s="49" t="s">
        <v>95</v>
      </c>
      <c r="O269" s="51">
        <f>'GP breakdown'!I49</f>
        <v>178744</v>
      </c>
      <c r="P269" s="51">
        <f>'GP breakdown'!J49</f>
        <v>199050</v>
      </c>
      <c r="Q269" s="51">
        <f>'GP breakdown'!K49</f>
        <v>189881</v>
      </c>
      <c r="R269" s="51">
        <f>'GP breakdown'!L49</f>
        <v>203196</v>
      </c>
      <c r="U269" s="30" t="s">
        <v>67</v>
      </c>
      <c r="V269" s="29"/>
      <c r="W269" s="28">
        <f>W268/W264</f>
        <v>0.19179314519214338</v>
      </c>
      <c r="X269" s="28">
        <f>X268/X264</f>
        <v>-3.2485739743706665E-2</v>
      </c>
      <c r="Y269" s="28">
        <f>Y268/Y264</f>
        <v>9.4060672052852248E-2</v>
      </c>
      <c r="Z269" s="27">
        <f>Z268/Z264</f>
        <v>0.15565521621261957</v>
      </c>
    </row>
    <row r="270" spans="13:26">
      <c r="M270" s="49" t="s">
        <v>94</v>
      </c>
      <c r="O270" s="51">
        <f>'GP breakdown'!I50</f>
        <v>1830951</v>
      </c>
      <c r="P270" s="51">
        <f>'GP breakdown'!J50</f>
        <v>2088539.81</v>
      </c>
      <c r="Q270" s="51">
        <f>'GP breakdown'!K50</f>
        <v>1903522</v>
      </c>
      <c r="R270" s="51">
        <f>'GP breakdown'!L50</f>
        <v>2072984</v>
      </c>
      <c r="X270" s="26">
        <f>X$9-X269</f>
        <v>0.15798396353089844</v>
      </c>
      <c r="Y270" s="26">
        <f>Y$9-Y269</f>
        <v>5.8916693235896642E-2</v>
      </c>
      <c r="Z270" s="26">
        <f>Z$9-Z269</f>
        <v>4.2638151568264365E-2</v>
      </c>
    </row>
    <row r="271" spans="13:26" ht="11.25" thickBot="1">
      <c r="M271" s="49" t="s">
        <v>93</v>
      </c>
      <c r="O271" s="51">
        <f>'GP breakdown'!I51</f>
        <v>1018965</v>
      </c>
      <c r="P271" s="51">
        <f>'GP breakdown'!J51</f>
        <v>826806</v>
      </c>
      <c r="Q271" s="51">
        <f>'GP breakdown'!K51</f>
        <v>710223</v>
      </c>
      <c r="R271" s="51">
        <f>'GP breakdown'!L51</f>
        <v>716326</v>
      </c>
      <c r="U271" s="41" t="s">
        <v>216</v>
      </c>
      <c r="V271" s="33"/>
      <c r="W271" s="40" t="s">
        <v>149</v>
      </c>
      <c r="X271" s="40" t="s">
        <v>132</v>
      </c>
      <c r="Y271" s="40" t="s">
        <v>120</v>
      </c>
      <c r="Z271" s="40" t="s">
        <v>131</v>
      </c>
    </row>
    <row r="272" spans="13:26">
      <c r="M272" s="47" t="s">
        <v>140</v>
      </c>
      <c r="N272" s="47"/>
      <c r="O272" s="50">
        <f>SUM(O261:O271)</f>
        <v>19083270</v>
      </c>
      <c r="P272" s="50">
        <f>SUM(P261:P271)</f>
        <v>15646389.810000001</v>
      </c>
      <c r="Q272" s="50">
        <f>SUM(Q261:Q271)</f>
        <v>14147284.4</v>
      </c>
      <c r="R272" s="50">
        <f>SUM(R261:R271)</f>
        <v>13636013</v>
      </c>
      <c r="U272" s="39" t="s">
        <v>108</v>
      </c>
      <c r="V272" s="38"/>
      <c r="W272" s="37">
        <f>W264</f>
        <v>501727.73630133254</v>
      </c>
      <c r="X272" s="37">
        <f>X264</f>
        <v>421611.5922840673</v>
      </c>
      <c r="Y272" s="37">
        <f>Y264</f>
        <v>407086.05667815695</v>
      </c>
      <c r="Z272" s="36">
        <f>Z264</f>
        <v>425063.52420355403</v>
      </c>
    </row>
    <row r="273" spans="13:26">
      <c r="U273" s="34" t="s">
        <v>117</v>
      </c>
      <c r="V273" s="33"/>
      <c r="W273" s="32">
        <f>SUM(W274:W275)</f>
        <v>405499.79572596564</v>
      </c>
      <c r="X273" s="32">
        <f>SUM(X274:X275)</f>
        <v>363740.99851443182</v>
      </c>
      <c r="Y273" s="32">
        <f>SUM(Y274:Y275)</f>
        <v>344092.15258824214</v>
      </c>
      <c r="Z273" s="31">
        <f>SUM(Z274:Z275)</f>
        <v>341143.39491524105</v>
      </c>
    </row>
    <row r="274" spans="13:26">
      <c r="M274" s="24" t="s">
        <v>215</v>
      </c>
      <c r="U274" s="35" t="s">
        <v>157</v>
      </c>
      <c r="V274" s="33"/>
      <c r="W274" s="32">
        <f>W266</f>
        <v>258057.30282549196</v>
      </c>
      <c r="X274" s="32">
        <f>X6-'D&amp;A(Cogs) by product'!AL41+X229*(X57-X261)/1000000</f>
        <v>216115.21261212666</v>
      </c>
      <c r="Y274" s="32">
        <f>Y6-'D&amp;A(Cogs) by product'!AM41+Y229*(Y57-Y261)/1000000</f>
        <v>200620.68969898153</v>
      </c>
      <c r="Z274" s="31">
        <f>Z6-'D&amp;A(Cogs) by product'!AN41+Z229*(Z57-Z261)/1000000</f>
        <v>207964.6793545502</v>
      </c>
    </row>
    <row r="275" spans="13:26">
      <c r="M275" s="49" t="s">
        <v>103</v>
      </c>
      <c r="O275" s="53">
        <f t="shared" ref="O275:R285" si="11">O261/O$272</f>
        <v>0.29471510909817866</v>
      </c>
      <c r="P275" s="53">
        <f t="shared" si="11"/>
        <v>0.33416507344450469</v>
      </c>
      <c r="Q275" s="53">
        <f t="shared" si="11"/>
        <v>0.33713353497014592</v>
      </c>
      <c r="R275" s="53">
        <f t="shared" si="11"/>
        <v>0.3404712946518898</v>
      </c>
      <c r="U275" s="35" t="s">
        <v>191</v>
      </c>
      <c r="V275" s="33"/>
      <c r="W275" s="32">
        <f>W267</f>
        <v>147442.49290047368</v>
      </c>
      <c r="X275" s="32">
        <f>X267</f>
        <v>147625.78590230516</v>
      </c>
      <c r="Y275" s="32">
        <f>Y267</f>
        <v>143471.46288926061</v>
      </c>
      <c r="Z275" s="31">
        <f>Z267</f>
        <v>133178.71556069082</v>
      </c>
    </row>
    <row r="276" spans="13:26">
      <c r="M276" s="49" t="s">
        <v>102</v>
      </c>
      <c r="O276" s="53">
        <f t="shared" si="11"/>
        <v>0.11382540832886608</v>
      </c>
      <c r="P276" s="53">
        <f t="shared" si="11"/>
        <v>7.9069549910440323E-2</v>
      </c>
      <c r="Q276" s="53">
        <f t="shared" si="11"/>
        <v>0.10407149233530641</v>
      </c>
      <c r="R276" s="53">
        <f t="shared" si="11"/>
        <v>0.10245150103626331</v>
      </c>
      <c r="U276" s="34" t="s">
        <v>116</v>
      </c>
      <c r="V276" s="33"/>
      <c r="W276" s="32">
        <f>W272-W273</f>
        <v>96227.940575366898</v>
      </c>
      <c r="X276" s="32">
        <f>X272-X273</f>
        <v>57870.593769635481</v>
      </c>
      <c r="Y276" s="32">
        <f>Y272-Y273</f>
        <v>62993.904089914809</v>
      </c>
      <c r="Z276" s="31">
        <f>Z272-Z273</f>
        <v>83920.129288312979</v>
      </c>
    </row>
    <row r="277" spans="13:26" ht="11.25" thickBot="1">
      <c r="M277" s="49" t="s">
        <v>101</v>
      </c>
      <c r="O277" s="53">
        <f t="shared" si="11"/>
        <v>3.0215785868983672E-2</v>
      </c>
      <c r="P277" s="53">
        <f t="shared" si="11"/>
        <v>2.450520565165441E-2</v>
      </c>
      <c r="Q277" s="53">
        <f t="shared" si="11"/>
        <v>4.5849859355340306E-2</v>
      </c>
      <c r="R277" s="53">
        <f t="shared" si="11"/>
        <v>5.2218709383747286E-2</v>
      </c>
      <c r="U277" s="30" t="s">
        <v>67</v>
      </c>
      <c r="V277" s="29"/>
      <c r="W277" s="28">
        <f>W276/W272</f>
        <v>0.19179314519214338</v>
      </c>
      <c r="X277" s="28">
        <f>X276/X272</f>
        <v>0.13726044261763154</v>
      </c>
      <c r="Y277" s="28">
        <f>Y276/Y272</f>
        <v>0.15474345794092847</v>
      </c>
      <c r="Z277" s="27">
        <f>Z276/Z272</f>
        <v>0.19742961818602292</v>
      </c>
    </row>
    <row r="278" spans="13:26">
      <c r="M278" s="49" t="s">
        <v>100</v>
      </c>
      <c r="O278" s="53">
        <f t="shared" si="11"/>
        <v>0.21268393729166962</v>
      </c>
      <c r="P278" s="53">
        <f t="shared" si="11"/>
        <v>0.20635360867313071</v>
      </c>
      <c r="Q278" s="53">
        <f t="shared" si="11"/>
        <v>0.20663188194619173</v>
      </c>
      <c r="R278" s="53">
        <f t="shared" si="11"/>
        <v>0.1831689365505885</v>
      </c>
      <c r="X278" s="26">
        <f>X$9-X277</f>
        <v>-1.1762218830439763E-2</v>
      </c>
      <c r="Y278" s="26">
        <f>Y$9-Y277</f>
        <v>-1.766092652179585E-3</v>
      </c>
      <c r="Z278" s="26">
        <f>Z$9-Z277</f>
        <v>8.6374959486101854E-4</v>
      </c>
    </row>
    <row r="279" spans="13:26">
      <c r="M279" s="49" t="s">
        <v>99</v>
      </c>
      <c r="O279" s="53">
        <f t="shared" si="11"/>
        <v>1.0072644782576572E-2</v>
      </c>
      <c r="P279" s="53">
        <f t="shared" si="11"/>
        <v>7.0200858686135471E-3</v>
      </c>
      <c r="Q279" s="53">
        <f t="shared" si="11"/>
        <v>9.3659246717341729E-3</v>
      </c>
      <c r="R279" s="53">
        <f t="shared" si="11"/>
        <v>2.3200329891149268E-2</v>
      </c>
      <c r="U279" s="54" t="s">
        <v>214</v>
      </c>
    </row>
    <row r="280" spans="13:26">
      <c r="M280" s="49" t="s">
        <v>98</v>
      </c>
      <c r="O280" s="53">
        <f t="shared" si="11"/>
        <v>3.7635006998276502E-2</v>
      </c>
      <c r="P280" s="53">
        <f t="shared" si="11"/>
        <v>4.0179044983157046E-2</v>
      </c>
      <c r="Q280" s="53">
        <f t="shared" si="11"/>
        <v>2.7270039188580956E-2</v>
      </c>
      <c r="R280" s="53">
        <f t="shared" si="11"/>
        <v>3.4832835668314487E-2</v>
      </c>
      <c r="U280" s="24" t="s">
        <v>213</v>
      </c>
    </row>
    <row r="281" spans="13:26">
      <c r="M281" s="49" t="s">
        <v>97</v>
      </c>
      <c r="O281" s="53">
        <f t="shared" si="11"/>
        <v>0.13273285972477464</v>
      </c>
      <c r="P281" s="53">
        <f t="shared" si="11"/>
        <v>0.10650610270076097</v>
      </c>
      <c r="Q281" s="53">
        <f t="shared" si="11"/>
        <v>7.1148000672128994E-2</v>
      </c>
      <c r="R281" s="53">
        <f t="shared" si="11"/>
        <v>4.1630643795954138E-2</v>
      </c>
      <c r="U281" s="49" t="s">
        <v>103</v>
      </c>
      <c r="W281" s="51">
        <f>'GP breakdown'!I41</f>
        <v>5624128</v>
      </c>
      <c r="X281" s="51">
        <f>'GP breakdown'!J41</f>
        <v>5228477</v>
      </c>
      <c r="Y281" s="51">
        <f>'GP breakdown'!K41</f>
        <v>4769524</v>
      </c>
      <c r="Z281" s="51">
        <f>'GP breakdown'!L41</f>
        <v>4642671</v>
      </c>
    </row>
    <row r="282" spans="13:26">
      <c r="M282" s="49" t="s">
        <v>96</v>
      </c>
      <c r="O282" s="53">
        <f t="shared" si="11"/>
        <v>9.4116469556842202E-3</v>
      </c>
      <c r="P282" s="53">
        <f t="shared" si="11"/>
        <v>3.1524844132718179E-3</v>
      </c>
      <c r="Q282" s="53">
        <f t="shared" si="11"/>
        <v>3.5512115667936947E-4</v>
      </c>
      <c r="R282" s="53">
        <f t="shared" si="11"/>
        <v>2.5696660746803335E-3</v>
      </c>
      <c r="U282" s="49" t="s">
        <v>102</v>
      </c>
      <c r="W282" s="51">
        <f>'GP breakdown'!I42</f>
        <v>2172161</v>
      </c>
      <c r="X282" s="51">
        <f>'GP breakdown'!J42</f>
        <v>1237153</v>
      </c>
      <c r="Y282" s="51">
        <f>'GP breakdown'!K42</f>
        <v>1472329</v>
      </c>
      <c r="Z282" s="51">
        <f>'GP breakdown'!L42</f>
        <v>1397030</v>
      </c>
    </row>
    <row r="283" spans="13:26">
      <c r="M283" s="49" t="s">
        <v>95</v>
      </c>
      <c r="O283" s="53">
        <f t="shared" si="11"/>
        <v>9.3665289020173174E-3</v>
      </c>
      <c r="P283" s="53">
        <f t="shared" si="11"/>
        <v>1.2721784540532292E-2</v>
      </c>
      <c r="Q283" s="53">
        <f t="shared" si="11"/>
        <v>1.3421727776957675E-2</v>
      </c>
      <c r="R283" s="53">
        <f t="shared" si="11"/>
        <v>1.4901423165260989E-2</v>
      </c>
      <c r="U283" s="49" t="s">
        <v>101</v>
      </c>
      <c r="W283" s="51">
        <f>'GP breakdown'!I43</f>
        <v>576616</v>
      </c>
      <c r="X283" s="51">
        <f>'GP breakdown'!J43</f>
        <v>383418</v>
      </c>
      <c r="Y283" s="51">
        <f>'GP breakdown'!K43</f>
        <v>648651</v>
      </c>
      <c r="Z283" s="51">
        <f>'GP breakdown'!L43</f>
        <v>712055</v>
      </c>
    </row>
    <row r="284" spans="13:26">
      <c r="M284" s="49" t="s">
        <v>94</v>
      </c>
      <c r="O284" s="53">
        <f t="shared" si="11"/>
        <v>9.5945348988931145E-2</v>
      </c>
      <c r="P284" s="53">
        <f t="shared" si="11"/>
        <v>0.13348381545915222</v>
      </c>
      <c r="Q284" s="53">
        <f t="shared" si="11"/>
        <v>0.13455034522385087</v>
      </c>
      <c r="R284" s="53">
        <f t="shared" si="11"/>
        <v>0.15202273567794339</v>
      </c>
      <c r="U284" s="49" t="s">
        <v>100</v>
      </c>
      <c r="W284" s="51">
        <f>'GP breakdown'!I44</f>
        <v>4058705</v>
      </c>
      <c r="X284" s="51">
        <f>'GP breakdown'!J44</f>
        <v>3228689</v>
      </c>
      <c r="Y284" s="51">
        <f>'GP breakdown'!K44</f>
        <v>2923280</v>
      </c>
      <c r="Z284" s="51">
        <f>'GP breakdown'!L44</f>
        <v>2497694</v>
      </c>
    </row>
    <row r="285" spans="13:26">
      <c r="M285" s="49" t="s">
        <v>93</v>
      </c>
      <c r="O285" s="53">
        <f t="shared" si="11"/>
        <v>5.3395723060041596E-2</v>
      </c>
      <c r="P285" s="53">
        <f t="shared" si="11"/>
        <v>5.2843244354781931E-2</v>
      </c>
      <c r="Q285" s="53">
        <f t="shared" si="11"/>
        <v>5.0202072703083564E-2</v>
      </c>
      <c r="R285" s="53">
        <f t="shared" si="11"/>
        <v>5.2531924104208469E-2</v>
      </c>
      <c r="U285" s="49" t="s">
        <v>99</v>
      </c>
      <c r="W285" s="51">
        <f>'GP breakdown'!I45</f>
        <v>192219</v>
      </c>
      <c r="X285" s="51">
        <f>'GP breakdown'!J45</f>
        <v>109839</v>
      </c>
      <c r="Y285" s="51">
        <f>'GP breakdown'!K45</f>
        <v>132502.39999999999</v>
      </c>
      <c r="Z285" s="51">
        <f>'GP breakdown'!L45</f>
        <v>316360</v>
      </c>
    </row>
    <row r="286" spans="13:26">
      <c r="M286" s="47" t="s">
        <v>148</v>
      </c>
      <c r="N286" s="47"/>
      <c r="O286" s="52">
        <f>SUM(O275:O285)</f>
        <v>0.99999999999999989</v>
      </c>
      <c r="P286" s="52">
        <f>SUM(P275:P285)</f>
        <v>1</v>
      </c>
      <c r="Q286" s="52">
        <f>SUM(Q275:Q285)</f>
        <v>0.99999999999999989</v>
      </c>
      <c r="R286" s="52">
        <f>SUM(R275:R285)</f>
        <v>1</v>
      </c>
      <c r="U286" s="49" t="s">
        <v>98</v>
      </c>
      <c r="W286" s="51">
        <f>'GP breakdown'!I46</f>
        <v>718199</v>
      </c>
      <c r="X286" s="51">
        <f>'GP breakdown'!J46</f>
        <v>628657</v>
      </c>
      <c r="Y286" s="51">
        <f>'GP breakdown'!K46</f>
        <v>385797</v>
      </c>
      <c r="Z286" s="51">
        <f>'GP breakdown'!L46</f>
        <v>474981</v>
      </c>
    </row>
    <row r="287" spans="13:26">
      <c r="M287" s="49"/>
      <c r="U287" s="49" t="s">
        <v>97</v>
      </c>
      <c r="W287" s="51">
        <f>'GP breakdown'!I47</f>
        <v>2532977</v>
      </c>
      <c r="X287" s="51">
        <f>'GP breakdown'!J47</f>
        <v>1666436</v>
      </c>
      <c r="Y287" s="51">
        <f>'GP breakdown'!K47</f>
        <v>1006551</v>
      </c>
      <c r="Z287" s="51">
        <f>'GP breakdown'!L47</f>
        <v>567676</v>
      </c>
    </row>
    <row r="288" spans="13:26">
      <c r="M288" s="24" t="s">
        <v>212</v>
      </c>
      <c r="U288" s="49" t="s">
        <v>96</v>
      </c>
      <c r="W288" s="51">
        <f>'GP breakdown'!I48</f>
        <v>179605</v>
      </c>
      <c r="X288" s="51">
        <f>'GP breakdown'!J48</f>
        <v>49325</v>
      </c>
      <c r="Y288" s="51">
        <f>'GP breakdown'!K48</f>
        <v>5024</v>
      </c>
      <c r="Z288" s="51">
        <f>'GP breakdown'!L48</f>
        <v>35040</v>
      </c>
    </row>
    <row r="289" spans="13:26">
      <c r="M289" s="49" t="s">
        <v>103</v>
      </c>
      <c r="O289" s="51">
        <f>'GP breakdown'!AA41</f>
        <v>3254.2705436205983</v>
      </c>
      <c r="P289" s="51">
        <f>'GP breakdown'!AB41</f>
        <v>3216.8401856772066</v>
      </c>
      <c r="Q289" s="51">
        <f>'GP breakdown'!AC41</f>
        <v>3262.0202395999718</v>
      </c>
      <c r="R289" s="51">
        <f>'GP breakdown'!AD41</f>
        <v>3257.913348213443</v>
      </c>
      <c r="U289" s="49" t="s">
        <v>95</v>
      </c>
      <c r="W289" s="51">
        <f>'GP breakdown'!I49</f>
        <v>178744</v>
      </c>
      <c r="X289" s="51">
        <f>'GP breakdown'!J49</f>
        <v>199050</v>
      </c>
      <c r="Y289" s="51">
        <f>'GP breakdown'!K49</f>
        <v>189881</v>
      </c>
      <c r="Z289" s="51">
        <f>'GP breakdown'!L49</f>
        <v>203196</v>
      </c>
    </row>
    <row r="290" spans="13:26">
      <c r="M290" s="49" t="s">
        <v>102</v>
      </c>
      <c r="O290" s="51">
        <f>'GP breakdown'!AA42</f>
        <v>7557.6521621856436</v>
      </c>
      <c r="P290" s="51">
        <f>'GP breakdown'!AB42</f>
        <v>5784.0353891064451</v>
      </c>
      <c r="Q290" s="51">
        <f>'GP breakdown'!AC42</f>
        <v>5248.0179886484093</v>
      </c>
      <c r="R290" s="51">
        <f>'GP breakdown'!AD42</f>
        <v>4491.2723372031169</v>
      </c>
      <c r="U290" s="49" t="s">
        <v>94</v>
      </c>
      <c r="W290" s="51">
        <f>'GP breakdown'!I50</f>
        <v>1830951</v>
      </c>
      <c r="X290" s="51">
        <f>'GP breakdown'!J50</f>
        <v>2088539.81</v>
      </c>
      <c r="Y290" s="51">
        <f>'GP breakdown'!K50</f>
        <v>1903522</v>
      </c>
      <c r="Z290" s="51">
        <f>'GP breakdown'!L50</f>
        <v>2072984</v>
      </c>
    </row>
    <row r="291" spans="13:26">
      <c r="M291" s="49" t="s">
        <v>101</v>
      </c>
      <c r="O291" s="51">
        <f>'GP breakdown'!AA43</f>
        <v>11069.32266753369</v>
      </c>
      <c r="P291" s="51">
        <f>'GP breakdown'!AB43</f>
        <v>9406.579718297924</v>
      </c>
      <c r="Q291" s="51">
        <f>'GP breakdown'!AC43</f>
        <v>10361.877818050907</v>
      </c>
      <c r="R291" s="51">
        <f>'GP breakdown'!AD43</f>
        <v>9261.5284272031313</v>
      </c>
      <c r="U291" s="49" t="s">
        <v>93</v>
      </c>
      <c r="W291" s="51">
        <f>'GP breakdown'!I51</f>
        <v>1018965</v>
      </c>
      <c r="X291" s="51">
        <f>'GP breakdown'!J51</f>
        <v>826806</v>
      </c>
      <c r="Y291" s="51">
        <f>'GP breakdown'!K51</f>
        <v>710223</v>
      </c>
      <c r="Z291" s="51">
        <f>'GP breakdown'!L51</f>
        <v>716326</v>
      </c>
    </row>
    <row r="292" spans="13:26">
      <c r="M292" s="49" t="s">
        <v>100</v>
      </c>
      <c r="O292" s="51">
        <f>'GP breakdown'!AA44</f>
        <v>3416.6917698033035</v>
      </c>
      <c r="P292" s="51">
        <f>'GP breakdown'!AB44</f>
        <v>3071.3362274822484</v>
      </c>
      <c r="Q292" s="51">
        <f>'GP breakdown'!AC44</f>
        <v>2921.7671255651203</v>
      </c>
      <c r="R292" s="51">
        <f>'GP breakdown'!AD44</f>
        <v>2592.7160370600859</v>
      </c>
      <c r="U292" s="47" t="s">
        <v>127</v>
      </c>
      <c r="V292" s="47"/>
      <c r="W292" s="50">
        <f>SUM(W281:W291)</f>
        <v>19083270</v>
      </c>
      <c r="X292" s="50">
        <f>SUM(X281:X291)</f>
        <v>15646389.810000001</v>
      </c>
      <c r="Y292" s="50">
        <f>SUM(Y281:Y291)</f>
        <v>14147284.4</v>
      </c>
      <c r="Z292" s="50">
        <f>SUM(Z281:Z291)</f>
        <v>13636013</v>
      </c>
    </row>
    <row r="293" spans="13:26">
      <c r="M293" s="49" t="s">
        <v>99</v>
      </c>
      <c r="O293" s="51">
        <f>'GP breakdown'!AA45</f>
        <v>13601.787476097224</v>
      </c>
      <c r="P293" s="51">
        <f>'GP breakdown'!AB45</f>
        <v>7708.4500107531521</v>
      </c>
      <c r="Q293" s="51">
        <f>'GP breakdown'!AC45</f>
        <v>13558.957744557245</v>
      </c>
      <c r="R293" s="51">
        <f>'GP breakdown'!AD45</f>
        <v>12500.733345546161</v>
      </c>
    </row>
    <row r="294" spans="13:26">
      <c r="M294" s="49" t="s">
        <v>98</v>
      </c>
      <c r="O294" s="51">
        <f>'GP breakdown'!AA46</f>
        <v>5196.7101692183023</v>
      </c>
      <c r="P294" s="51">
        <f>'GP breakdown'!AB46</f>
        <v>3950.7506196359227</v>
      </c>
      <c r="Q294" s="51">
        <f>'GP breakdown'!AC46</f>
        <v>4214.1699980865842</v>
      </c>
      <c r="R294" s="51">
        <f>'GP breakdown'!AD46</f>
        <v>4872.2674380406952</v>
      </c>
      <c r="U294" s="24" t="s">
        <v>211</v>
      </c>
    </row>
    <row r="295" spans="13:26">
      <c r="M295" s="49" t="s">
        <v>97</v>
      </c>
      <c r="O295" s="51">
        <f>'GP breakdown'!AA47</f>
        <v>1586.4079587838226</v>
      </c>
      <c r="P295" s="51">
        <f>'GP breakdown'!AB47</f>
        <v>1897.8056900982153</v>
      </c>
      <c r="Q295" s="51">
        <f>'GP breakdown'!AC47</f>
        <v>1657.5842049789542</v>
      </c>
      <c r="R295" s="51">
        <f>'GP breakdown'!AD47</f>
        <v>1636.1190186572935</v>
      </c>
      <c r="U295" s="49" t="s">
        <v>103</v>
      </c>
      <c r="W295" s="53">
        <f t="shared" ref="W295:Z305" si="12">W281/W$292</f>
        <v>0.29471510909817866</v>
      </c>
      <c r="X295" s="53">
        <f t="shared" si="12"/>
        <v>0.33416507344450469</v>
      </c>
      <c r="Y295" s="53">
        <f t="shared" si="12"/>
        <v>0.33713353497014592</v>
      </c>
      <c r="Z295" s="53">
        <f t="shared" si="12"/>
        <v>0.3404712946518898</v>
      </c>
    </row>
    <row r="296" spans="13:26">
      <c r="M296" s="49" t="s">
        <v>96</v>
      </c>
      <c r="O296" s="51">
        <f>'GP breakdown'!AA48</f>
        <v>3094.1938389131483</v>
      </c>
      <c r="P296" s="51">
        <f>'GP breakdown'!AB48</f>
        <v>2567.9169414941057</v>
      </c>
      <c r="Q296" s="51">
        <f>'GP breakdown'!AC48</f>
        <v>22024.333630942543</v>
      </c>
      <c r="R296" s="51">
        <f>'GP breakdown'!AD48</f>
        <v>29177.68290242297</v>
      </c>
      <c r="U296" s="49" t="s">
        <v>102</v>
      </c>
      <c r="W296" s="53">
        <f t="shared" si="12"/>
        <v>0.11382540832886608</v>
      </c>
      <c r="X296" s="53">
        <f t="shared" si="12"/>
        <v>7.9069549910440323E-2</v>
      </c>
      <c r="Y296" s="53">
        <f t="shared" si="12"/>
        <v>0.10407149233530641</v>
      </c>
      <c r="Z296" s="53">
        <f t="shared" si="12"/>
        <v>0.10245150103626331</v>
      </c>
    </row>
    <row r="297" spans="13:26">
      <c r="M297" s="49" t="s">
        <v>95</v>
      </c>
      <c r="O297" s="51">
        <f>'GP breakdown'!AA49</f>
        <v>8950.8432232553878</v>
      </c>
      <c r="P297" s="51">
        <f>'GP breakdown'!AB49</f>
        <v>9672.4574966576984</v>
      </c>
      <c r="Q297" s="51">
        <f>'GP breakdown'!AC49</f>
        <v>10722.119033092904</v>
      </c>
      <c r="R297" s="51">
        <f>'GP breakdown'!AD49</f>
        <v>10185.461173198501</v>
      </c>
      <c r="U297" s="49" t="s">
        <v>101</v>
      </c>
      <c r="W297" s="53">
        <f t="shared" si="12"/>
        <v>3.0215785868983672E-2</v>
      </c>
      <c r="X297" s="53">
        <f t="shared" si="12"/>
        <v>2.450520565165441E-2</v>
      </c>
      <c r="Y297" s="53">
        <f t="shared" si="12"/>
        <v>4.5849859355340306E-2</v>
      </c>
      <c r="Z297" s="53">
        <f t="shared" si="12"/>
        <v>5.2218709383747286E-2</v>
      </c>
    </row>
    <row r="298" spans="13:26">
      <c r="M298" s="49" t="s">
        <v>94</v>
      </c>
      <c r="O298" s="51">
        <f>'GP breakdown'!AA50</f>
        <v>4333.1612780479354</v>
      </c>
      <c r="P298" s="51">
        <f>'GP breakdown'!AB50</f>
        <v>5033.5711011855929</v>
      </c>
      <c r="Q298" s="51">
        <f>'GP breakdown'!AC50</f>
        <v>4616.4285243876475</v>
      </c>
      <c r="R298" s="51">
        <f>'GP breakdown'!AD50</f>
        <v>4877.9029939531829</v>
      </c>
      <c r="U298" s="49" t="s">
        <v>100</v>
      </c>
      <c r="W298" s="53">
        <f t="shared" si="12"/>
        <v>0.21268393729166962</v>
      </c>
      <c r="X298" s="53">
        <f t="shared" si="12"/>
        <v>0.20635360867313071</v>
      </c>
      <c r="Y298" s="53">
        <f t="shared" si="12"/>
        <v>0.20663188194619173</v>
      </c>
      <c r="Z298" s="53">
        <f t="shared" si="12"/>
        <v>0.1831689365505885</v>
      </c>
    </row>
    <row r="299" spans="13:26">
      <c r="M299" s="49" t="s">
        <v>93</v>
      </c>
      <c r="O299" s="51">
        <f>'GP breakdown'!AA51</f>
        <v>3661.6393344734315</v>
      </c>
      <c r="P299" s="51">
        <f>'GP breakdown'!AB51</f>
        <v>3658.5167738315658</v>
      </c>
      <c r="Q299" s="51">
        <f>'GP breakdown'!AC51</f>
        <v>3870.2511138298592</v>
      </c>
      <c r="R299" s="51">
        <f>'GP breakdown'!AD51</f>
        <v>3134.2853697107444</v>
      </c>
      <c r="U299" s="49" t="s">
        <v>99</v>
      </c>
      <c r="W299" s="53">
        <f t="shared" si="12"/>
        <v>1.0072644782576572E-2</v>
      </c>
      <c r="X299" s="53">
        <f t="shared" si="12"/>
        <v>7.0200858686135471E-3</v>
      </c>
      <c r="Y299" s="53">
        <f t="shared" si="12"/>
        <v>9.3659246717341729E-3</v>
      </c>
      <c r="Z299" s="53">
        <f t="shared" si="12"/>
        <v>2.3200329891149268E-2</v>
      </c>
    </row>
    <row r="300" spans="13:26">
      <c r="M300" s="47" t="s">
        <v>148</v>
      </c>
      <c r="N300" s="47"/>
      <c r="O300" s="50">
        <f>O275*O289+O276*O290+O277*O291+O278*O292+O279*O293+O280*O294+O281*O295+O282*O296+O283*O297+O284*O298+O285*O299</f>
        <v>4147.8542881873191</v>
      </c>
      <c r="P300" s="50">
        <f>P275*P289+P276*P290+P277*P291+P278*P292+P279*P293+P280*P294+P281*P295+P282*P296+P283*P297+P284*P298+P285*P299</f>
        <v>3807.9418620518964</v>
      </c>
      <c r="Q300" s="50">
        <f>Q275*Q289+Q276*Q290+Q277*Q291+Q278*Q292+Q279*Q293+Q280*Q294+Q281*Q295+Q282*Q296+Q283*Q297+Q284*Q298+Q285*Q299</f>
        <v>4051.7402679101206</v>
      </c>
      <c r="R300" s="50">
        <f>R275*R289+R276*R290+R277*R291+R278*R292+R279*R293+R280*R294+R281*R295+R282*R296+R283*R297+R284*R298+R285*R299</f>
        <v>4188.6993529294887</v>
      </c>
      <c r="U300" s="49" t="s">
        <v>98</v>
      </c>
      <c r="W300" s="53">
        <f t="shared" si="12"/>
        <v>3.7635006998276502E-2</v>
      </c>
      <c r="X300" s="53">
        <f t="shared" si="12"/>
        <v>4.0179044983157046E-2</v>
      </c>
      <c r="Y300" s="53">
        <f t="shared" si="12"/>
        <v>2.7270039188580956E-2</v>
      </c>
      <c r="Z300" s="53">
        <f t="shared" si="12"/>
        <v>3.4832835668314487E-2</v>
      </c>
    </row>
    <row r="301" spans="13:26" ht="11.25" thickBot="1">
      <c r="M301" s="49"/>
      <c r="U301" s="49" t="s">
        <v>97</v>
      </c>
      <c r="W301" s="53">
        <f t="shared" si="12"/>
        <v>0.13273285972477464</v>
      </c>
      <c r="X301" s="53">
        <f t="shared" si="12"/>
        <v>0.10650610270076097</v>
      </c>
      <c r="Y301" s="53">
        <f t="shared" si="12"/>
        <v>7.1148000672128994E-2</v>
      </c>
      <c r="Z301" s="53">
        <f t="shared" si="12"/>
        <v>4.1630643795954138E-2</v>
      </c>
    </row>
    <row r="302" spans="13:26">
      <c r="M302" s="39" t="s">
        <v>139</v>
      </c>
      <c r="N302" s="38"/>
      <c r="O302" s="38"/>
      <c r="P302" s="37">
        <f>SUM(P303:P304)</f>
        <v>-339.91242613542266</v>
      </c>
      <c r="Q302" s="37">
        <f>SUM(Q303:Q304)</f>
        <v>243.7984058582233</v>
      </c>
      <c r="R302" s="36">
        <f>SUM(R303:R304)</f>
        <v>136.95908501936884</v>
      </c>
      <c r="U302" s="49" t="s">
        <v>96</v>
      </c>
      <c r="W302" s="53">
        <f t="shared" si="12"/>
        <v>9.4116469556842202E-3</v>
      </c>
      <c r="X302" s="53">
        <f t="shared" si="12"/>
        <v>3.1524844132718179E-3</v>
      </c>
      <c r="Y302" s="53">
        <f t="shared" si="12"/>
        <v>3.5512115667936947E-4</v>
      </c>
      <c r="Z302" s="53">
        <f t="shared" si="12"/>
        <v>2.5696660746803335E-3</v>
      </c>
    </row>
    <row r="303" spans="13:26">
      <c r="M303" s="48" t="s">
        <v>124</v>
      </c>
      <c r="N303" s="47"/>
      <c r="O303" s="47"/>
      <c r="P303" s="46">
        <f>-((O289-P289)*O275+(O290-P290)*O276+(O291-P291)*O277+(O292-P292)*O278+(O293-P293)*O279+(O294-P294)*O280+(O295-P295)*O281+(O296-P296)*O282+(O297-P297)*O283+(O298-P298)*O284+(O299-P299)*O285)</f>
        <v>-332.68686458490828</v>
      </c>
      <c r="Q303" s="46">
        <f>-((P289-Q289)*P275+(P290-Q290)*P276+(P291-Q291)*P277+(P292-Q292)*P278+(P293-Q293)*P279+(P294-Q294)*P280+(P295-Q295)*P281+(P296-Q296)*P282+(P297-Q297)*P283+(P298-Q298)*P284+(P299-Q299)*P285)</f>
        <v>21.527110446881402</v>
      </c>
      <c r="R303" s="45">
        <f>-((Q289-R289)*Q275+(Q290-R290)*Q276+(Q291-R291)*Q277+(Q292-R292)*Q278+(Q293-R293)*Q279+(Q294-R294)*Q280+(Q295-R295)*Q281+(Q296-R296)*Q282+(Q297-R297)*Q283+(Q298-R298)*Q284+(Q299-R299)*Q285)</f>
        <v>-198.50373836513205</v>
      </c>
      <c r="U303" s="49" t="s">
        <v>95</v>
      </c>
      <c r="W303" s="53">
        <f t="shared" si="12"/>
        <v>9.3665289020173174E-3</v>
      </c>
      <c r="X303" s="53">
        <f t="shared" si="12"/>
        <v>1.2721784540532292E-2</v>
      </c>
      <c r="Y303" s="53">
        <f t="shared" si="12"/>
        <v>1.3421727776957675E-2</v>
      </c>
      <c r="Z303" s="53">
        <f t="shared" si="12"/>
        <v>1.4901423165260989E-2</v>
      </c>
    </row>
    <row r="304" spans="13:26" ht="11.25" thickBot="1">
      <c r="M304" s="30" t="s">
        <v>89</v>
      </c>
      <c r="N304" s="29"/>
      <c r="O304" s="29"/>
      <c r="P304" s="44">
        <f>-((O275-P275)*P289+(O276-P276)*P290+(O277-P277)*P291+(O278-P278)*P292+(O279-P279)*P293+(O280-P280)*P294+(O281-P281)*P295+(O282-P282)*P296+(O283-P283)*P297+(O284-P284)*P298+(O285-P285)*P299)</f>
        <v>-7.2255615505143984</v>
      </c>
      <c r="Q304" s="44">
        <f>-((P275-Q275)*Q289+(P276-Q276)*Q290+(P277-Q277)*Q291+(P278-Q278)*Q292+(P279-Q279)*Q293+(P280-Q280)*Q294+(P281-Q281)*Q295+(P282-Q282)*Q296+(P283-Q283)*Q297+(P284-Q284)*Q298+(P285-Q285)*Q299)</f>
        <v>222.2712954113419</v>
      </c>
      <c r="R304" s="43">
        <f>-((Q275-R275)*R289+(Q276-R276)*R290+(Q277-R277)*R291+(Q278-R278)*R292+(Q279-R279)*R293+(Q280-R280)*R294+(Q281-R281)*R295+(Q282-R282)*R296+(Q283-R283)*R297+(Q284-R284)*R298+(Q285-R285)*R299)</f>
        <v>335.46282338450089</v>
      </c>
      <c r="U304" s="49" t="s">
        <v>94</v>
      </c>
      <c r="W304" s="53">
        <f t="shared" si="12"/>
        <v>9.5945348988931145E-2</v>
      </c>
      <c r="X304" s="53">
        <f t="shared" si="12"/>
        <v>0.13348381545915222</v>
      </c>
      <c r="Y304" s="53">
        <f t="shared" si="12"/>
        <v>0.13455034522385087</v>
      </c>
      <c r="Z304" s="53">
        <f t="shared" si="12"/>
        <v>0.15202273567794339</v>
      </c>
    </row>
    <row r="305" spans="13:26">
      <c r="P305" s="42">
        <f>P302-(P54-O54)</f>
        <v>0</v>
      </c>
      <c r="Q305" s="42">
        <f>Q302-(Q54-P54)</f>
        <v>0</v>
      </c>
      <c r="R305" s="42">
        <f>R302-(R54-Q54)</f>
        <v>-6.2527760746888816E-13</v>
      </c>
      <c r="U305" s="49" t="s">
        <v>93</v>
      </c>
      <c r="W305" s="53">
        <f t="shared" si="12"/>
        <v>5.3395723060041596E-2</v>
      </c>
      <c r="X305" s="53">
        <f t="shared" si="12"/>
        <v>5.2843244354781931E-2</v>
      </c>
      <c r="Y305" s="53">
        <f t="shared" si="12"/>
        <v>5.0202072703083564E-2</v>
      </c>
      <c r="Z305" s="53">
        <f t="shared" si="12"/>
        <v>5.2531924104208469E-2</v>
      </c>
    </row>
    <row r="306" spans="13:26" ht="11.25" thickBot="1">
      <c r="M306" s="41" t="s">
        <v>210</v>
      </c>
      <c r="N306" s="33"/>
      <c r="O306" s="40" t="s">
        <v>122</v>
      </c>
      <c r="P306" s="40" t="s">
        <v>121</v>
      </c>
      <c r="Q306" s="40" t="s">
        <v>85</v>
      </c>
      <c r="R306" s="40" t="s">
        <v>131</v>
      </c>
      <c r="U306" s="47" t="s">
        <v>127</v>
      </c>
      <c r="V306" s="47"/>
      <c r="W306" s="52">
        <f>SUM(W295:W305)</f>
        <v>0.99999999999999989</v>
      </c>
      <c r="X306" s="52">
        <f>SUM(X295:X305)</f>
        <v>1</v>
      </c>
      <c r="Y306" s="52">
        <f>SUM(Y295:Y305)</f>
        <v>0.99999999999999989</v>
      </c>
      <c r="Z306" s="52">
        <f>SUM(Z295:Z305)</f>
        <v>1</v>
      </c>
    </row>
    <row r="307" spans="13:26">
      <c r="M307" s="39" t="s">
        <v>118</v>
      </c>
      <c r="N307" s="38"/>
      <c r="O307" s="37">
        <f>O248</f>
        <v>501727.73630133254</v>
      </c>
      <c r="P307" s="37">
        <f>P4-'GP breakdown'!D40+P272*(P54-P303)/1000000</f>
        <v>426816.94065202947</v>
      </c>
      <c r="Q307" s="37">
        <f>Q4-'GP breakdown'!E40+Q272*(Q54-Q303)/1000000</f>
        <v>406781.50652435469</v>
      </c>
      <c r="R307" s="36">
        <f>R4-'GP breakdown'!F40+R272*(R54-R303)/1000000</f>
        <v>427770.3237604496</v>
      </c>
      <c r="U307" s="49"/>
    </row>
    <row r="308" spans="13:26">
      <c r="M308" s="34" t="s">
        <v>117</v>
      </c>
      <c r="N308" s="33"/>
      <c r="O308" s="32">
        <f>O249</f>
        <v>405499.79572596564</v>
      </c>
      <c r="P308" s="32">
        <f>P249</f>
        <v>368700.08632432716</v>
      </c>
      <c r="Q308" s="32">
        <f>Q249</f>
        <v>344811.1042817462</v>
      </c>
      <c r="R308" s="31">
        <f>R249</f>
        <v>340776.24646842002</v>
      </c>
      <c r="U308" s="24" t="s">
        <v>209</v>
      </c>
    </row>
    <row r="309" spans="13:26">
      <c r="M309" s="34" t="s">
        <v>144</v>
      </c>
      <c r="N309" s="33"/>
      <c r="O309" s="32">
        <f>O307-O308</f>
        <v>96227.940575366898</v>
      </c>
      <c r="P309" s="32">
        <f>P307-P308</f>
        <v>58116.854327702313</v>
      </c>
      <c r="Q309" s="32">
        <f>Q307-Q308</f>
        <v>61970.402242608485</v>
      </c>
      <c r="R309" s="31">
        <f>R307-R308</f>
        <v>86994.077292029571</v>
      </c>
      <c r="U309" s="49" t="s">
        <v>103</v>
      </c>
      <c r="W309" s="51">
        <f>'D&amp;A(Cogs) by product'!AG54</f>
        <v>1472.9798666042218</v>
      </c>
      <c r="X309" s="51">
        <f>'D&amp;A(Cogs) by product'!AH54</f>
        <v>1473.6359094691879</v>
      </c>
      <c r="Y309" s="51">
        <f>'D&amp;A(Cogs) by product'!AI54</f>
        <v>1221.7553640048636</v>
      </c>
      <c r="Z309" s="51">
        <f>'D&amp;A(Cogs) by product'!AJ54</f>
        <v>1117.3503906732394</v>
      </c>
    </row>
    <row r="310" spans="13:26" ht="11.25" thickBot="1">
      <c r="M310" s="30" t="s">
        <v>67</v>
      </c>
      <c r="N310" s="29"/>
      <c r="O310" s="28">
        <f>O309/O307</f>
        <v>0.19179314519214338</v>
      </c>
      <c r="P310" s="28">
        <f>P309/P307</f>
        <v>0.13616341994045444</v>
      </c>
      <c r="Q310" s="28">
        <f>Q309/Q307</f>
        <v>0.15234321435135895</v>
      </c>
      <c r="R310" s="27">
        <f>R309/R307</f>
        <v>0.20336632173845248</v>
      </c>
      <c r="U310" s="49" t="s">
        <v>102</v>
      </c>
      <c r="W310" s="51">
        <f>'D&amp;A(Cogs) by product'!AG55</f>
        <v>3130.3229808094188</v>
      </c>
      <c r="X310" s="51">
        <f>'D&amp;A(Cogs) by product'!AH55</f>
        <v>2622.3811017759213</v>
      </c>
      <c r="Y310" s="51">
        <f>'D&amp;A(Cogs) by product'!AI55</f>
        <v>2222.0285211460587</v>
      </c>
      <c r="Z310" s="51">
        <f>'D&amp;A(Cogs) by product'!AJ55</f>
        <v>1864.2523636750836</v>
      </c>
    </row>
    <row r="311" spans="13:26">
      <c r="P311" s="26">
        <f>P$7-P310</f>
        <v>-1.0665196153262668E-2</v>
      </c>
      <c r="Q311" s="26">
        <f>Q$7-Q310</f>
        <v>6.3415093738994344E-4</v>
      </c>
      <c r="R311" s="26">
        <f>R$7-R310</f>
        <v>-5.0729539575685434E-3</v>
      </c>
      <c r="U311" s="49" t="s">
        <v>101</v>
      </c>
      <c r="W311" s="51">
        <f>'D&amp;A(Cogs) by product'!AG56</f>
        <v>4309.3497145758865</v>
      </c>
      <c r="X311" s="51">
        <f>'D&amp;A(Cogs) by product'!AH56</f>
        <v>4256.1673621005257</v>
      </c>
      <c r="Y311" s="51">
        <f>'D&amp;A(Cogs) by product'!AI56</f>
        <v>3792.8920317295697</v>
      </c>
      <c r="Z311" s="51">
        <f>'D&amp;A(Cogs) by product'!AJ56</f>
        <v>3437.7593892668142</v>
      </c>
    </row>
    <row r="312" spans="13:26" ht="11.25" thickBot="1">
      <c r="M312" s="41" t="s">
        <v>203</v>
      </c>
      <c r="N312" s="33"/>
      <c r="O312" s="40" t="s">
        <v>122</v>
      </c>
      <c r="P312" s="40" t="s">
        <v>121</v>
      </c>
      <c r="Q312" s="40" t="s">
        <v>85</v>
      </c>
      <c r="R312" s="40" t="s">
        <v>119</v>
      </c>
      <c r="U312" s="49" t="s">
        <v>100</v>
      </c>
      <c r="W312" s="51">
        <f>'D&amp;A(Cogs) by product'!AG57</f>
        <v>1001.6048450466897</v>
      </c>
      <c r="X312" s="51">
        <f>'D&amp;A(Cogs) by product'!AH57</f>
        <v>1033.2099373503061</v>
      </c>
      <c r="Y312" s="51">
        <f>'D&amp;A(Cogs) by product'!AI57</f>
        <v>991.03749297749187</v>
      </c>
      <c r="Z312" s="51">
        <f>'D&amp;A(Cogs) by product'!AJ57</f>
        <v>886.95224979448403</v>
      </c>
    </row>
    <row r="313" spans="13:26">
      <c r="M313" s="39" t="s">
        <v>130</v>
      </c>
      <c r="N313" s="38"/>
      <c r="O313" s="37">
        <f>O307</f>
        <v>501727.73630133254</v>
      </c>
      <c r="P313" s="37">
        <f>P4-'GP breakdown'!D40+P272*(P54-P304)/1000000</f>
        <v>421724.64623668283</v>
      </c>
      <c r="Q313" s="37">
        <f>Q4-'GP breakdown'!E40+Q272*(Q54-Q304)/1000000</f>
        <v>403941.52144801628</v>
      </c>
      <c r="R313" s="36">
        <f>R4-'GP breakdown'!F40+R272*(R54-R304)/1000000</f>
        <v>420489.14878286631</v>
      </c>
      <c r="U313" s="49" t="s">
        <v>99</v>
      </c>
      <c r="W313" s="51">
        <f>'D&amp;A(Cogs) by product'!AG58</f>
        <v>4654.2348376619884</v>
      </c>
      <c r="X313" s="51">
        <f>'D&amp;A(Cogs) by product'!AH58</f>
        <v>3211.2898950640933</v>
      </c>
      <c r="Y313" s="51">
        <f>'D&amp;A(Cogs) by product'!AI58</f>
        <v>5415.9138305265506</v>
      </c>
      <c r="Z313" s="51">
        <f>'D&amp;A(Cogs) by product'!AJ58</f>
        <v>4787.975327270522</v>
      </c>
    </row>
    <row r="314" spans="13:26">
      <c r="M314" s="34" t="s">
        <v>82</v>
      </c>
      <c r="N314" s="33"/>
      <c r="O314" s="32">
        <f>O308</f>
        <v>405499.79572596564</v>
      </c>
      <c r="P314" s="32">
        <f>P308</f>
        <v>368700.08632432716</v>
      </c>
      <c r="Q314" s="32">
        <f>Q308</f>
        <v>344811.1042817462</v>
      </c>
      <c r="R314" s="31">
        <f>R308</f>
        <v>340776.24646842002</v>
      </c>
      <c r="U314" s="49" t="s">
        <v>98</v>
      </c>
      <c r="W314" s="51">
        <f>'D&amp;A(Cogs) by product'!AG59</f>
        <v>2961.5802417458062</v>
      </c>
      <c r="X314" s="51">
        <f>'D&amp;A(Cogs) by product'!AH59</f>
        <v>2265.6618537223226</v>
      </c>
      <c r="Y314" s="51">
        <f>'D&amp;A(Cogs) by product'!AI59</f>
        <v>2084.7168426120361</v>
      </c>
      <c r="Z314" s="51">
        <f>'D&amp;A(Cogs) by product'!AJ59</f>
        <v>2034.9358184672426</v>
      </c>
    </row>
    <row r="315" spans="13:26">
      <c r="M315" s="34" t="s">
        <v>162</v>
      </c>
      <c r="N315" s="33"/>
      <c r="O315" s="32">
        <f>O313-O314</f>
        <v>96227.940575366898</v>
      </c>
      <c r="P315" s="32">
        <f>P313-P314</f>
        <v>53024.559912355675</v>
      </c>
      <c r="Q315" s="32">
        <f>Q313-Q314</f>
        <v>59130.417166270083</v>
      </c>
      <c r="R315" s="31">
        <f>R313-R314</f>
        <v>79712.902314446284</v>
      </c>
      <c r="U315" s="49" t="s">
        <v>97</v>
      </c>
      <c r="W315" s="51">
        <f>'D&amp;A(Cogs) by product'!AG60</f>
        <v>1114.3038451886146</v>
      </c>
      <c r="X315" s="51">
        <f>'D&amp;A(Cogs) by product'!AH60</f>
        <v>1137.0093583029818</v>
      </c>
      <c r="Y315" s="51">
        <f>'D&amp;A(Cogs) by product'!AI60</f>
        <v>1036.3107679214927</v>
      </c>
      <c r="Z315" s="51">
        <f>'D&amp;A(Cogs) by product'!AJ60</f>
        <v>957.95987249494226</v>
      </c>
    </row>
    <row r="316" spans="13:26" ht="11.25" thickBot="1">
      <c r="M316" s="30" t="s">
        <v>155</v>
      </c>
      <c r="N316" s="29"/>
      <c r="O316" s="28">
        <f>O315/O313</f>
        <v>0.19179314519214338</v>
      </c>
      <c r="P316" s="28">
        <f>P315/P313</f>
        <v>0.12573265609569548</v>
      </c>
      <c r="Q316" s="28">
        <f>Q315/Q313</f>
        <v>0.14638360759325814</v>
      </c>
      <c r="R316" s="27">
        <f>R315/R313</f>
        <v>0.1895718416163189</v>
      </c>
      <c r="U316" s="49" t="s">
        <v>96</v>
      </c>
      <c r="W316" s="51">
        <f>'D&amp;A(Cogs) by product'!AG61</f>
        <v>1772.695997289572</v>
      </c>
      <c r="X316" s="51">
        <f>'D&amp;A(Cogs) by product'!AH61</f>
        <v>1709.5912276549534</v>
      </c>
      <c r="Y316" s="51">
        <f>'D&amp;A(Cogs) by product'!AI61</f>
        <v>9313.4679141421057</v>
      </c>
      <c r="Z316" s="51">
        <f>'D&amp;A(Cogs) by product'!AJ61</f>
        <v>12204.489407129631</v>
      </c>
    </row>
    <row r="317" spans="13:26">
      <c r="P317" s="26">
        <f>P$7-P316</f>
        <v>-2.3443230850370145E-4</v>
      </c>
      <c r="Q317" s="26">
        <f>Q$7-Q316</f>
        <v>6.593757695490754E-3</v>
      </c>
      <c r="R317" s="26">
        <f>R$7-R316</f>
        <v>8.7215261645650355E-3</v>
      </c>
      <c r="U317" s="49" t="s">
        <v>95</v>
      </c>
      <c r="W317" s="51">
        <f>'D&amp;A(Cogs) by product'!AG62</f>
        <v>4250.2580979726008</v>
      </c>
      <c r="X317" s="51">
        <f>'D&amp;A(Cogs) by product'!AH62</f>
        <v>5261.3784719560736</v>
      </c>
      <c r="Y317" s="51">
        <f>'D&amp;A(Cogs) by product'!AI62</f>
        <v>5630.3595651398264</v>
      </c>
      <c r="Z317" s="51">
        <f>'D&amp;A(Cogs) by product'!AJ62</f>
        <v>5369.4827716503951</v>
      </c>
    </row>
    <row r="318" spans="13:26">
      <c r="M318" s="54" t="s">
        <v>208</v>
      </c>
      <c r="U318" s="49" t="s">
        <v>94</v>
      </c>
      <c r="W318" s="51">
        <f>'D&amp;A(Cogs) by product'!AG63</f>
        <v>2078.032003233644</v>
      </c>
      <c r="X318" s="51">
        <f>'D&amp;A(Cogs) by product'!AH63</f>
        <v>2477.2563949981277</v>
      </c>
      <c r="Y318" s="51">
        <f>'D&amp;A(Cogs) by product'!AI63</f>
        <v>2269.5097926144472</v>
      </c>
      <c r="Z318" s="51">
        <f>'D&amp;A(Cogs) by product'!AJ63</f>
        <v>2492.1933076895725</v>
      </c>
    </row>
    <row r="319" spans="13:26">
      <c r="M319" s="24" t="s">
        <v>207</v>
      </c>
      <c r="U319" s="49" t="s">
        <v>93</v>
      </c>
      <c r="W319" s="51">
        <f>'D&amp;A(Cogs) by product'!AG64</f>
        <v>1590.0144374542549</v>
      </c>
      <c r="X319" s="51">
        <f>'D&amp;A(Cogs) by product'!AH64</f>
        <v>1693.7587181704152</v>
      </c>
      <c r="Y319" s="51">
        <f>'D&amp;A(Cogs) by product'!AI64</f>
        <v>1662.8006635652921</v>
      </c>
      <c r="Z319" s="51">
        <f>'D&amp;A(Cogs) by product'!AJ64</f>
        <v>1569.6214275126306</v>
      </c>
    </row>
    <row r="320" spans="13:26">
      <c r="M320" s="49" t="s">
        <v>103</v>
      </c>
      <c r="O320" s="51">
        <f>'GP breakdown'!I53</f>
        <v>1537015</v>
      </c>
      <c r="P320" s="51">
        <f>'GP breakdown'!J53</f>
        <v>1420568</v>
      </c>
      <c r="Q320" s="51">
        <f>'GP breakdown'!K53</f>
        <v>2045062</v>
      </c>
      <c r="R320" s="51">
        <f>'GP breakdown'!L53</f>
        <v>2563499</v>
      </c>
      <c r="U320" s="47" t="s">
        <v>140</v>
      </c>
      <c r="V320" s="47"/>
      <c r="W320" s="50">
        <f>W295*W309+W296*W310+W297*W311+W298*W312+W299*W313+W300*W314+W301*W315+W302*W316+W303*W317+W304*W318+W305*W319</f>
        <v>1780.6712777215353</v>
      </c>
      <c r="X320" s="50">
        <f>X295*X309+X296*X310+X297*X311+X298*X312+X299*X313+X300*X314+X301*X315+X302*X316+X303*X317+X304*X318+X305*X319</f>
        <v>1744.4680210533666</v>
      </c>
      <c r="Y320" s="50">
        <f>Y295*Y309+Y296*Y310+Y297*Y311+Y298*Y312+Y299*Y313+Y300*Y314+Y301*Y315+Y302*Y316+Y303*Y317+Y304*Y318+Y305*Y319</f>
        <v>1670.850756330288</v>
      </c>
      <c r="Z320" s="50">
        <f>Z295*Z309+Z296*Z310+Z297*Z311+Z298*Z312+Z299*Z313+Z300*Z314+Z301*Z315+Z302*Z316+Z303*Z317+Z304*Z318+Z305*Z319</f>
        <v>1707.9439997157592</v>
      </c>
    </row>
    <row r="321" spans="13:26" ht="11.25" thickBot="1">
      <c r="M321" s="49" t="s">
        <v>102</v>
      </c>
      <c r="O321" s="51">
        <f>'GP breakdown'!I54</f>
        <v>1325052</v>
      </c>
      <c r="P321" s="51">
        <f>'GP breakdown'!J54</f>
        <v>924254</v>
      </c>
      <c r="Q321" s="51">
        <f>'GP breakdown'!K54</f>
        <v>1551805</v>
      </c>
      <c r="R321" s="51">
        <f>'GP breakdown'!L54</f>
        <v>1845846</v>
      </c>
      <c r="U321" s="49"/>
    </row>
    <row r="322" spans="13:26">
      <c r="M322" s="49" t="s">
        <v>101</v>
      </c>
      <c r="O322" s="51">
        <f>'GP breakdown'!I55</f>
        <v>1596413</v>
      </c>
      <c r="P322" s="51">
        <f>'GP breakdown'!J55</f>
        <v>1800556</v>
      </c>
      <c r="Q322" s="51">
        <f>'GP breakdown'!K55</f>
        <v>2652774</v>
      </c>
      <c r="R322" s="51">
        <f>'GP breakdown'!L55</f>
        <v>3071990</v>
      </c>
      <c r="U322" s="39" t="s">
        <v>165</v>
      </c>
      <c r="V322" s="38"/>
      <c r="W322" s="38"/>
      <c r="X322" s="37">
        <f>SUM(X323:X324)</f>
        <v>-36.203256668168592</v>
      </c>
      <c r="Y322" s="37">
        <f>SUM(Y323:Y324)</f>
        <v>-73.617264723078776</v>
      </c>
      <c r="Z322" s="36">
        <f>SUM(Z323:Z324)</f>
        <v>37.093243385470871</v>
      </c>
    </row>
    <row r="323" spans="13:26">
      <c r="M323" s="49" t="s">
        <v>100</v>
      </c>
      <c r="O323" s="51">
        <f>'GP breakdown'!I56</f>
        <v>1943877</v>
      </c>
      <c r="P323" s="51">
        <f>'GP breakdown'!J56</f>
        <v>1539494</v>
      </c>
      <c r="Q323" s="51">
        <f>'GP breakdown'!K56</f>
        <v>1833097</v>
      </c>
      <c r="R323" s="51">
        <f>'GP breakdown'!L56</f>
        <v>2116502</v>
      </c>
      <c r="U323" s="48" t="s">
        <v>124</v>
      </c>
      <c r="V323" s="47"/>
      <c r="W323" s="47"/>
      <c r="X323" s="46">
        <f>-((W309-X309)*W295+(W310-X310)*W296+(W311-X311)*W297+(W312-X312)*W298+(W313-X313)*W299+(W314-X314)*W300+(W315-X315)*W301+(W316-X316)*W302+(W317-X317)*W303+(W318-X318)*W304+(W319-X319)*W305)</f>
        <v>-37.499801844276625</v>
      </c>
      <c r="Y323" s="46">
        <f>-((X309-Y309)*X295+(X310-Y310)*X296+(X311-Y311)*X297+(X312-Y312)*X298+(X313-Y313)*X299+(X314-Y314)*X300+(X315-Y315)*X301+(X316-Y316)*X302+(X317-Y317)*X303+(X318-Y318)*X304+(X319-Y319)*X305)</f>
        <v>-139.10056794960423</v>
      </c>
      <c r="Z323" s="45">
        <f>-((Y309-Z309)*Y295+(Y310-Z310)*Y296+(Y311-Z311)*Y297+(Y312-Z312)*Y298+(Y313-Z313)*Y299+(Y314-Z314)*Y300+(Y315-Z315)*Y301+(Y316-Z316)*Y302+(Y317-Z317)*Y303+(Y318-Z318)*Y304+(Y319-Z319)*Y305)</f>
        <v>-100.22649387129455</v>
      </c>
    </row>
    <row r="324" spans="13:26" ht="11.25" thickBot="1">
      <c r="M324" s="49" t="s">
        <v>99</v>
      </c>
      <c r="O324" s="51">
        <f>'GP breakdown'!I57</f>
        <v>214002</v>
      </c>
      <c r="P324" s="51">
        <f>'GP breakdown'!J57</f>
        <v>197021</v>
      </c>
      <c r="Q324" s="51">
        <f>'GP breakdown'!K57</f>
        <v>363355.9</v>
      </c>
      <c r="R324" s="51">
        <f>'GP breakdown'!L57</f>
        <v>1004736.1</v>
      </c>
      <c r="U324" s="30" t="s">
        <v>89</v>
      </c>
      <c r="V324" s="29"/>
      <c r="W324" s="29"/>
      <c r="X324" s="44">
        <f>-((W295-X295)*X309+(W296-X296)*X310+(W297-X297)*X311+(W298-X298)*X312+(W299-X299)*X313+(W300-X300)*X314+(W301-X301)*X315+(W302-X302)*X316+(W303-X303)*X317+(W304-X304)*X318+(W305-X305)*X319)</f>
        <v>1.296545176108032</v>
      </c>
      <c r="Y324" s="44">
        <f>-((X295-Y295)*Y309+(X296-Y296)*Y310+(X297-Y297)*Y311+(X298-Y298)*Y312+(X299-Y299)*Y313+(X300-Y300)*Y314+(X301-Y301)*Y315+(X302-Y302)*Y316+(X303-Y303)*Y317+(X304-Y304)*Y318+(X305-Y305)*Y319)</f>
        <v>65.48330322652545</v>
      </c>
      <c r="Z324" s="43">
        <f>-((Y295-Z295)*Z309+(Y296-Z296)*Z310+(Y297-Z297)*Z311+(Y298-Z298)*Z312+(Y299-Z299)*Z313+(Y300-Z300)*Z314+(Y301-Z301)*Z315+(Y302-Z302)*Z316+(Y303-Z303)*Z317+(Y304-Z304)*Z318+(Y305-Z305)*Z319)</f>
        <v>137.31973725676542</v>
      </c>
    </row>
    <row r="325" spans="13:26">
      <c r="M325" s="49" t="s">
        <v>98</v>
      </c>
      <c r="O325" s="51">
        <f>'GP breakdown'!I58</f>
        <v>553250</v>
      </c>
      <c r="P325" s="51">
        <f>'GP breakdown'!J58</f>
        <v>343732</v>
      </c>
      <c r="Q325" s="51">
        <f>'GP breakdown'!K58</f>
        <v>352427</v>
      </c>
      <c r="R325" s="51">
        <f>'GP breakdown'!L58</f>
        <v>367186</v>
      </c>
      <c r="X325" s="42">
        <f>X322-(X58-W58)</f>
        <v>-1.1368683772161603E-13</v>
      </c>
      <c r="Y325" s="42">
        <f>Y322-(Y58-X58)</f>
        <v>0</v>
      </c>
      <c r="Z325" s="42">
        <f>Z322-(Z58-Y58)</f>
        <v>-7.1054273576010019E-14</v>
      </c>
    </row>
    <row r="326" spans="13:26" ht="11.25" thickBot="1">
      <c r="M326" s="49" t="s">
        <v>97</v>
      </c>
      <c r="O326" s="51">
        <f>'GP breakdown'!I59</f>
        <v>133124</v>
      </c>
      <c r="P326" s="51">
        <f>'GP breakdown'!J59</f>
        <v>267918</v>
      </c>
      <c r="Q326" s="51">
        <f>'GP breakdown'!K59</f>
        <v>234432</v>
      </c>
      <c r="R326" s="51">
        <f>'GP breakdown'!L59</f>
        <v>374469</v>
      </c>
      <c r="U326" s="41" t="s">
        <v>206</v>
      </c>
      <c r="V326" s="33"/>
      <c r="W326" s="40" t="s">
        <v>122</v>
      </c>
      <c r="X326" s="40" t="s">
        <v>121</v>
      </c>
      <c r="Y326" s="40" t="s">
        <v>159</v>
      </c>
      <c r="Z326" s="40" t="s">
        <v>182</v>
      </c>
    </row>
    <row r="327" spans="13:26">
      <c r="M327" s="49" t="s">
        <v>96</v>
      </c>
      <c r="O327" s="51">
        <f>'GP breakdown'!I60</f>
        <v>7729</v>
      </c>
      <c r="P327" s="51">
        <f>'GP breakdown'!J60</f>
        <v>3655</v>
      </c>
      <c r="Q327" s="51">
        <f>'GP breakdown'!K60</f>
        <v>2341</v>
      </c>
      <c r="R327" s="51">
        <f>'GP breakdown'!L60</f>
        <v>19359</v>
      </c>
      <c r="U327" s="39" t="s">
        <v>130</v>
      </c>
      <c r="V327" s="38"/>
      <c r="W327" s="37">
        <f>W264</f>
        <v>501727.73630133254</v>
      </c>
      <c r="X327" s="37">
        <f>X264</f>
        <v>421611.5922840673</v>
      </c>
      <c r="Y327" s="37">
        <f>Y264</f>
        <v>407086.05667815695</v>
      </c>
      <c r="Z327" s="36">
        <f>Z264</f>
        <v>425063.52420355403</v>
      </c>
    </row>
    <row r="328" spans="13:26">
      <c r="M328" s="49" t="s">
        <v>95</v>
      </c>
      <c r="O328" s="51">
        <f>'GP breakdown'!I61</f>
        <v>69258</v>
      </c>
      <c r="P328" s="51">
        <f>'GP breakdown'!J61</f>
        <v>88210</v>
      </c>
      <c r="Q328" s="51">
        <f>'GP breakdown'!K61</f>
        <v>89638</v>
      </c>
      <c r="R328" s="51">
        <f>'GP breakdown'!L61</f>
        <v>88531</v>
      </c>
      <c r="U328" s="34" t="s">
        <v>163</v>
      </c>
      <c r="V328" s="33"/>
      <c r="W328" s="32">
        <f>SUM(W329:W330)</f>
        <v>405499.79572596564</v>
      </c>
      <c r="X328" s="32">
        <f>SUM(X329:X330)</f>
        <v>369286.82284178049</v>
      </c>
      <c r="Y328" s="32">
        <f>SUM(Y329:Y330)</f>
        <v>346778.99957673077</v>
      </c>
      <c r="Z328" s="31">
        <f>SUM(Z329:Z330)</f>
        <v>342142.93624179345</v>
      </c>
    </row>
    <row r="329" spans="13:26">
      <c r="M329" s="49" t="s">
        <v>94</v>
      </c>
      <c r="O329" s="51">
        <f>'GP breakdown'!I62</f>
        <v>1477780.2560000001</v>
      </c>
      <c r="P329" s="51">
        <f>'GP breakdown'!J62</f>
        <v>1583124.09</v>
      </c>
      <c r="Q329" s="51">
        <f>'GP breakdown'!K62</f>
        <v>1074329</v>
      </c>
      <c r="R329" s="51">
        <f>'GP breakdown'!L62</f>
        <v>1336960</v>
      </c>
      <c r="U329" s="35" t="s">
        <v>205</v>
      </c>
      <c r="V329" s="33"/>
      <c r="W329" s="32">
        <f>W266</f>
        <v>258057.30282549196</v>
      </c>
      <c r="X329" s="32">
        <f>X6-'D&amp;A(Cogs) by product'!AL53+X292*(X58-X323)/1000000</f>
        <v>221661.03693947534</v>
      </c>
      <c r="Y329" s="32">
        <f>Y6-'D&amp;A(Cogs) by product'!AM53+Y292*(Y58-Y323)/1000000</f>
        <v>203307.53668747016</v>
      </c>
      <c r="Z329" s="31">
        <f>Z6-'D&amp;A(Cogs) by product'!AN53+Z292*(Z58-Z323)/1000000</f>
        <v>208964.2206811026</v>
      </c>
    </row>
    <row r="330" spans="13:26">
      <c r="M330" s="49" t="s">
        <v>93</v>
      </c>
      <c r="O330" s="51">
        <f>'GP breakdown'!I63</f>
        <v>219235</v>
      </c>
      <c r="P330" s="51">
        <f>'GP breakdown'!J63</f>
        <v>579530</v>
      </c>
      <c r="Q330" s="51">
        <f>'GP breakdown'!K63</f>
        <v>689284</v>
      </c>
      <c r="R330" s="51">
        <f>'GP breakdown'!L63</f>
        <v>718413</v>
      </c>
      <c r="U330" s="35" t="s">
        <v>176</v>
      </c>
      <c r="V330" s="33"/>
      <c r="W330" s="32">
        <f>W267</f>
        <v>147442.49290047368</v>
      </c>
      <c r="X330" s="32">
        <f>X267</f>
        <v>147625.78590230516</v>
      </c>
      <c r="Y330" s="32">
        <f>Y267</f>
        <v>143471.46288926061</v>
      </c>
      <c r="Z330" s="31">
        <f>Z267</f>
        <v>133178.71556069082</v>
      </c>
    </row>
    <row r="331" spans="13:26">
      <c r="M331" s="47" t="s">
        <v>140</v>
      </c>
      <c r="N331" s="47"/>
      <c r="O331" s="50">
        <f>SUM(O320:O330)</f>
        <v>9076735.256000001</v>
      </c>
      <c r="P331" s="50">
        <f>SUM(P320:P330)</f>
        <v>8748062.0899999999</v>
      </c>
      <c r="Q331" s="50">
        <f>SUM(Q320:Q330)</f>
        <v>10888544.9</v>
      </c>
      <c r="R331" s="50">
        <f>SUM(R320:R330)</f>
        <v>13507491.1</v>
      </c>
      <c r="U331" s="34" t="s">
        <v>162</v>
      </c>
      <c r="V331" s="33"/>
      <c r="W331" s="32">
        <f>W327-W328</f>
        <v>96227.940575366898</v>
      </c>
      <c r="X331" s="32">
        <f>X327-X328</f>
        <v>52324.769442286808</v>
      </c>
      <c r="Y331" s="32">
        <f>Y327-Y328</f>
        <v>60307.05710142618</v>
      </c>
      <c r="Z331" s="31">
        <f>Z327-Z328</f>
        <v>82920.587961760582</v>
      </c>
    </row>
    <row r="332" spans="13:26" ht="11.25" thickBot="1">
      <c r="U332" s="30" t="s">
        <v>67</v>
      </c>
      <c r="V332" s="29"/>
      <c r="W332" s="28">
        <f>W331/W327</f>
        <v>0.19179314519214338</v>
      </c>
      <c r="X332" s="28">
        <f>X331/X327</f>
        <v>0.12410657202004111</v>
      </c>
      <c r="Y332" s="28">
        <f>Y331/Y327</f>
        <v>0.14814326384336238</v>
      </c>
      <c r="Z332" s="27">
        <f>Z331/Z327</f>
        <v>0.19507810771843986</v>
      </c>
    </row>
    <row r="333" spans="13:26">
      <c r="M333" s="24" t="s">
        <v>204</v>
      </c>
      <c r="X333" s="26">
        <f>X$9-X332</f>
        <v>1.3916517671506701E-3</v>
      </c>
      <c r="Y333" s="26">
        <f>Y$9-Y332</f>
        <v>4.8341014453865128E-3</v>
      </c>
      <c r="Z333" s="26">
        <f>Z$9-Z332</f>
        <v>3.2152600624440753E-3</v>
      </c>
    </row>
    <row r="334" spans="13:26" ht="11.25" thickBot="1">
      <c r="M334" s="49" t="s">
        <v>103</v>
      </c>
      <c r="O334" s="53">
        <f t="shared" ref="O334:R344" si="13">O320/O$331</f>
        <v>0.1693356649334887</v>
      </c>
      <c r="P334" s="53">
        <f t="shared" si="13"/>
        <v>0.16238659321175442</v>
      </c>
      <c r="Q334" s="53">
        <f t="shared" si="13"/>
        <v>0.18781774964256243</v>
      </c>
      <c r="R334" s="53">
        <f t="shared" si="13"/>
        <v>0.18978350465098587</v>
      </c>
      <c r="U334" s="41" t="s">
        <v>203</v>
      </c>
      <c r="V334" s="33"/>
      <c r="W334" s="40" t="s">
        <v>122</v>
      </c>
      <c r="X334" s="40" t="s">
        <v>121</v>
      </c>
      <c r="Y334" s="40" t="s">
        <v>159</v>
      </c>
      <c r="Z334" s="40" t="s">
        <v>182</v>
      </c>
    </row>
    <row r="335" spans="13:26">
      <c r="M335" s="49" t="s">
        <v>102</v>
      </c>
      <c r="O335" s="53">
        <f t="shared" si="13"/>
        <v>0.14598332579151738</v>
      </c>
      <c r="P335" s="53">
        <f t="shared" si="13"/>
        <v>0.10565242798819686</v>
      </c>
      <c r="Q335" s="53">
        <f t="shared" si="13"/>
        <v>0.14251720631652076</v>
      </c>
      <c r="R335" s="53">
        <f t="shared" si="13"/>
        <v>0.13665350480963856</v>
      </c>
      <c r="U335" s="39" t="s">
        <v>181</v>
      </c>
      <c r="V335" s="38"/>
      <c r="W335" s="37">
        <f>W327</f>
        <v>501727.73630133254</v>
      </c>
      <c r="X335" s="37">
        <f>X327</f>
        <v>421611.5922840673</v>
      </c>
      <c r="Y335" s="37">
        <f>Y327</f>
        <v>407086.05667815695</v>
      </c>
      <c r="Z335" s="36">
        <f>Z327</f>
        <v>425063.52420355403</v>
      </c>
    </row>
    <row r="336" spans="13:26">
      <c r="M336" s="49" t="s">
        <v>101</v>
      </c>
      <c r="O336" s="53">
        <f t="shared" si="13"/>
        <v>0.17587964780009663</v>
      </c>
      <c r="P336" s="53">
        <f t="shared" si="13"/>
        <v>0.20582341340012139</v>
      </c>
      <c r="Q336" s="53">
        <f t="shared" si="13"/>
        <v>0.24362979850503255</v>
      </c>
      <c r="R336" s="53">
        <f t="shared" si="13"/>
        <v>0.22742861551839186</v>
      </c>
      <c r="U336" s="34" t="s">
        <v>82</v>
      </c>
      <c r="V336" s="33"/>
      <c r="W336" s="32">
        <f>SUM(W337:W338)</f>
        <v>405499.79572596564</v>
      </c>
      <c r="X336" s="32">
        <f>SUM(X337:X338)</f>
        <v>368679.80007309548</v>
      </c>
      <c r="Y336" s="32">
        <f>SUM(Y337:Y338)</f>
        <v>343884.6933675491</v>
      </c>
      <c r="Z336" s="31">
        <f>SUM(Z337:Z338)</f>
        <v>338903.75274603022</v>
      </c>
    </row>
    <row r="337" spans="13:26">
      <c r="M337" s="49" t="s">
        <v>100</v>
      </c>
      <c r="O337" s="53">
        <f t="shared" si="13"/>
        <v>0.21416037211342454</v>
      </c>
      <c r="P337" s="53">
        <f t="shared" si="13"/>
        <v>0.17598114692850791</v>
      </c>
      <c r="Q337" s="53">
        <f t="shared" si="13"/>
        <v>0.16835096120143656</v>
      </c>
      <c r="R337" s="53">
        <f t="shared" si="13"/>
        <v>0.15669097868219214</v>
      </c>
      <c r="U337" s="35" t="s">
        <v>129</v>
      </c>
      <c r="V337" s="33"/>
      <c r="W337" s="32">
        <f>W329</f>
        <v>258057.30282549196</v>
      </c>
      <c r="X337" s="32">
        <f>X6-'D&amp;A(Cogs) by product'!AL53+X292*(X58-X324)/1000000</f>
        <v>221054.01417079035</v>
      </c>
      <c r="Y337" s="32">
        <f>Y6-'D&amp;A(Cogs) by product'!AM53+Y292*(Y58-Y324)/1000000</f>
        <v>200413.23047828849</v>
      </c>
      <c r="Z337" s="31">
        <f>Z6-'D&amp;A(Cogs) by product'!AN53+Z292*(Z58-Z324)/1000000</f>
        <v>205725.03718533937</v>
      </c>
    </row>
    <row r="338" spans="13:26">
      <c r="M338" s="49" t="s">
        <v>99</v>
      </c>
      <c r="O338" s="53">
        <f t="shared" si="13"/>
        <v>2.3576979383478008E-2</v>
      </c>
      <c r="P338" s="53">
        <f t="shared" si="13"/>
        <v>2.2521673711623141E-2</v>
      </c>
      <c r="Q338" s="53">
        <f t="shared" si="13"/>
        <v>3.3370473588256962E-2</v>
      </c>
      <c r="R338" s="53">
        <f t="shared" si="13"/>
        <v>7.4383621100442554E-2</v>
      </c>
      <c r="U338" s="35" t="s">
        <v>69</v>
      </c>
      <c r="V338" s="33"/>
      <c r="W338" s="32">
        <f>W330</f>
        <v>147442.49290047368</v>
      </c>
      <c r="X338" s="32">
        <f>X330</f>
        <v>147625.78590230516</v>
      </c>
      <c r="Y338" s="32">
        <f>Y330</f>
        <v>143471.46288926061</v>
      </c>
      <c r="Z338" s="31">
        <f>Z330</f>
        <v>133178.71556069082</v>
      </c>
    </row>
    <row r="339" spans="13:26">
      <c r="M339" s="49" t="s">
        <v>98</v>
      </c>
      <c r="O339" s="53">
        <f t="shared" si="13"/>
        <v>6.095253242450635E-2</v>
      </c>
      <c r="P339" s="53">
        <f t="shared" si="13"/>
        <v>3.9292359435002595E-2</v>
      </c>
      <c r="Q339" s="53">
        <f t="shared" si="13"/>
        <v>3.2366767390562899E-2</v>
      </c>
      <c r="R339" s="53">
        <f t="shared" si="13"/>
        <v>2.7183878729337085E-2</v>
      </c>
      <c r="U339" s="34" t="s">
        <v>144</v>
      </c>
      <c r="V339" s="33"/>
      <c r="W339" s="32">
        <f>W335-W336</f>
        <v>96227.940575366898</v>
      </c>
      <c r="X339" s="32">
        <f>X335-X336</f>
        <v>52931.79221097182</v>
      </c>
      <c r="Y339" s="32">
        <f>Y335-Y336</f>
        <v>63201.363310607849</v>
      </c>
      <c r="Z339" s="31">
        <f>Z335-Z336</f>
        <v>86159.771457523806</v>
      </c>
    </row>
    <row r="340" spans="13:26" ht="11.25" thickBot="1">
      <c r="M340" s="49" t="s">
        <v>97</v>
      </c>
      <c r="O340" s="53">
        <f t="shared" si="13"/>
        <v>1.4666506871179364E-2</v>
      </c>
      <c r="P340" s="53">
        <f t="shared" si="13"/>
        <v>3.0625982902688795E-2</v>
      </c>
      <c r="Q340" s="53">
        <f t="shared" si="13"/>
        <v>2.1530149542754791E-2</v>
      </c>
      <c r="R340" s="53">
        <f t="shared" si="13"/>
        <v>2.7723061020562139E-2</v>
      </c>
      <c r="U340" s="30" t="s">
        <v>67</v>
      </c>
      <c r="V340" s="29"/>
      <c r="W340" s="28">
        <f>W339/W335</f>
        <v>0.19179314519214338</v>
      </c>
      <c r="X340" s="28">
        <f>X339/X335</f>
        <v>0.12554633975839119</v>
      </c>
      <c r="Y340" s="28">
        <f>Y339/Y335</f>
        <v>0.15525307800108459</v>
      </c>
      <c r="Z340" s="27">
        <f>Z339/Z335</f>
        <v>0.2026985769220313</v>
      </c>
    </row>
    <row r="341" spans="13:26">
      <c r="M341" s="49" t="s">
        <v>96</v>
      </c>
      <c r="O341" s="53">
        <f t="shared" si="13"/>
        <v>8.5151761971804716E-4</v>
      </c>
      <c r="P341" s="53">
        <f t="shared" si="13"/>
        <v>4.1780681965872973E-4</v>
      </c>
      <c r="Q341" s="53">
        <f t="shared" si="13"/>
        <v>2.1499658783608451E-4</v>
      </c>
      <c r="R341" s="53">
        <f t="shared" si="13"/>
        <v>1.4332047200090326E-3</v>
      </c>
      <c r="X341" s="26">
        <f>X$9-X340</f>
        <v>-4.8115971199413909E-5</v>
      </c>
      <c r="Y341" s="26">
        <f>Y$9-Y340</f>
        <v>-2.2757127123357035E-3</v>
      </c>
      <c r="Z341" s="26">
        <f>Z$9-Z340</f>
        <v>-4.4052091411473648E-3</v>
      </c>
    </row>
    <row r="342" spans="13:26">
      <c r="M342" s="49" t="s">
        <v>95</v>
      </c>
      <c r="O342" s="53">
        <f t="shared" si="13"/>
        <v>7.6302765307843844E-3</v>
      </c>
      <c r="P342" s="53">
        <f t="shared" si="13"/>
        <v>1.0083376077180998E-2</v>
      </c>
      <c r="Q342" s="53">
        <f t="shared" si="13"/>
        <v>8.2323212902396161E-3</v>
      </c>
      <c r="R342" s="53">
        <f t="shared" si="13"/>
        <v>6.5542149422552643E-3</v>
      </c>
      <c r="U342" s="54" t="s">
        <v>202</v>
      </c>
    </row>
    <row r="343" spans="13:26">
      <c r="M343" s="49" t="s">
        <v>94</v>
      </c>
      <c r="O343" s="53">
        <f t="shared" si="13"/>
        <v>0.16280966826956222</v>
      </c>
      <c r="P343" s="53">
        <f t="shared" si="13"/>
        <v>0.18096854751519031</v>
      </c>
      <c r="Q343" s="53">
        <f t="shared" si="13"/>
        <v>9.8665984285926031E-2</v>
      </c>
      <c r="R343" s="53">
        <f t="shared" si="13"/>
        <v>9.8979150909823663E-2</v>
      </c>
      <c r="U343" s="24" t="s">
        <v>201</v>
      </c>
    </row>
    <row r="344" spans="13:26">
      <c r="M344" s="49" t="s">
        <v>93</v>
      </c>
      <c r="O344" s="53">
        <f t="shared" si="13"/>
        <v>2.4153508262244282E-2</v>
      </c>
      <c r="P344" s="53">
        <f t="shared" si="13"/>
        <v>6.6246672010074864E-2</v>
      </c>
      <c r="Q344" s="53">
        <f t="shared" si="13"/>
        <v>6.3303591648871282E-2</v>
      </c>
      <c r="R344" s="53">
        <f t="shared" si="13"/>
        <v>5.3186264916361858E-2</v>
      </c>
      <c r="U344" s="49" t="s">
        <v>103</v>
      </c>
      <c r="W344" s="51">
        <f>'GP breakdown'!I53</f>
        <v>1537015</v>
      </c>
      <c r="X344" s="51">
        <f>'GP breakdown'!J53</f>
        <v>1420568</v>
      </c>
      <c r="Y344" s="51">
        <f>'GP breakdown'!K53</f>
        <v>2045062</v>
      </c>
      <c r="Z344" s="51">
        <f>'GP breakdown'!L53</f>
        <v>2563499</v>
      </c>
    </row>
    <row r="345" spans="13:26">
      <c r="M345" s="47" t="s">
        <v>148</v>
      </c>
      <c r="N345" s="47"/>
      <c r="O345" s="52">
        <f>SUM(O334:O344)</f>
        <v>0.99999999999999989</v>
      </c>
      <c r="P345" s="52">
        <f>SUM(P334:P344)</f>
        <v>1.0000000000000002</v>
      </c>
      <c r="Q345" s="52">
        <f>SUM(Q334:Q344)</f>
        <v>1</v>
      </c>
      <c r="R345" s="52">
        <f>SUM(R334:R344)</f>
        <v>1</v>
      </c>
      <c r="U345" s="49" t="s">
        <v>102</v>
      </c>
      <c r="W345" s="51">
        <f>'GP breakdown'!I54</f>
        <v>1325052</v>
      </c>
      <c r="X345" s="51">
        <f>'GP breakdown'!J54</f>
        <v>924254</v>
      </c>
      <c r="Y345" s="51">
        <f>'GP breakdown'!K54</f>
        <v>1551805</v>
      </c>
      <c r="Z345" s="51">
        <f>'GP breakdown'!L54</f>
        <v>1845846</v>
      </c>
    </row>
    <row r="346" spans="13:26">
      <c r="M346" s="49"/>
      <c r="U346" s="49" t="s">
        <v>101</v>
      </c>
      <c r="W346" s="51">
        <f>'GP breakdown'!I55</f>
        <v>1596413</v>
      </c>
      <c r="X346" s="51">
        <f>'GP breakdown'!J55</f>
        <v>1800556</v>
      </c>
      <c r="Y346" s="51">
        <f>'GP breakdown'!K55</f>
        <v>2652774</v>
      </c>
      <c r="Z346" s="51">
        <f>'GP breakdown'!L55</f>
        <v>3071990</v>
      </c>
    </row>
    <row r="347" spans="13:26">
      <c r="M347" s="24" t="s">
        <v>200</v>
      </c>
      <c r="U347" s="49" t="s">
        <v>100</v>
      </c>
      <c r="W347" s="51">
        <f>'GP breakdown'!I56</f>
        <v>1943877</v>
      </c>
      <c r="X347" s="51">
        <f>'GP breakdown'!J56</f>
        <v>1539494</v>
      </c>
      <c r="Y347" s="51">
        <f>'GP breakdown'!K56</f>
        <v>1833097</v>
      </c>
      <c r="Z347" s="51">
        <f>'GP breakdown'!L56</f>
        <v>2116502</v>
      </c>
    </row>
    <row r="348" spans="13:26">
      <c r="M348" s="49" t="s">
        <v>103</v>
      </c>
      <c r="O348" s="51">
        <f>'GP breakdown'!AA53</f>
        <v>5674.6732626924422</v>
      </c>
      <c r="P348" s="51">
        <f>'GP breakdown'!AB53</f>
        <v>5110.3676320279346</v>
      </c>
      <c r="Q348" s="51">
        <f>'GP breakdown'!AC53</f>
        <v>4343.6230486298482</v>
      </c>
      <c r="R348" s="51">
        <f>'GP breakdown'!AD53</f>
        <v>3942.982175843631</v>
      </c>
      <c r="U348" s="49" t="s">
        <v>99</v>
      </c>
      <c r="W348" s="51">
        <f>'GP breakdown'!I57</f>
        <v>214002</v>
      </c>
      <c r="X348" s="51">
        <f>'GP breakdown'!J57</f>
        <v>197021</v>
      </c>
      <c r="Y348" s="51">
        <f>'GP breakdown'!K57</f>
        <v>363355.9</v>
      </c>
      <c r="Z348" s="51">
        <f>'GP breakdown'!L57</f>
        <v>1004736.1</v>
      </c>
    </row>
    <row r="349" spans="13:26">
      <c r="M349" s="49" t="s">
        <v>102</v>
      </c>
      <c r="O349" s="51">
        <f>'GP breakdown'!AA54</f>
        <v>9944.9796463784278</v>
      </c>
      <c r="P349" s="51">
        <f>'GP breakdown'!AB54</f>
        <v>10801.891918129419</v>
      </c>
      <c r="Q349" s="51">
        <f>'GP breakdown'!AC54</f>
        <v>9715.4525880900201</v>
      </c>
      <c r="R349" s="51">
        <f>'GP breakdown'!AD54</f>
        <v>7652.6543128843359</v>
      </c>
      <c r="U349" s="49" t="s">
        <v>98</v>
      </c>
      <c r="W349" s="51">
        <f>'GP breakdown'!I58</f>
        <v>553250</v>
      </c>
      <c r="X349" s="51">
        <f>'GP breakdown'!J58</f>
        <v>343732</v>
      </c>
      <c r="Y349" s="51">
        <f>'GP breakdown'!K58</f>
        <v>352427</v>
      </c>
      <c r="Z349" s="51">
        <f>'GP breakdown'!L58</f>
        <v>367186</v>
      </c>
    </row>
    <row r="350" spans="13:26">
      <c r="M350" s="49" t="s">
        <v>101</v>
      </c>
      <c r="O350" s="51">
        <f>'GP breakdown'!AA55</f>
        <v>7232.5177884228997</v>
      </c>
      <c r="P350" s="51">
        <f>'GP breakdown'!AB55</f>
        <v>8456.5898492189808</v>
      </c>
      <c r="Q350" s="51">
        <f>'GP breakdown'!AC55</f>
        <v>9127.2190833677378</v>
      </c>
      <c r="R350" s="51">
        <f>'GP breakdown'!AD55</f>
        <v>7868.0935727981496</v>
      </c>
      <c r="U350" s="49" t="s">
        <v>97</v>
      </c>
      <c r="W350" s="51">
        <f>'GP breakdown'!I59</f>
        <v>133124</v>
      </c>
      <c r="X350" s="51">
        <f>'GP breakdown'!J59</f>
        <v>267918</v>
      </c>
      <c r="Y350" s="51">
        <f>'GP breakdown'!K59</f>
        <v>234432</v>
      </c>
      <c r="Z350" s="51">
        <f>'GP breakdown'!L59</f>
        <v>374469</v>
      </c>
    </row>
    <row r="351" spans="13:26">
      <c r="M351" s="49" t="s">
        <v>100</v>
      </c>
      <c r="O351" s="51">
        <f>'GP breakdown'!AA56</f>
        <v>3242.4345240196972</v>
      </c>
      <c r="P351" s="51">
        <f>'GP breakdown'!AB56</f>
        <v>3543.2018324224632</v>
      </c>
      <c r="Q351" s="51">
        <f>'GP breakdown'!AC56</f>
        <v>3451.2772268301414</v>
      </c>
      <c r="R351" s="51">
        <f>'GP breakdown'!AD56</f>
        <v>2946.3094673124569</v>
      </c>
      <c r="U351" s="49" t="s">
        <v>96</v>
      </c>
      <c r="W351" s="51">
        <f>'GP breakdown'!I60</f>
        <v>7729</v>
      </c>
      <c r="X351" s="51">
        <f>'GP breakdown'!J60</f>
        <v>3655</v>
      </c>
      <c r="Y351" s="51">
        <f>'GP breakdown'!K60</f>
        <v>2341</v>
      </c>
      <c r="Z351" s="51">
        <f>'GP breakdown'!L60</f>
        <v>19359</v>
      </c>
    </row>
    <row r="352" spans="13:26">
      <c r="M352" s="49" t="s">
        <v>99</v>
      </c>
      <c r="O352" s="51">
        <f>'GP breakdown'!AA57</f>
        <v>10992.953275742322</v>
      </c>
      <c r="P352" s="51">
        <f>'GP breakdown'!AB57</f>
        <v>8315.01437370641</v>
      </c>
      <c r="Q352" s="51">
        <f>'GP breakdown'!AC57</f>
        <v>9453.2381011864072</v>
      </c>
      <c r="R352" s="51">
        <f>'GP breakdown'!AD57</f>
        <v>7383.5510313923432</v>
      </c>
      <c r="U352" s="49" t="s">
        <v>95</v>
      </c>
      <c r="W352" s="51">
        <f>'GP breakdown'!I61</f>
        <v>69258</v>
      </c>
      <c r="X352" s="51">
        <f>'GP breakdown'!J61</f>
        <v>88210</v>
      </c>
      <c r="Y352" s="51">
        <f>'GP breakdown'!K61</f>
        <v>89638</v>
      </c>
      <c r="Z352" s="51">
        <f>'GP breakdown'!L61</f>
        <v>88531</v>
      </c>
    </row>
    <row r="353" spans="13:26">
      <c r="M353" s="49" t="s">
        <v>98</v>
      </c>
      <c r="O353" s="51">
        <f>'GP breakdown'!AA58</f>
        <v>11679.629495281419</v>
      </c>
      <c r="P353" s="51">
        <f>'GP breakdown'!AB58</f>
        <v>13563.318979139576</v>
      </c>
      <c r="Q353" s="51">
        <f>'GP breakdown'!AC58</f>
        <v>10806.928688735714</v>
      </c>
      <c r="R353" s="51">
        <f>'GP breakdown'!AD58</f>
        <v>10851.957555487954</v>
      </c>
      <c r="U353" s="49" t="s">
        <v>94</v>
      </c>
      <c r="W353" s="51">
        <f>'GP breakdown'!I62</f>
        <v>1477780.2560000001</v>
      </c>
      <c r="X353" s="51">
        <f>'GP breakdown'!J62</f>
        <v>1583124.09</v>
      </c>
      <c r="Y353" s="51">
        <f>'GP breakdown'!K62</f>
        <v>1074329</v>
      </c>
      <c r="Z353" s="51">
        <f>'GP breakdown'!L62</f>
        <v>1336960</v>
      </c>
    </row>
    <row r="354" spans="13:26">
      <c r="M354" s="49" t="s">
        <v>97</v>
      </c>
      <c r="O354" s="51">
        <f>'GP breakdown'!AA59</f>
        <v>2105.3811995086194</v>
      </c>
      <c r="P354" s="51">
        <f>'GP breakdown'!AB59</f>
        <v>2332.4657523030187</v>
      </c>
      <c r="Q354" s="51">
        <f>'GP breakdown'!AC59</f>
        <v>1942.0107722242142</v>
      </c>
      <c r="R354" s="51">
        <f>'GP breakdown'!AD59</f>
        <v>1244.3978139712499</v>
      </c>
      <c r="U354" s="49" t="s">
        <v>93</v>
      </c>
      <c r="W354" s="51">
        <f>'GP breakdown'!I63</f>
        <v>219235</v>
      </c>
      <c r="X354" s="51">
        <f>'GP breakdown'!J63</f>
        <v>579530</v>
      </c>
      <c r="Y354" s="51">
        <f>'GP breakdown'!K63</f>
        <v>689284</v>
      </c>
      <c r="Z354" s="51">
        <f>'GP breakdown'!L63</f>
        <v>718413</v>
      </c>
    </row>
    <row r="355" spans="13:26">
      <c r="M355" s="49" t="s">
        <v>96</v>
      </c>
      <c r="O355" s="51">
        <f>'GP breakdown'!AA60</f>
        <v>5529.8351309432392</v>
      </c>
      <c r="P355" s="51">
        <f>'GP breakdown'!AB60</f>
        <v>6221.0141953242592</v>
      </c>
      <c r="Q355" s="51">
        <f>'GP breakdown'!AC60</f>
        <v>11167.755817211291</v>
      </c>
      <c r="R355" s="51">
        <f>'GP breakdown'!AD60</f>
        <v>16060.555725119175</v>
      </c>
      <c r="U355" s="47" t="s">
        <v>148</v>
      </c>
      <c r="V355" s="47"/>
      <c r="W355" s="50">
        <f>SUM(W344:W354)</f>
        <v>9076735.256000001</v>
      </c>
      <c r="X355" s="50">
        <f>SUM(X344:X354)</f>
        <v>8748062.0899999999</v>
      </c>
      <c r="Y355" s="50">
        <f>SUM(Y344:Y354)</f>
        <v>10888544.9</v>
      </c>
      <c r="Z355" s="50">
        <f>SUM(Z344:Z354)</f>
        <v>13507491.1</v>
      </c>
    </row>
    <row r="356" spans="13:26">
      <c r="M356" s="49" t="s">
        <v>95</v>
      </c>
      <c r="O356" s="51">
        <f>'GP breakdown'!AA61</f>
        <v>12170.125780189925</v>
      </c>
      <c r="P356" s="51">
        <f>'GP breakdown'!AB61</f>
        <v>10482.558869561764</v>
      </c>
      <c r="Q356" s="51">
        <f>'GP breakdown'!AC61</f>
        <v>11801.44438025578</v>
      </c>
      <c r="R356" s="51">
        <f>'GP breakdown'!AD61</f>
        <v>12656.112802033229</v>
      </c>
    </row>
    <row r="357" spans="13:26">
      <c r="M357" s="49" t="s">
        <v>94</v>
      </c>
      <c r="O357" s="51">
        <f>'GP breakdown'!AA62</f>
        <v>8887.9153764406983</v>
      </c>
      <c r="P357" s="51">
        <f>'GP breakdown'!AB62</f>
        <v>7126.3226651779696</v>
      </c>
      <c r="Q357" s="51">
        <f>'GP breakdown'!AC62</f>
        <v>5533.2111329996696</v>
      </c>
      <c r="R357" s="51">
        <f>'GP breakdown'!AD62</f>
        <v>7170.0935277131412</v>
      </c>
      <c r="U357" s="24" t="s">
        <v>199</v>
      </c>
    </row>
    <row r="358" spans="13:26">
      <c r="M358" s="49" t="s">
        <v>93</v>
      </c>
      <c r="O358" s="51">
        <f>'GP breakdown'!AA63</f>
        <v>3614.8328722889623</v>
      </c>
      <c r="P358" s="51">
        <f>'GP breakdown'!AB63</f>
        <v>4732.8113293235328</v>
      </c>
      <c r="Q358" s="51">
        <f>'GP breakdown'!AC63</f>
        <v>5149.0453827009296</v>
      </c>
      <c r="R358" s="51">
        <f>'GP breakdown'!AD63</f>
        <v>4036.6144041074526</v>
      </c>
      <c r="U358" s="49" t="s">
        <v>103</v>
      </c>
      <c r="W358" s="53">
        <f t="shared" ref="W358:Z368" si="14">W344/W$355</f>
        <v>0.1693356649334887</v>
      </c>
      <c r="X358" s="53">
        <f t="shared" si="14"/>
        <v>0.16238659321175442</v>
      </c>
      <c r="Y358" s="53">
        <f t="shared" si="14"/>
        <v>0.18781774964256243</v>
      </c>
      <c r="Z358" s="53">
        <f t="shared" si="14"/>
        <v>0.18978350465098587</v>
      </c>
    </row>
    <row r="359" spans="13:26">
      <c r="M359" s="47" t="s">
        <v>140</v>
      </c>
      <c r="N359" s="47"/>
      <c r="O359" s="50">
        <f>O334*O348+O335*O349+O336*O350+O337*O351+O338*O352+O339*O353+O340*O354+O341*O355+O342*O356+O343*O357+O344*O358</f>
        <v>7013.0612824300579</v>
      </c>
      <c r="P359" s="50">
        <f>P334*P348+P335*P349+P336*P350+P337*P351+P338*P352+P339*P353+P340*P354+P341*P355+P342*P356+P343*P357+P344*P358</f>
        <v>6838.3111370942925</v>
      </c>
      <c r="Q359" s="50">
        <f>Q334*Q348+Q335*Q349+Q336*Q350+Q337*Q351+Q338*Q352+Q339*Q353+Q340*Q354+Q341*Q355+Q342*Q356+Q343*Q357+Q344*Q358</f>
        <v>6683.6203139484678</v>
      </c>
      <c r="R359" s="50">
        <f>R334*R348+R335*R349+R336*R350+R337*R351+R338*R352+R339*R353+R340*R354+R341*R355+R342*R356+R343*R357+R344*R358</f>
        <v>5954.2279883026922</v>
      </c>
      <c r="U359" s="49" t="s">
        <v>102</v>
      </c>
      <c r="W359" s="53">
        <f t="shared" si="14"/>
        <v>0.14598332579151738</v>
      </c>
      <c r="X359" s="53">
        <f t="shared" si="14"/>
        <v>0.10565242798819686</v>
      </c>
      <c r="Y359" s="53">
        <f t="shared" si="14"/>
        <v>0.14251720631652076</v>
      </c>
      <c r="Z359" s="53">
        <f t="shared" si="14"/>
        <v>0.13665350480963856</v>
      </c>
    </row>
    <row r="360" spans="13:26" ht="11.25" thickBot="1">
      <c r="M360" s="49"/>
      <c r="U360" s="49" t="s">
        <v>101</v>
      </c>
      <c r="W360" s="53">
        <f t="shared" si="14"/>
        <v>0.17587964780009663</v>
      </c>
      <c r="X360" s="53">
        <f t="shared" si="14"/>
        <v>0.20582341340012139</v>
      </c>
      <c r="Y360" s="53">
        <f t="shared" si="14"/>
        <v>0.24362979850503255</v>
      </c>
      <c r="Z360" s="53">
        <f t="shared" si="14"/>
        <v>0.22742861551839186</v>
      </c>
    </row>
    <row r="361" spans="13:26">
      <c r="M361" s="39" t="s">
        <v>198</v>
      </c>
      <c r="N361" s="38"/>
      <c r="O361" s="38"/>
      <c r="P361" s="37">
        <f>SUM(P362:P363)</f>
        <v>-174.75014533576638</v>
      </c>
      <c r="Q361" s="37">
        <f>SUM(Q362:Q363)</f>
        <v>-154.6908231458234</v>
      </c>
      <c r="R361" s="36">
        <f>SUM(R362:R363)</f>
        <v>-729.39232564577617</v>
      </c>
      <c r="U361" s="49" t="s">
        <v>100</v>
      </c>
      <c r="W361" s="53">
        <f t="shared" si="14"/>
        <v>0.21416037211342454</v>
      </c>
      <c r="X361" s="53">
        <f t="shared" si="14"/>
        <v>0.17598114692850791</v>
      </c>
      <c r="Y361" s="53">
        <f t="shared" si="14"/>
        <v>0.16835096120143656</v>
      </c>
      <c r="Z361" s="53">
        <f t="shared" si="14"/>
        <v>0.15669097868219214</v>
      </c>
    </row>
    <row r="362" spans="13:26">
      <c r="M362" s="48" t="s">
        <v>152</v>
      </c>
      <c r="N362" s="47"/>
      <c r="O362" s="47"/>
      <c r="P362" s="46">
        <f>-((O348-P348)*O334+(O349-P349)*O335+(O350-P350)*O336+(O351-P351)*O337+(O352-P352)*O338+(O353-P353)*O339+(O354-P354)*O340+(O355-P355)*O341+(O356-P356)*O342+(O357-P357)*O343+(O358-P358)*O344)</f>
        <v>92.158832893918472</v>
      </c>
      <c r="Q362" s="46">
        <f>-((P348-Q348)*P334+(P349-Q349)*P335+(P350-Q350)*P336+(P351-Q351)*P337+(P352-Q352)*P338+(P353-Q353)*P339+(P354-Q354)*P340+(P355-Q355)*P341+(P356-Q356)*P342+(P357-Q357)*P343+(P358-Q358)*P344)</f>
        <v>-457.43159364622875</v>
      </c>
      <c r="R362" s="45">
        <f>-((Q348-R348)*Q334+(Q349-R349)*Q335+(Q350-R350)*Q336+(Q351-R351)*Q337+(Q352-R352)*Q338+(Q353-R353)*Q339+(Q354-R354)*Q340+(Q355-R355)*Q341+(Q356-R356)*Q342+(Q357-R357)*Q343+(Q358-R358)*Q344)</f>
        <v>-744.46115024005189</v>
      </c>
      <c r="U362" s="49" t="s">
        <v>99</v>
      </c>
      <c r="W362" s="53">
        <f t="shared" si="14"/>
        <v>2.3576979383478008E-2</v>
      </c>
      <c r="X362" s="53">
        <f t="shared" si="14"/>
        <v>2.2521673711623141E-2</v>
      </c>
      <c r="Y362" s="53">
        <f t="shared" si="14"/>
        <v>3.3370473588256962E-2</v>
      </c>
      <c r="Z362" s="53">
        <f t="shared" si="14"/>
        <v>7.4383621100442554E-2</v>
      </c>
    </row>
    <row r="363" spans="13:26" ht="11.25" thickBot="1">
      <c r="M363" s="30" t="s">
        <v>137</v>
      </c>
      <c r="N363" s="29"/>
      <c r="O363" s="29"/>
      <c r="P363" s="44">
        <f>-((O334-P334)*P348+(O335-P335)*P349+(O336-P336)*P350+(O337-P337)*P351+(O338-P338)*P352+(O339-P339)*P353+(O340-P340)*P354+(O341-P341)*P355+(O342-P342)*P356+(O343-P343)*P357+(O344-P344)*P358)</f>
        <v>-266.90897822968486</v>
      </c>
      <c r="Q363" s="44">
        <f>-((P334-Q334)*Q348+(P335-Q335)*Q349+(P336-Q336)*Q350+(P337-Q337)*Q351+(P338-Q338)*Q352+(P339-Q339)*Q353+(P340-Q340)*Q354+(P341-Q341)*Q355+(P342-Q342)*Q356+(P343-Q343)*Q357+(P344-Q344)*Q358)</f>
        <v>302.74077050040535</v>
      </c>
      <c r="R363" s="43">
        <f>-((Q334-R334)*R348+(Q335-R335)*R349+(Q336-R336)*R350+(Q337-R337)*R351+(Q338-R338)*R352+(Q339-R339)*R353+(Q340-R340)*R354+(Q341-R341)*R355+(Q342-R342)*R356+(Q343-R343)*R357+(Q344-R344)*R358)</f>
        <v>15.068824594275718</v>
      </c>
      <c r="U363" s="49" t="s">
        <v>98</v>
      </c>
      <c r="W363" s="53">
        <f t="shared" si="14"/>
        <v>6.095253242450635E-2</v>
      </c>
      <c r="X363" s="53">
        <f t="shared" si="14"/>
        <v>3.9292359435002595E-2</v>
      </c>
      <c r="Y363" s="53">
        <f t="shared" si="14"/>
        <v>3.2366767390562899E-2</v>
      </c>
      <c r="Z363" s="53">
        <f t="shared" si="14"/>
        <v>2.7183878729337085E-2</v>
      </c>
    </row>
    <row r="364" spans="13:26">
      <c r="P364" s="42">
        <f>P361-(P55-O55)</f>
        <v>0</v>
      </c>
      <c r="Q364" s="42">
        <f>Q361-(Q55-P55)</f>
        <v>3.4106051316484809E-13</v>
      </c>
      <c r="R364" s="42">
        <f>R361-(R55-Q55)</f>
        <v>0</v>
      </c>
      <c r="U364" s="49" t="s">
        <v>97</v>
      </c>
      <c r="W364" s="53">
        <f t="shared" si="14"/>
        <v>1.4666506871179364E-2</v>
      </c>
      <c r="X364" s="53">
        <f t="shared" si="14"/>
        <v>3.0625982902688795E-2</v>
      </c>
      <c r="Y364" s="53">
        <f t="shared" si="14"/>
        <v>2.1530149542754791E-2</v>
      </c>
      <c r="Z364" s="53">
        <f t="shared" si="14"/>
        <v>2.7723061020562139E-2</v>
      </c>
    </row>
    <row r="365" spans="13:26" ht="11.25" thickBot="1">
      <c r="M365" s="41" t="s">
        <v>197</v>
      </c>
      <c r="N365" s="33"/>
      <c r="O365" s="40" t="s">
        <v>149</v>
      </c>
      <c r="P365" s="40" t="s">
        <v>160</v>
      </c>
      <c r="Q365" s="40" t="s">
        <v>159</v>
      </c>
      <c r="R365" s="40" t="s">
        <v>119</v>
      </c>
      <c r="U365" s="49" t="s">
        <v>96</v>
      </c>
      <c r="W365" s="53">
        <f t="shared" si="14"/>
        <v>8.5151761971804716E-4</v>
      </c>
      <c r="X365" s="53">
        <f t="shared" si="14"/>
        <v>4.1780681965872973E-4</v>
      </c>
      <c r="Y365" s="53">
        <f t="shared" si="14"/>
        <v>2.1499658783608451E-4</v>
      </c>
      <c r="Z365" s="53">
        <f t="shared" si="14"/>
        <v>1.4332047200090326E-3</v>
      </c>
    </row>
    <row r="366" spans="13:26">
      <c r="M366" s="39" t="s">
        <v>130</v>
      </c>
      <c r="N366" s="38"/>
      <c r="O366" s="37">
        <f>O307</f>
        <v>501727.73630133254</v>
      </c>
      <c r="P366" s="37">
        <f>P4-'GP breakdown'!D52+P331*(P55-P362)/1000000</f>
        <v>420805.38109176938</v>
      </c>
      <c r="Q366" s="37">
        <f>Q4-'GP breakdown'!E52+Q331*(Q55-Q362)/1000000</f>
        <v>412066.82112425251</v>
      </c>
      <c r="R366" s="36">
        <f>R4-'GP breakdown'!F52+R331*(R55-R362)/1000000</f>
        <v>435119.32656471728</v>
      </c>
      <c r="U366" s="49" t="s">
        <v>95</v>
      </c>
      <c r="W366" s="53">
        <f t="shared" si="14"/>
        <v>7.6302765307843844E-3</v>
      </c>
      <c r="X366" s="53">
        <f t="shared" si="14"/>
        <v>1.0083376077180998E-2</v>
      </c>
      <c r="Y366" s="53">
        <f t="shared" si="14"/>
        <v>8.2323212902396161E-3</v>
      </c>
      <c r="Z366" s="53">
        <f t="shared" si="14"/>
        <v>6.5542149422552643E-3</v>
      </c>
    </row>
    <row r="367" spans="13:26">
      <c r="M367" s="34" t="s">
        <v>163</v>
      </c>
      <c r="N367" s="33"/>
      <c r="O367" s="32">
        <f>O308</f>
        <v>405499.79572596564</v>
      </c>
      <c r="P367" s="32">
        <f>P308</f>
        <v>368700.08632432716</v>
      </c>
      <c r="Q367" s="32">
        <f>Q308</f>
        <v>344811.1042817462</v>
      </c>
      <c r="R367" s="31">
        <f>R308</f>
        <v>340776.24646842002</v>
      </c>
      <c r="U367" s="49" t="s">
        <v>94</v>
      </c>
      <c r="W367" s="53">
        <f t="shared" si="14"/>
        <v>0.16280966826956222</v>
      </c>
      <c r="X367" s="53">
        <f t="shared" si="14"/>
        <v>0.18096854751519031</v>
      </c>
      <c r="Y367" s="53">
        <f t="shared" si="14"/>
        <v>9.8665984285926031E-2</v>
      </c>
      <c r="Z367" s="53">
        <f t="shared" si="14"/>
        <v>9.8979150909823663E-2</v>
      </c>
    </row>
    <row r="368" spans="13:26">
      <c r="M368" s="34" t="s">
        <v>144</v>
      </c>
      <c r="N368" s="33"/>
      <c r="O368" s="32">
        <f>O366-O367</f>
        <v>96227.940575366898</v>
      </c>
      <c r="P368" s="32">
        <f>P366-P367</f>
        <v>52105.294767442218</v>
      </c>
      <c r="Q368" s="32">
        <f>Q366-Q367</f>
        <v>67255.716842506314</v>
      </c>
      <c r="R368" s="31">
        <f>R366-R367</f>
        <v>94343.080096297257</v>
      </c>
      <c r="U368" s="49" t="s">
        <v>93</v>
      </c>
      <c r="W368" s="53">
        <f t="shared" si="14"/>
        <v>2.4153508262244282E-2</v>
      </c>
      <c r="X368" s="53">
        <f t="shared" si="14"/>
        <v>6.6246672010074864E-2</v>
      </c>
      <c r="Y368" s="53">
        <f t="shared" si="14"/>
        <v>6.3303591648871282E-2</v>
      </c>
      <c r="Z368" s="53">
        <f t="shared" si="14"/>
        <v>5.3186264916361858E-2</v>
      </c>
    </row>
    <row r="369" spans="13:26" ht="11.25" thickBot="1">
      <c r="M369" s="30" t="s">
        <v>67</v>
      </c>
      <c r="N369" s="29"/>
      <c r="O369" s="28">
        <f>O368/O366</f>
        <v>0.19179314519214338</v>
      </c>
      <c r="P369" s="28">
        <f>P368/P366</f>
        <v>0.12382278627772367</v>
      </c>
      <c r="Q369" s="28">
        <f>Q368/Q366</f>
        <v>0.16321555969735882</v>
      </c>
      <c r="R369" s="27">
        <f>R368/R366</f>
        <v>0.21682116683057787</v>
      </c>
      <c r="U369" s="47" t="s">
        <v>148</v>
      </c>
      <c r="V369" s="47"/>
      <c r="W369" s="52">
        <f>SUM(W358:W368)</f>
        <v>0.99999999999999989</v>
      </c>
      <c r="X369" s="52">
        <f>SUM(X358:X368)</f>
        <v>1.0000000000000002</v>
      </c>
      <c r="Y369" s="52">
        <f>SUM(Y358:Y368)</f>
        <v>1</v>
      </c>
      <c r="Z369" s="52">
        <f>SUM(Z358:Z368)</f>
        <v>1</v>
      </c>
    </row>
    <row r="370" spans="13:26">
      <c r="P370" s="26">
        <f>P$7-P369</f>
        <v>1.6754375094681084E-3</v>
      </c>
      <c r="Q370" s="26">
        <f>Q$7-Q369</f>
        <v>-1.023819440860993E-2</v>
      </c>
      <c r="R370" s="26">
        <f>R$7-R369</f>
        <v>-1.8527799049693927E-2</v>
      </c>
      <c r="U370" s="49"/>
    </row>
    <row r="371" spans="13:26" ht="11.25" thickBot="1">
      <c r="M371" s="41" t="s">
        <v>196</v>
      </c>
      <c r="N371" s="33"/>
      <c r="O371" s="40" t="s">
        <v>122</v>
      </c>
      <c r="P371" s="40" t="s">
        <v>121</v>
      </c>
      <c r="Q371" s="40" t="s">
        <v>85</v>
      </c>
      <c r="R371" s="40" t="s">
        <v>119</v>
      </c>
      <c r="U371" s="24" t="s">
        <v>195</v>
      </c>
    </row>
    <row r="372" spans="13:26">
      <c r="M372" s="39" t="s">
        <v>130</v>
      </c>
      <c r="N372" s="38"/>
      <c r="O372" s="37">
        <f>O366</f>
        <v>501727.73630133254</v>
      </c>
      <c r="P372" s="37">
        <f>P4-'GP breakdown'!D52+P331*(P55-P363)/1000000</f>
        <v>423946.52859799907</v>
      </c>
      <c r="Q372" s="37">
        <f>Q4-'GP breakdown'!E52+Q331*(Q55-Q363)/1000000</f>
        <v>403789.65020550269</v>
      </c>
      <c r="R372" s="36">
        <f>R4-'GP breakdown'!F52+R331*(R55-R363)/1000000</f>
        <v>424859.98218945938</v>
      </c>
      <c r="U372" s="49" t="s">
        <v>103</v>
      </c>
      <c r="W372" s="51">
        <f>'D&amp;A(Cogs) by product'!AG66</f>
        <v>2243.8510782618573</v>
      </c>
      <c r="X372" s="51">
        <f>'D&amp;A(Cogs) by product'!AH66</f>
        <v>2019.5540501354174</v>
      </c>
      <c r="Y372" s="51">
        <f>'D&amp;A(Cogs) by product'!AI66</f>
        <v>1761.1099530447693</v>
      </c>
      <c r="Z372" s="51">
        <f>'D&amp;A(Cogs) by product'!AJ66</f>
        <v>1522.5789487746215</v>
      </c>
    </row>
    <row r="373" spans="13:26">
      <c r="M373" s="34" t="s">
        <v>82</v>
      </c>
      <c r="N373" s="33"/>
      <c r="O373" s="32">
        <f>O367</f>
        <v>405499.79572596564</v>
      </c>
      <c r="P373" s="32">
        <f>P367</f>
        <v>368700.08632432716</v>
      </c>
      <c r="Q373" s="32">
        <f>Q367</f>
        <v>344811.1042817462</v>
      </c>
      <c r="R373" s="31">
        <f>R367</f>
        <v>340776.24646842002</v>
      </c>
      <c r="U373" s="49" t="s">
        <v>102</v>
      </c>
      <c r="W373" s="51">
        <f>'D&amp;A(Cogs) by product'!AG67</f>
        <v>5699.7538710755907</v>
      </c>
      <c r="X373" s="51">
        <f>'D&amp;A(Cogs) by product'!AH67</f>
        <v>6166.500821764982</v>
      </c>
      <c r="Y373" s="51">
        <f>'D&amp;A(Cogs) by product'!AI67</f>
        <v>5790.6959197993319</v>
      </c>
      <c r="Z373" s="51">
        <f>'D&amp;A(Cogs) by product'!AJ67</f>
        <v>4548.2138679770069</v>
      </c>
    </row>
    <row r="374" spans="13:26">
      <c r="M374" s="34" t="s">
        <v>144</v>
      </c>
      <c r="N374" s="33"/>
      <c r="O374" s="32">
        <f>O372-O373</f>
        <v>96227.940575366898</v>
      </c>
      <c r="P374" s="32">
        <f>P372-P373</f>
        <v>55246.442273671913</v>
      </c>
      <c r="Q374" s="32">
        <f>Q372-Q373</f>
        <v>58978.545923756494</v>
      </c>
      <c r="R374" s="31">
        <f>R372-R373</f>
        <v>84083.735721039353</v>
      </c>
      <c r="U374" s="49" t="s">
        <v>101</v>
      </c>
      <c r="W374" s="51">
        <f>'D&amp;A(Cogs) by product'!AG68</f>
        <v>3560.2043017603401</v>
      </c>
      <c r="X374" s="51">
        <f>'D&amp;A(Cogs) by product'!AH68</f>
        <v>3983.7230875425053</v>
      </c>
      <c r="Y374" s="51">
        <f>'D&amp;A(Cogs) by product'!AI68</f>
        <v>3770.6991413990572</v>
      </c>
      <c r="Z374" s="51">
        <f>'D&amp;A(Cogs) by product'!AJ68</f>
        <v>3198.6820666901331</v>
      </c>
    </row>
    <row r="375" spans="13:26" ht="11.25" thickBot="1">
      <c r="M375" s="30" t="s">
        <v>67</v>
      </c>
      <c r="N375" s="29"/>
      <c r="O375" s="28">
        <f>O374/O372</f>
        <v>0.19179314519214338</v>
      </c>
      <c r="P375" s="28">
        <f>P374/P372</f>
        <v>0.13031464712395022</v>
      </c>
      <c r="Q375" s="28">
        <f>Q374/Q372</f>
        <v>0.14606254987897843</v>
      </c>
      <c r="R375" s="27">
        <f>R374/R372</f>
        <v>0.19790928599046917</v>
      </c>
      <c r="U375" s="49" t="s">
        <v>100</v>
      </c>
      <c r="W375" s="51">
        <f>'D&amp;A(Cogs) by product'!AG69</f>
        <v>1249.2058132251464</v>
      </c>
      <c r="X375" s="51">
        <f>'D&amp;A(Cogs) by product'!AH69</f>
        <v>1476.1130546992813</v>
      </c>
      <c r="Y375" s="51">
        <f>'D&amp;A(Cogs) by product'!AI69</f>
        <v>1360.5560165328945</v>
      </c>
      <c r="Z375" s="51">
        <f>'D&amp;A(Cogs) by product'!AJ69</f>
        <v>1204.9058492957627</v>
      </c>
    </row>
    <row r="376" spans="13:26">
      <c r="P376" s="26">
        <f>P$7-P375</f>
        <v>-4.8164233367584408E-3</v>
      </c>
      <c r="Q376" s="26">
        <f>Q$7-Q375</f>
        <v>6.9148154097704584E-3</v>
      </c>
      <c r="R376" s="26">
        <f>R$7-R375</f>
        <v>3.8408179041476975E-4</v>
      </c>
      <c r="U376" s="49" t="s">
        <v>99</v>
      </c>
      <c r="W376" s="51">
        <f>'D&amp;A(Cogs) by product'!AG70</f>
        <v>5591.4429759739924</v>
      </c>
      <c r="X376" s="51">
        <f>'D&amp;A(Cogs) by product'!AH70</f>
        <v>3814.1938873527661</v>
      </c>
      <c r="Y376" s="51">
        <f>'D&amp;A(Cogs) by product'!AI70</f>
        <v>4418.4606277169305</v>
      </c>
      <c r="Z376" s="51">
        <f>'D&amp;A(Cogs) by product'!AJ70</f>
        <v>3195.8420674667655</v>
      </c>
    </row>
    <row r="377" spans="13:26">
      <c r="M377" s="54" t="s">
        <v>189</v>
      </c>
      <c r="U377" s="49" t="s">
        <v>98</v>
      </c>
      <c r="W377" s="51">
        <f>'D&amp;A(Cogs) by product'!AG71</f>
        <v>6571.7107485884189</v>
      </c>
      <c r="X377" s="51">
        <f>'D&amp;A(Cogs) by product'!AH71</f>
        <v>7251.4051954233146</v>
      </c>
      <c r="Y377" s="51">
        <f>'D&amp;A(Cogs) by product'!AI71</f>
        <v>5979.5975907520351</v>
      </c>
      <c r="Z377" s="51">
        <f>'D&amp;A(Cogs) by product'!AJ71</f>
        <v>5791.2990677034895</v>
      </c>
    </row>
    <row r="378" spans="13:26">
      <c r="M378" s="24" t="s">
        <v>194</v>
      </c>
      <c r="U378" s="49" t="s">
        <v>97</v>
      </c>
      <c r="W378" s="51">
        <f>'D&amp;A(Cogs) by product'!AG72</f>
        <v>881.26350081271778</v>
      </c>
      <c r="X378" s="51">
        <f>'D&amp;A(Cogs) by product'!AH72</f>
        <v>1147.3670504308272</v>
      </c>
      <c r="Y378" s="51">
        <f>'D&amp;A(Cogs) by product'!AI72</f>
        <v>1102.5046260533888</v>
      </c>
      <c r="Z378" s="51">
        <f>'D&amp;A(Cogs) by product'!AJ72</f>
        <v>771.41693941962956</v>
      </c>
    </row>
    <row r="379" spans="13:26">
      <c r="M379" s="49" t="s">
        <v>103</v>
      </c>
      <c r="O379" s="51">
        <f>'GP breakdown'!I65</f>
        <v>1504892.05</v>
      </c>
      <c r="P379" s="51">
        <f>'GP breakdown'!J65</f>
        <v>1302665</v>
      </c>
      <c r="Q379" s="51">
        <f>'GP breakdown'!K65</f>
        <v>1516614</v>
      </c>
      <c r="R379" s="51">
        <f>'GP breakdown'!L65</f>
        <v>1180499</v>
      </c>
      <c r="U379" s="49" t="s">
        <v>96</v>
      </c>
      <c r="W379" s="51">
        <f>'D&amp;A(Cogs) by product'!AG73</f>
        <v>1240.0059013693963</v>
      </c>
      <c r="X379" s="51">
        <f>'D&amp;A(Cogs) by product'!AH73</f>
        <v>2366.970259421727</v>
      </c>
      <c r="Y379" s="51">
        <f>'D&amp;A(Cogs) by product'!AI73</f>
        <v>4354.9919561079114</v>
      </c>
      <c r="Z379" s="51">
        <f>'D&amp;A(Cogs) by product'!AJ73</f>
        <v>8614.8744884127427</v>
      </c>
    </row>
    <row r="380" spans="13:26">
      <c r="M380" s="49" t="s">
        <v>102</v>
      </c>
      <c r="O380" s="51">
        <f>'GP breakdown'!I66</f>
        <v>559276</v>
      </c>
      <c r="P380" s="51">
        <f>'GP breakdown'!J66</f>
        <v>530666</v>
      </c>
      <c r="Q380" s="51">
        <f>'GP breakdown'!K66</f>
        <v>730945</v>
      </c>
      <c r="R380" s="51">
        <f>'GP breakdown'!L66</f>
        <v>658847</v>
      </c>
      <c r="U380" s="49" t="s">
        <v>95</v>
      </c>
      <c r="W380" s="51">
        <f>'D&amp;A(Cogs) by product'!AG74</f>
        <v>5335.1777461146366</v>
      </c>
      <c r="X380" s="51">
        <f>'D&amp;A(Cogs) by product'!AH74</f>
        <v>4884.1390479573001</v>
      </c>
      <c r="Y380" s="51">
        <f>'D&amp;A(Cogs) by product'!AI74</f>
        <v>5508.5114160098683</v>
      </c>
      <c r="Z380" s="51">
        <f>'D&amp;A(Cogs) by product'!AJ74</f>
        <v>5910.528517273603</v>
      </c>
    </row>
    <row r="381" spans="13:26">
      <c r="M381" s="49" t="s">
        <v>101</v>
      </c>
      <c r="O381" s="51">
        <f>'GP breakdown'!I67</f>
        <v>600585.85</v>
      </c>
      <c r="P381" s="51">
        <f>'GP breakdown'!J67</f>
        <v>402352</v>
      </c>
      <c r="Q381" s="51">
        <f>'GP breakdown'!K67</f>
        <v>698366</v>
      </c>
      <c r="R381" s="51">
        <f>'GP breakdown'!L67</f>
        <v>646772</v>
      </c>
      <c r="U381" s="49" t="s">
        <v>94</v>
      </c>
      <c r="W381" s="51">
        <f>'D&amp;A(Cogs) by product'!AG75</f>
        <v>4143.1472983692029</v>
      </c>
      <c r="X381" s="51">
        <f>'D&amp;A(Cogs) by product'!AH75</f>
        <v>3625.1007039120627</v>
      </c>
      <c r="Y381" s="51">
        <f>'D&amp;A(Cogs) by product'!AI75</f>
        <v>2757.5086763348313</v>
      </c>
      <c r="Z381" s="51">
        <f>'D&amp;A(Cogs) by product'!AJ75</f>
        <v>3608.7280820762371</v>
      </c>
    </row>
    <row r="382" spans="13:26">
      <c r="M382" s="49" t="s">
        <v>100</v>
      </c>
      <c r="O382" s="51">
        <f>'GP breakdown'!I68</f>
        <v>981889.39999999991</v>
      </c>
      <c r="P382" s="51">
        <f>'GP breakdown'!J68</f>
        <v>623784</v>
      </c>
      <c r="Q382" s="51">
        <f>'GP breakdown'!K68</f>
        <v>911581</v>
      </c>
      <c r="R382" s="51">
        <f>'GP breakdown'!L68</f>
        <v>496223</v>
      </c>
      <c r="U382" s="49" t="s">
        <v>93</v>
      </c>
      <c r="W382" s="51">
        <f>'D&amp;A(Cogs) by product'!AG76</f>
        <v>1193.8582314105529</v>
      </c>
      <c r="X382" s="51">
        <f>'D&amp;A(Cogs) by product'!AH76</f>
        <v>1912.7985623656991</v>
      </c>
      <c r="Y382" s="51">
        <f>'D&amp;A(Cogs) by product'!AI76</f>
        <v>1977.8917441069448</v>
      </c>
      <c r="Z382" s="51">
        <f>'D&amp;A(Cogs) by product'!AJ76</f>
        <v>1878.5664818312523</v>
      </c>
    </row>
    <row r="383" spans="13:26">
      <c r="M383" s="49" t="s">
        <v>99</v>
      </c>
      <c r="O383" s="51">
        <f>'GP breakdown'!I69</f>
        <v>276235</v>
      </c>
      <c r="P383" s="51">
        <f>'GP breakdown'!J69</f>
        <v>241351</v>
      </c>
      <c r="Q383" s="51">
        <f>'GP breakdown'!K69</f>
        <v>842814</v>
      </c>
      <c r="R383" s="51">
        <f>'GP breakdown'!L69</f>
        <v>934302</v>
      </c>
      <c r="U383" s="47" t="s">
        <v>148</v>
      </c>
      <c r="V383" s="47"/>
      <c r="W383" s="50">
        <f>W358*W372+W359*W373+W360*W374+W361*W375+W362*W376+W363*W377+W364*W378+W365*W379+W366*W380+W367*W381+W368*W382</f>
        <v>3396.1927768977271</v>
      </c>
      <c r="X383" s="50">
        <f>X358*X372+X359*X373+X360*X374+X361*X375+X362*X376+X363*X377+X364*X378+X365*X379+X366*X380+X367*X381+X368*X382</f>
        <v>3298.115226636769</v>
      </c>
      <c r="Y383" s="50">
        <f>Y358*Y372+Y359*Y373+Y360*Y374+Y361*Y375+Y362*Y376+Y363*Y377+Y364*Y378+Y365*Y379+Y366*Y380+Y367*Y381+Y368*Y382</f>
        <v>3112.0346592639967</v>
      </c>
      <c r="Z383" s="50">
        <f>Z358*Z372+Z359*Z373+Z360*Z374+Z361*Z375+Z362*Z376+Z363*Z377+Z364*Z378+Z365*Z379+Z366*Z380+Z367*Z381+Z368*Z382</f>
        <v>2751.4822903125582</v>
      </c>
    </row>
    <row r="384" spans="13:26" ht="11.25" thickBot="1">
      <c r="M384" s="49" t="s">
        <v>98</v>
      </c>
      <c r="O384" s="51">
        <f>'GP breakdown'!I70</f>
        <v>298075</v>
      </c>
      <c r="P384" s="51">
        <f>'GP breakdown'!J70</f>
        <v>197854</v>
      </c>
      <c r="Q384" s="51">
        <f>'GP breakdown'!K70</f>
        <v>459779</v>
      </c>
      <c r="R384" s="51">
        <f>'GP breakdown'!L70</f>
        <v>365772</v>
      </c>
      <c r="U384" s="49"/>
    </row>
    <row r="385" spans="13:26">
      <c r="M385" s="49" t="s">
        <v>97</v>
      </c>
      <c r="O385" s="51">
        <f>'GP breakdown'!I71</f>
        <v>619769</v>
      </c>
      <c r="P385" s="51">
        <f>'GP breakdown'!J71</f>
        <v>634878</v>
      </c>
      <c r="Q385" s="51">
        <f>'GP breakdown'!K71</f>
        <v>586163</v>
      </c>
      <c r="R385" s="51">
        <f>'GP breakdown'!L71</f>
        <v>391584</v>
      </c>
      <c r="U385" s="39" t="s">
        <v>179</v>
      </c>
      <c r="V385" s="38"/>
      <c r="W385" s="38"/>
      <c r="X385" s="37">
        <f>SUM(X386:X387)</f>
        <v>-98.077550260957693</v>
      </c>
      <c r="Y385" s="37">
        <f>SUM(Y386:Y387)</f>
        <v>-186.08056737277283</v>
      </c>
      <c r="Z385" s="36">
        <f>SUM(Z386:Z387)</f>
        <v>-360.55236895143838</v>
      </c>
    </row>
    <row r="386" spans="13:26">
      <c r="M386" s="49" t="s">
        <v>96</v>
      </c>
      <c r="O386" s="51">
        <f>'GP breakdown'!I72</f>
        <v>49371</v>
      </c>
      <c r="P386" s="51">
        <f>'GP breakdown'!J72</f>
        <v>16087</v>
      </c>
      <c r="Q386" s="51">
        <f>'GP breakdown'!K72</f>
        <v>178373</v>
      </c>
      <c r="R386" s="51">
        <f>'GP breakdown'!L72</f>
        <v>179556</v>
      </c>
      <c r="U386" s="48" t="s">
        <v>152</v>
      </c>
      <c r="V386" s="47"/>
      <c r="W386" s="47"/>
      <c r="X386" s="46">
        <f>-((W372-X372)*W358+(W373-X373)*W359+(W374-X374)*W360+(W375-X375)*W361+(W376-X376)*W362+(W377-X377)*W363+(W378-X378)*W364+(W379-X379)*W365+(W380-X380)*W366+(W381-X381)*W367+(W382-X382)*W368)</f>
        <v>87.208419187058851</v>
      </c>
      <c r="Y386" s="46">
        <f>-((X372-Y372)*X358+(X373-Y373)*X359+(X374-Y374)*X360+(X375-Y375)*X361+(X376-Y376)*X362+(X377-Y377)*X363+(X378-Y378)*X364+(X379-Y379)*X365+(X380-Y380)*X366+(X381-Y381)*X367+(X382-Y382)*X368)</f>
        <v>-329.1591836474949</v>
      </c>
      <c r="Z386" s="45">
        <f>-((Y372-Z372)*Y358+(Y373-Z373)*Y359+(Y374-Z374)*Y360+(Y375-Z375)*Y361+(Y376-Z376)*Y362+(Y377-Z377)*Y363+(Y378-Z378)*Y364+(Y379-Z379)*Y365+(Y380-Z380)*Y366+(Y381-Z381)*Y367+(Y382-Z382)*Y368)</f>
        <v>-359.53788074023271</v>
      </c>
    </row>
    <row r="387" spans="13:26" ht="11.25" thickBot="1">
      <c r="M387" s="49" t="s">
        <v>95</v>
      </c>
      <c r="O387" s="51">
        <f>'GP breakdown'!I73</f>
        <v>103015</v>
      </c>
      <c r="P387" s="51">
        <f>'GP breakdown'!J73</f>
        <v>75628</v>
      </c>
      <c r="Q387" s="51">
        <f>'GP breakdown'!K73</f>
        <v>96652</v>
      </c>
      <c r="R387" s="51">
        <f>'GP breakdown'!L73</f>
        <v>109120</v>
      </c>
      <c r="U387" s="30" t="s">
        <v>89</v>
      </c>
      <c r="V387" s="29"/>
      <c r="W387" s="29"/>
      <c r="X387" s="44">
        <f>-((W358-X358)*X372+(W359-X359)*X373+(W360-X360)*X374+(W361-X361)*X375+(W362-X362)*X376+(W363-X363)*X377+(W364-X364)*X378+(W365-X365)*X379+(W366-X366)*X380+(W367-X367)*X381+(W368-X368)*X382)</f>
        <v>-185.28596944801654</v>
      </c>
      <c r="Y387" s="44">
        <f>-((X358-Y358)*Y372+(X359-Y359)*Y373+(X360-Y360)*Y374+(X361-Y361)*Y375+(X362-Y362)*Y376+(X363-Y363)*Y377+(X364-Y364)*Y378+(X365-Y365)*Y379+(X366-Y366)*Y380+(X367-Y367)*Y381+(X368-Y368)*Y382)</f>
        <v>143.07861627472207</v>
      </c>
      <c r="Z387" s="43">
        <f>-((Y358-Z358)*Z372+(Y359-Z359)*Z373+(Y360-Z360)*Z374+(Y361-Z361)*Z375+(Y362-Z362)*Z376+(Y363-Z363)*Z377+(Y364-Z364)*Z378+(Y365-Z365)*Z379+(Y366-Z366)*Z380+(Y367-Z367)*Z381+(Y368-Z368)*Z382)</f>
        <v>-1.0144882112056877</v>
      </c>
    </row>
    <row r="388" spans="13:26">
      <c r="M388" s="49" t="s">
        <v>94</v>
      </c>
      <c r="O388" s="51">
        <f>'GP breakdown'!I74</f>
        <v>1789507.3</v>
      </c>
      <c r="P388" s="51">
        <f>'GP breakdown'!J74</f>
        <v>1617016</v>
      </c>
      <c r="Q388" s="51">
        <f>'GP breakdown'!K74</f>
        <v>2655945</v>
      </c>
      <c r="R388" s="51">
        <f>'GP breakdown'!L74</f>
        <v>3342705</v>
      </c>
      <c r="X388" s="42">
        <f>X385-(X59-W59)</f>
        <v>-9.5212726591853425E-13</v>
      </c>
      <c r="Y388" s="42">
        <f>Y385-(Y59-X59)</f>
        <v>3.694822225952521E-13</v>
      </c>
      <c r="Z388" s="42">
        <f>Z385-(Z59-Y59)</f>
        <v>5.1159076974727213E-13</v>
      </c>
    </row>
    <row r="389" spans="13:26" ht="11.25" thickBot="1">
      <c r="M389" s="49" t="s">
        <v>93</v>
      </c>
      <c r="O389" s="51">
        <f>'GP breakdown'!I75</f>
        <v>1846451</v>
      </c>
      <c r="P389" s="51">
        <f>'GP breakdown'!J75</f>
        <v>498822</v>
      </c>
      <c r="Q389" s="51">
        <f>'GP breakdown'!K75</f>
        <v>922973</v>
      </c>
      <c r="R389" s="51">
        <f>'GP breakdown'!L75</f>
        <v>874485</v>
      </c>
      <c r="U389" s="41" t="s">
        <v>193</v>
      </c>
      <c r="V389" s="33"/>
      <c r="W389" s="40" t="s">
        <v>113</v>
      </c>
      <c r="X389" s="40" t="s">
        <v>121</v>
      </c>
      <c r="Y389" s="40" t="s">
        <v>111</v>
      </c>
      <c r="Z389" s="40" t="s">
        <v>182</v>
      </c>
    </row>
    <row r="390" spans="13:26">
      <c r="M390" s="47" t="s">
        <v>127</v>
      </c>
      <c r="N390" s="47"/>
      <c r="O390" s="50">
        <f>SUM(O379:O389)</f>
        <v>8629066.5999999996</v>
      </c>
      <c r="P390" s="50">
        <f>SUM(P379:P389)</f>
        <v>6141103</v>
      </c>
      <c r="Q390" s="50">
        <f>SUM(Q379:Q389)</f>
        <v>9600205</v>
      </c>
      <c r="R390" s="50">
        <f>SUM(R379:R389)</f>
        <v>9179865</v>
      </c>
      <c r="U390" s="39" t="s">
        <v>130</v>
      </c>
      <c r="V390" s="38"/>
      <c r="W390" s="37">
        <f>W327</f>
        <v>501727.73630133254</v>
      </c>
      <c r="X390" s="37">
        <f>X327</f>
        <v>421611.5922840673</v>
      </c>
      <c r="Y390" s="37">
        <f>Y327</f>
        <v>407086.05667815695</v>
      </c>
      <c r="Z390" s="36">
        <f>Z327</f>
        <v>425063.52420355403</v>
      </c>
    </row>
    <row r="391" spans="13:26">
      <c r="U391" s="34" t="s">
        <v>163</v>
      </c>
      <c r="V391" s="33"/>
      <c r="W391" s="32">
        <f>SUM(W392:W393)</f>
        <v>405499.79572596564</v>
      </c>
      <c r="X391" s="32">
        <f>SUM(X392:X393)</f>
        <v>367937.18165850802</v>
      </c>
      <c r="Y391" s="32">
        <f>SUM(Y392:Y393)</f>
        <v>348395.16883213934</v>
      </c>
      <c r="Z391" s="31">
        <f>SUM(Z392:Z393)</f>
        <v>345632.70119263162</v>
      </c>
    </row>
    <row r="392" spans="13:26">
      <c r="M392" s="24" t="s">
        <v>192</v>
      </c>
      <c r="U392" s="35" t="s">
        <v>129</v>
      </c>
      <c r="V392" s="33"/>
      <c r="W392" s="32">
        <f>W329</f>
        <v>258057.30282549196</v>
      </c>
      <c r="X392" s="32">
        <f>X6-'D&amp;A(Cogs) by product'!AL65+X355*(X59-X386)/1000000</f>
        <v>220311.39575620287</v>
      </c>
      <c r="Y392" s="32">
        <f>Y6-'D&amp;A(Cogs) by product'!AM65+Y355*(Y59-Y386)/1000000</f>
        <v>204923.7059428787</v>
      </c>
      <c r="Z392" s="31">
        <f>Z6-'D&amp;A(Cogs) by product'!AN65+Z355*(Z59-Z386)/1000000</f>
        <v>212453.98563194077</v>
      </c>
    </row>
    <row r="393" spans="13:26">
      <c r="M393" s="49" t="s">
        <v>103</v>
      </c>
      <c r="O393" s="53">
        <f t="shared" ref="O393:R403" si="15">O379/O$390</f>
        <v>0.17439801078832792</v>
      </c>
      <c r="P393" s="53">
        <f t="shared" si="15"/>
        <v>0.21212231744036861</v>
      </c>
      <c r="Q393" s="53">
        <f t="shared" si="15"/>
        <v>0.15797725152744135</v>
      </c>
      <c r="R393" s="53">
        <f t="shared" si="15"/>
        <v>0.128596553435154</v>
      </c>
      <c r="U393" s="35" t="s">
        <v>191</v>
      </c>
      <c r="V393" s="33"/>
      <c r="W393" s="32">
        <f>W330</f>
        <v>147442.49290047368</v>
      </c>
      <c r="X393" s="32">
        <f>X330</f>
        <v>147625.78590230516</v>
      </c>
      <c r="Y393" s="32">
        <f>Y330</f>
        <v>143471.46288926061</v>
      </c>
      <c r="Z393" s="31">
        <f>Z330</f>
        <v>133178.71556069082</v>
      </c>
    </row>
    <row r="394" spans="13:26">
      <c r="M394" s="49" t="s">
        <v>102</v>
      </c>
      <c r="O394" s="53">
        <f t="shared" si="15"/>
        <v>6.4813035514177164E-2</v>
      </c>
      <c r="P394" s="53">
        <f t="shared" si="15"/>
        <v>8.6412164068897721E-2</v>
      </c>
      <c r="Q394" s="53">
        <f t="shared" si="15"/>
        <v>7.6138478292911455E-2</v>
      </c>
      <c r="R394" s="53">
        <f t="shared" si="15"/>
        <v>7.1770881162195738E-2</v>
      </c>
      <c r="U394" s="34" t="s">
        <v>162</v>
      </c>
      <c r="V394" s="33"/>
      <c r="W394" s="32">
        <f>W390-W391</f>
        <v>96227.940575366898</v>
      </c>
      <c r="X394" s="32">
        <f>X390-X391</f>
        <v>53674.410625559278</v>
      </c>
      <c r="Y394" s="32">
        <f>Y390-Y391</f>
        <v>58690.887846017606</v>
      </c>
      <c r="Z394" s="31">
        <f>Z390-Z391</f>
        <v>79430.82301092241</v>
      </c>
    </row>
    <row r="395" spans="13:26" ht="11.25" thickBot="1">
      <c r="M395" s="49" t="s">
        <v>101</v>
      </c>
      <c r="O395" s="53">
        <f t="shared" si="15"/>
        <v>6.96003261812813E-2</v>
      </c>
      <c r="P395" s="53">
        <f t="shared" si="15"/>
        <v>6.551787195231866E-2</v>
      </c>
      <c r="Q395" s="53">
        <f t="shared" si="15"/>
        <v>7.2744904926509382E-2</v>
      </c>
      <c r="R395" s="53">
        <f t="shared" si="15"/>
        <v>7.0455502341265366E-2</v>
      </c>
      <c r="U395" s="30" t="s">
        <v>67</v>
      </c>
      <c r="V395" s="29"/>
      <c r="W395" s="28">
        <f>W394/W390</f>
        <v>0.19179314519214338</v>
      </c>
      <c r="X395" s="28">
        <f>X394/X390</f>
        <v>0.1273077202047028</v>
      </c>
      <c r="Y395" s="28">
        <f>Y394/Y390</f>
        <v>0.14417317145406122</v>
      </c>
      <c r="Z395" s="27">
        <f>Z394/Z390</f>
        <v>0.18686812320523802</v>
      </c>
    </row>
    <row r="396" spans="13:26">
      <c r="M396" s="49" t="s">
        <v>100</v>
      </c>
      <c r="O396" s="53">
        <f t="shared" si="15"/>
        <v>0.11378859910526128</v>
      </c>
      <c r="P396" s="53">
        <f t="shared" si="15"/>
        <v>0.10157523819418107</v>
      </c>
      <c r="Q396" s="53">
        <f t="shared" si="15"/>
        <v>9.4954326496152944E-2</v>
      </c>
      <c r="R396" s="53">
        <f t="shared" si="15"/>
        <v>5.4055587963439553E-2</v>
      </c>
      <c r="X396" s="26">
        <f>X$9-X395</f>
        <v>-1.8094964175110195E-3</v>
      </c>
      <c r="Y396" s="26">
        <f>Y$9-Y395</f>
        <v>8.804193834687668E-3</v>
      </c>
      <c r="Z396" s="26">
        <f>Z$9-Z395</f>
        <v>1.1425244575645921E-2</v>
      </c>
    </row>
    <row r="397" spans="13:26" ht="11.25" thickBot="1">
      <c r="M397" s="49" t="s">
        <v>99</v>
      </c>
      <c r="O397" s="53">
        <f t="shared" si="15"/>
        <v>3.2012152971446529E-2</v>
      </c>
      <c r="P397" s="53">
        <f t="shared" si="15"/>
        <v>3.9300920372122079E-2</v>
      </c>
      <c r="Q397" s="53">
        <f t="shared" si="15"/>
        <v>8.7791250291009412E-2</v>
      </c>
      <c r="R397" s="53">
        <f t="shared" si="15"/>
        <v>0.1017773137186658</v>
      </c>
      <c r="U397" s="41" t="s">
        <v>190</v>
      </c>
      <c r="V397" s="33"/>
      <c r="W397" s="40" t="s">
        <v>122</v>
      </c>
      <c r="X397" s="40" t="s">
        <v>121</v>
      </c>
      <c r="Y397" s="40" t="s">
        <v>85</v>
      </c>
      <c r="Z397" s="40" t="s">
        <v>119</v>
      </c>
    </row>
    <row r="398" spans="13:26">
      <c r="M398" s="49" t="s">
        <v>98</v>
      </c>
      <c r="O398" s="53">
        <f t="shared" si="15"/>
        <v>3.4543133552822507E-2</v>
      </c>
      <c r="P398" s="53">
        <f t="shared" si="15"/>
        <v>3.2217990807188873E-2</v>
      </c>
      <c r="Q398" s="53">
        <f t="shared" si="15"/>
        <v>4.7892623126276991E-2</v>
      </c>
      <c r="R398" s="53">
        <f t="shared" si="15"/>
        <v>3.9845030400773869E-2</v>
      </c>
      <c r="U398" s="39" t="s">
        <v>181</v>
      </c>
      <c r="V398" s="38"/>
      <c r="W398" s="37">
        <f>W390</f>
        <v>501727.73630133254</v>
      </c>
      <c r="X398" s="37">
        <f>X390</f>
        <v>421611.5922840673</v>
      </c>
      <c r="Y398" s="37">
        <f>Y390</f>
        <v>407086.05667815695</v>
      </c>
      <c r="Z398" s="36">
        <f>Z390</f>
        <v>425063.52420355403</v>
      </c>
    </row>
    <row r="399" spans="13:26">
      <c r="M399" s="49" t="s">
        <v>97</v>
      </c>
      <c r="O399" s="53">
        <f t="shared" si="15"/>
        <v>7.1823411352509442E-2</v>
      </c>
      <c r="P399" s="53">
        <f t="shared" si="15"/>
        <v>0.10338175405949061</v>
      </c>
      <c r="Q399" s="53">
        <f t="shared" si="15"/>
        <v>6.1057342004675941E-2</v>
      </c>
      <c r="R399" s="53">
        <f t="shared" si="15"/>
        <v>4.2656836456745277E-2</v>
      </c>
      <c r="U399" s="34" t="s">
        <v>107</v>
      </c>
      <c r="V399" s="33"/>
      <c r="W399" s="32">
        <f>SUM(W400:W401)</f>
        <v>405499.79572596564</v>
      </c>
      <c r="X399" s="32">
        <f>SUM(X400:X401)</f>
        <v>370320.97948946425</v>
      </c>
      <c r="Y399" s="32">
        <f>SUM(Y400:Y401)</f>
        <v>343253.18634420901</v>
      </c>
      <c r="Z399" s="31">
        <f>SUM(Z400:Z401)</f>
        <v>340789.94965890393</v>
      </c>
    </row>
    <row r="400" spans="13:26">
      <c r="M400" s="49" t="s">
        <v>96</v>
      </c>
      <c r="O400" s="53">
        <f t="shared" si="15"/>
        <v>5.7214762950143416E-3</v>
      </c>
      <c r="P400" s="53">
        <f t="shared" si="15"/>
        <v>2.6195619907368431E-3</v>
      </c>
      <c r="Q400" s="53">
        <f t="shared" si="15"/>
        <v>1.858012407026725E-2</v>
      </c>
      <c r="R400" s="53">
        <f t="shared" si="15"/>
        <v>1.9559764767782532E-2</v>
      </c>
      <c r="U400" s="35" t="s">
        <v>129</v>
      </c>
      <c r="V400" s="33"/>
      <c r="W400" s="32">
        <f>W392</f>
        <v>258057.30282549196</v>
      </c>
      <c r="X400" s="32">
        <f>X6-'D&amp;A(Cogs) by product'!AL65+X355*(X59-X387)/1000000</f>
        <v>222695.1935871591</v>
      </c>
      <c r="Y400" s="32">
        <f>Y6-'D&amp;A(Cogs) by product'!AM65+Y355*(Y59-Y387)/1000000</f>
        <v>199781.72345494843</v>
      </c>
      <c r="Z400" s="31">
        <f>Z6-'D&amp;A(Cogs) by product'!AN65+Z355*(Z59-Z387)/1000000</f>
        <v>207611.23409821311</v>
      </c>
    </row>
    <row r="401" spans="13:26">
      <c r="M401" s="49" t="s">
        <v>95</v>
      </c>
      <c r="O401" s="53">
        <f t="shared" si="15"/>
        <v>1.1938139404324449E-2</v>
      </c>
      <c r="P401" s="53">
        <f t="shared" si="15"/>
        <v>1.2315051546928947E-2</v>
      </c>
      <c r="Q401" s="53">
        <f t="shared" si="15"/>
        <v>1.0067701679287057E-2</v>
      </c>
      <c r="R401" s="53">
        <f t="shared" si="15"/>
        <v>1.1886885046784456E-2</v>
      </c>
      <c r="U401" s="35" t="s">
        <v>156</v>
      </c>
      <c r="V401" s="33"/>
      <c r="W401" s="32">
        <f>W393</f>
        <v>147442.49290047368</v>
      </c>
      <c r="X401" s="32">
        <f>X393</f>
        <v>147625.78590230516</v>
      </c>
      <c r="Y401" s="32">
        <f>Y393</f>
        <v>143471.46288926061</v>
      </c>
      <c r="Z401" s="31">
        <f>Z393</f>
        <v>133178.71556069082</v>
      </c>
    </row>
    <row r="402" spans="13:26">
      <c r="M402" s="49" t="s">
        <v>94</v>
      </c>
      <c r="O402" s="53">
        <f t="shared" si="15"/>
        <v>0.2073813290535966</v>
      </c>
      <c r="P402" s="53">
        <f t="shared" si="15"/>
        <v>0.26331035320527924</v>
      </c>
      <c r="Q402" s="53">
        <f t="shared" si="15"/>
        <v>0.27665502976238526</v>
      </c>
      <c r="R402" s="53">
        <f t="shared" si="15"/>
        <v>0.36413443988555388</v>
      </c>
      <c r="U402" s="34" t="s">
        <v>162</v>
      </c>
      <c r="V402" s="33"/>
      <c r="W402" s="32">
        <f>W398-W399</f>
        <v>96227.940575366898</v>
      </c>
      <c r="X402" s="32">
        <f>X398-X399</f>
        <v>51290.612794603046</v>
      </c>
      <c r="Y402" s="32">
        <f>Y398-Y399</f>
        <v>63832.87033394794</v>
      </c>
      <c r="Z402" s="31">
        <f>Z398-Z399</f>
        <v>84273.574544650095</v>
      </c>
    </row>
    <row r="403" spans="13:26" ht="11.25" thickBot="1">
      <c r="M403" s="49" t="s">
        <v>93</v>
      </c>
      <c r="O403" s="53">
        <f t="shared" si="15"/>
        <v>0.21398038578123851</v>
      </c>
      <c r="P403" s="53">
        <f t="shared" si="15"/>
        <v>8.1226776362487318E-2</v>
      </c>
      <c r="Q403" s="53">
        <f t="shared" si="15"/>
        <v>9.6140967823082943E-2</v>
      </c>
      <c r="R403" s="53">
        <f t="shared" si="15"/>
        <v>9.5261204821639536E-2</v>
      </c>
      <c r="U403" s="30" t="s">
        <v>67</v>
      </c>
      <c r="V403" s="29"/>
      <c r="W403" s="28">
        <f>W402/W398</f>
        <v>0.19179314519214338</v>
      </c>
      <c r="X403" s="28">
        <f>X402/X398</f>
        <v>0.12165370623881046</v>
      </c>
      <c r="Y403" s="28">
        <f>Y402/Y398</f>
        <v>0.15680436430278999</v>
      </c>
      <c r="Z403" s="27">
        <f>Z402/Z398</f>
        <v>0.19826112979831514</v>
      </c>
    </row>
    <row r="404" spans="13:26">
      <c r="M404" s="47" t="s">
        <v>140</v>
      </c>
      <c r="N404" s="47"/>
      <c r="O404" s="52">
        <f>SUM(O393:O403)</f>
        <v>1</v>
      </c>
      <c r="P404" s="52">
        <f>SUM(P393:P403)</f>
        <v>0.99999999999999989</v>
      </c>
      <c r="Q404" s="52">
        <f>SUM(Q393:Q403)</f>
        <v>1</v>
      </c>
      <c r="R404" s="52">
        <f>SUM(R393:R403)</f>
        <v>1</v>
      </c>
      <c r="X404" s="26">
        <f>X$9-X403</f>
        <v>3.8445175483813182E-3</v>
      </c>
      <c r="Y404" s="26">
        <f>Y$9-Y403</f>
        <v>-3.8269990140410992E-3</v>
      </c>
      <c r="Z404" s="26">
        <f>Z$9-Z403</f>
        <v>3.2237982568794621E-5</v>
      </c>
    </row>
    <row r="405" spans="13:26">
      <c r="M405" s="49"/>
      <c r="U405" s="54" t="s">
        <v>189</v>
      </c>
    </row>
    <row r="406" spans="13:26">
      <c r="M406" s="24" t="s">
        <v>188</v>
      </c>
      <c r="U406" s="24" t="s">
        <v>187</v>
      </c>
    </row>
    <row r="407" spans="13:26">
      <c r="M407" s="49" t="s">
        <v>103</v>
      </c>
      <c r="O407" s="51">
        <f>'GP breakdown'!AA65</f>
        <v>4640.3108501605702</v>
      </c>
      <c r="P407" s="51">
        <f>'GP breakdown'!AB65</f>
        <v>4585.6835927458333</v>
      </c>
      <c r="Q407" s="51">
        <f>'GP breakdown'!AC65</f>
        <v>4774.6095693053403</v>
      </c>
      <c r="R407" s="51">
        <f>'GP breakdown'!AD65</f>
        <v>4836.8788719686163</v>
      </c>
      <c r="U407" s="49" t="s">
        <v>103</v>
      </c>
      <c r="W407" s="51">
        <f>'GP breakdown'!I65</f>
        <v>1504892.05</v>
      </c>
      <c r="X407" s="51">
        <f>'GP breakdown'!J65</f>
        <v>1302665</v>
      </c>
      <c r="Y407" s="51">
        <f>'GP breakdown'!K65</f>
        <v>1516614</v>
      </c>
      <c r="Z407" s="51">
        <f>'GP breakdown'!L65</f>
        <v>1180499</v>
      </c>
    </row>
    <row r="408" spans="13:26">
      <c r="M408" s="49" t="s">
        <v>102</v>
      </c>
      <c r="O408" s="51">
        <f>'GP breakdown'!AA66</f>
        <v>9584.6445723513025</v>
      </c>
      <c r="P408" s="51">
        <f>'GP breakdown'!AB66</f>
        <v>7534.5133015170641</v>
      </c>
      <c r="Q408" s="51">
        <f>'GP breakdown'!AC66</f>
        <v>7538.9657296029227</v>
      </c>
      <c r="R408" s="51">
        <f>'GP breakdown'!AD66</f>
        <v>6999.7898934295217</v>
      </c>
      <c r="U408" s="49" t="s">
        <v>102</v>
      </c>
      <c r="W408" s="51">
        <f>'GP breakdown'!I66</f>
        <v>559276</v>
      </c>
      <c r="X408" s="51">
        <f>'GP breakdown'!J66</f>
        <v>530666</v>
      </c>
      <c r="Y408" s="51">
        <f>'GP breakdown'!K66</f>
        <v>730945</v>
      </c>
      <c r="Z408" s="51">
        <f>'GP breakdown'!L66</f>
        <v>658847</v>
      </c>
    </row>
    <row r="409" spans="13:26">
      <c r="M409" s="49" t="s">
        <v>101</v>
      </c>
      <c r="O409" s="51">
        <f>'GP breakdown'!AA67</f>
        <v>13024.214125993702</v>
      </c>
      <c r="P409" s="51">
        <f>'GP breakdown'!AB67</f>
        <v>13097.429913262389</v>
      </c>
      <c r="Q409" s="51">
        <f>'GP breakdown'!AC67</f>
        <v>12314.356916460709</v>
      </c>
      <c r="R409" s="51">
        <f>'GP breakdown'!AD67</f>
        <v>11699.255531895169</v>
      </c>
      <c r="U409" s="49" t="s">
        <v>101</v>
      </c>
      <c r="W409" s="51">
        <f>'GP breakdown'!I67</f>
        <v>600585.85</v>
      </c>
      <c r="X409" s="51">
        <f>'GP breakdown'!J67</f>
        <v>402352</v>
      </c>
      <c r="Y409" s="51">
        <f>'GP breakdown'!K67</f>
        <v>698366</v>
      </c>
      <c r="Z409" s="51">
        <f>'GP breakdown'!L67</f>
        <v>646772</v>
      </c>
    </row>
    <row r="410" spans="13:26">
      <c r="M410" s="49" t="s">
        <v>100</v>
      </c>
      <c r="O410" s="51">
        <f>'GP breakdown'!AA68</f>
        <v>4388.4667412131557</v>
      </c>
      <c r="P410" s="51">
        <f>'GP breakdown'!AB68</f>
        <v>4670.8703146617017</v>
      </c>
      <c r="Q410" s="51">
        <f>'GP breakdown'!AC68</f>
        <v>3585.230664582808</v>
      </c>
      <c r="R410" s="51">
        <f>'GP breakdown'!AD68</f>
        <v>4034.6008954578706</v>
      </c>
      <c r="U410" s="49" t="s">
        <v>100</v>
      </c>
      <c r="W410" s="51">
        <f>'GP breakdown'!I68</f>
        <v>981889.39999999991</v>
      </c>
      <c r="X410" s="51">
        <f>'GP breakdown'!J68</f>
        <v>623784</v>
      </c>
      <c r="Y410" s="51">
        <f>'GP breakdown'!K68</f>
        <v>911581</v>
      </c>
      <c r="Z410" s="51">
        <f>'GP breakdown'!L68</f>
        <v>496223</v>
      </c>
    </row>
    <row r="411" spans="13:26">
      <c r="M411" s="49" t="s">
        <v>99</v>
      </c>
      <c r="O411" s="51">
        <f>'GP breakdown'!AA69</f>
        <v>16748.553628117079</v>
      </c>
      <c r="P411" s="51">
        <f>'GP breakdown'!AB69</f>
        <v>15164.109492708119</v>
      </c>
      <c r="Q411" s="51">
        <f>'GP breakdown'!AC69</f>
        <v>15699.250732950568</v>
      </c>
      <c r="R411" s="51">
        <f>'GP breakdown'!AD69</f>
        <v>12689.915662614199</v>
      </c>
      <c r="U411" s="49" t="s">
        <v>99</v>
      </c>
      <c r="W411" s="51">
        <f>'GP breakdown'!I69</f>
        <v>276235</v>
      </c>
      <c r="X411" s="51">
        <f>'GP breakdown'!J69</f>
        <v>241351</v>
      </c>
      <c r="Y411" s="51">
        <f>'GP breakdown'!K69</f>
        <v>842814</v>
      </c>
      <c r="Z411" s="51">
        <f>'GP breakdown'!L69</f>
        <v>934302</v>
      </c>
    </row>
    <row r="412" spans="13:26">
      <c r="M412" s="49" t="s">
        <v>98</v>
      </c>
      <c r="O412" s="51">
        <f>'GP breakdown'!AA70</f>
        <v>9920.1794106450161</v>
      </c>
      <c r="P412" s="51">
        <f>'GP breakdown'!AB70</f>
        <v>14769.558848007951</v>
      </c>
      <c r="Q412" s="51">
        <f>'GP breakdown'!AC70</f>
        <v>9125.5616476687337</v>
      </c>
      <c r="R412" s="51">
        <f>'GP breakdown'!AD70</f>
        <v>7705.7773923072291</v>
      </c>
      <c r="U412" s="49" t="s">
        <v>98</v>
      </c>
      <c r="W412" s="51">
        <f>'GP breakdown'!I70</f>
        <v>298075</v>
      </c>
      <c r="X412" s="51">
        <f>'GP breakdown'!J70</f>
        <v>197854</v>
      </c>
      <c r="Y412" s="51">
        <f>'GP breakdown'!K70</f>
        <v>459779</v>
      </c>
      <c r="Z412" s="51">
        <f>'GP breakdown'!L70</f>
        <v>365772</v>
      </c>
    </row>
    <row r="413" spans="13:26">
      <c r="M413" s="49" t="s">
        <v>97</v>
      </c>
      <c r="O413" s="51">
        <f>'GP breakdown'!AA71</f>
        <v>2071.33465039574</v>
      </c>
      <c r="P413" s="51">
        <f>'GP breakdown'!AB71</f>
        <v>2513.4181568224062</v>
      </c>
      <c r="Q413" s="51">
        <f>'GP breakdown'!AC71</f>
        <v>2310.8047111049177</v>
      </c>
      <c r="R413" s="51">
        <f>'GP breakdown'!AD71</f>
        <v>2261.1639974138961</v>
      </c>
      <c r="U413" s="49" t="s">
        <v>97</v>
      </c>
      <c r="W413" s="51">
        <f>'GP breakdown'!I71</f>
        <v>619769</v>
      </c>
      <c r="X413" s="51">
        <f>'GP breakdown'!J71</f>
        <v>634878</v>
      </c>
      <c r="Y413" s="51">
        <f>'GP breakdown'!K71</f>
        <v>586163</v>
      </c>
      <c r="Z413" s="51">
        <f>'GP breakdown'!L71</f>
        <v>391584</v>
      </c>
    </row>
    <row r="414" spans="13:26">
      <c r="M414" s="49" t="s">
        <v>96</v>
      </c>
      <c r="O414" s="51">
        <f>'GP breakdown'!AA72</f>
        <v>3838.9271987096627</v>
      </c>
      <c r="P414" s="51">
        <f>'GP breakdown'!AB72</f>
        <v>7533.0665400321259</v>
      </c>
      <c r="Q414" s="51">
        <f>'GP breakdown'!AC72</f>
        <v>31410.329051880421</v>
      </c>
      <c r="R414" s="51">
        <f>'GP breakdown'!AD72</f>
        <v>33313.619256011363</v>
      </c>
      <c r="U414" s="49" t="s">
        <v>96</v>
      </c>
      <c r="W414" s="51">
        <f>'GP breakdown'!I72</f>
        <v>49371</v>
      </c>
      <c r="X414" s="51">
        <f>'GP breakdown'!J72</f>
        <v>16087</v>
      </c>
      <c r="Y414" s="51">
        <f>'GP breakdown'!K72</f>
        <v>178373</v>
      </c>
      <c r="Z414" s="51">
        <f>'GP breakdown'!L72</f>
        <v>179556</v>
      </c>
    </row>
    <row r="415" spans="13:26">
      <c r="M415" s="49" t="s">
        <v>95</v>
      </c>
      <c r="O415" s="51">
        <f>'GP breakdown'!AA73</f>
        <v>10870.835148977018</v>
      </c>
      <c r="P415" s="51">
        <f>'GP breakdown'!AB73</f>
        <v>12745.291681852155</v>
      </c>
      <c r="Q415" s="51">
        <f>'GP breakdown'!AC73</f>
        <v>11338.70517008599</v>
      </c>
      <c r="R415" s="51">
        <f>'GP breakdown'!AD73</f>
        <v>12846.863981278693</v>
      </c>
      <c r="U415" s="49" t="s">
        <v>95</v>
      </c>
      <c r="W415" s="51">
        <f>'GP breakdown'!I73</f>
        <v>103015</v>
      </c>
      <c r="X415" s="51">
        <f>'GP breakdown'!J73</f>
        <v>75628</v>
      </c>
      <c r="Y415" s="51">
        <f>'GP breakdown'!K73</f>
        <v>96652</v>
      </c>
      <c r="Z415" s="51">
        <f>'GP breakdown'!L73</f>
        <v>109120</v>
      </c>
    </row>
    <row r="416" spans="13:26">
      <c r="M416" s="49" t="s">
        <v>94</v>
      </c>
      <c r="O416" s="51">
        <f>'GP breakdown'!AA74</f>
        <v>4055.6314576157379</v>
      </c>
      <c r="P416" s="51">
        <f>'GP breakdown'!AB74</f>
        <v>3374.3218804106832</v>
      </c>
      <c r="Q416" s="51">
        <f>'GP breakdown'!AC74</f>
        <v>5482.6002176234151</v>
      </c>
      <c r="R416" s="51">
        <f>'GP breakdown'!AD74</f>
        <v>6304.3916401775987</v>
      </c>
      <c r="U416" s="49" t="s">
        <v>94</v>
      </c>
      <c r="W416" s="51">
        <f>'GP breakdown'!I74</f>
        <v>1789507.3</v>
      </c>
      <c r="X416" s="51">
        <f>'GP breakdown'!J74</f>
        <v>1617016</v>
      </c>
      <c r="Y416" s="51">
        <f>'GP breakdown'!K74</f>
        <v>2655945</v>
      </c>
      <c r="Z416" s="51">
        <f>'GP breakdown'!L74</f>
        <v>3342705</v>
      </c>
    </row>
    <row r="417" spans="13:26">
      <c r="M417" s="49" t="s">
        <v>93</v>
      </c>
      <c r="O417" s="51">
        <f>'GP breakdown'!AA75</f>
        <v>4327.8337550610831</v>
      </c>
      <c r="P417" s="51">
        <f>'GP breakdown'!AB75</f>
        <v>7346.8574869454051</v>
      </c>
      <c r="Q417" s="51">
        <f>'GP breakdown'!AC75</f>
        <v>6826.94085566586</v>
      </c>
      <c r="R417" s="51">
        <f>'GP breakdown'!AD75</f>
        <v>5131.9601247434084</v>
      </c>
      <c r="U417" s="49" t="s">
        <v>93</v>
      </c>
      <c r="W417" s="51">
        <f>'GP breakdown'!I75</f>
        <v>1846451</v>
      </c>
      <c r="X417" s="51">
        <f>'GP breakdown'!J75</f>
        <v>498822</v>
      </c>
      <c r="Y417" s="51">
        <f>'GP breakdown'!K75</f>
        <v>922973</v>
      </c>
      <c r="Z417" s="51">
        <f>'GP breakdown'!L75</f>
        <v>874485</v>
      </c>
    </row>
    <row r="418" spans="13:26">
      <c r="M418" s="47" t="s">
        <v>148</v>
      </c>
      <c r="N418" s="47"/>
      <c r="O418" s="50">
        <f>O393*O407+O394*O408+O395*O409+O396*O410+O397*O411+O398*O412+O399*O413+O400*O414+O401*O415+O402*O416+O403*O417</f>
        <v>5782.7952433330529</v>
      </c>
      <c r="P418" s="50">
        <f>P393*P407+P394*P408+P395*P409+P396*P410+P397*P411+P398*P412+P399*P413+P400*P414+P401*P415+P402*P416+P403*P417</f>
        <v>5949.9581747377142</v>
      </c>
      <c r="Q418" s="50">
        <f>Q393*Q407+Q394*Q408+Q395*Q409+Q396*Q410+Q397*Q411+Q398*Q412+Q399*Q413+Q400*Q414+Q401*Q415+Q402*Q416+Q403*Q417</f>
        <v>7391.8206299450403</v>
      </c>
      <c r="R418" s="50">
        <f>R393*R407+R394*R408+R395*R409+R396*R410+R397*R411+R398*R412+R399*R413+R400*R414+R401*R415+R402*R416+R403*R417</f>
        <v>7450.6318296584786</v>
      </c>
      <c r="U418" s="47" t="s">
        <v>109</v>
      </c>
      <c r="V418" s="47"/>
      <c r="W418" s="50">
        <f>SUM(W407:W417)</f>
        <v>8629066.5999999996</v>
      </c>
      <c r="X418" s="50">
        <f>SUM(X407:X417)</f>
        <v>6141103</v>
      </c>
      <c r="Y418" s="50">
        <f>SUM(Y407:Y417)</f>
        <v>9600205</v>
      </c>
      <c r="Z418" s="50">
        <f>SUM(Z407:Z417)</f>
        <v>9179865</v>
      </c>
    </row>
    <row r="419" spans="13:26" ht="11.25" thickBot="1">
      <c r="M419" s="49"/>
    </row>
    <row r="420" spans="13:26">
      <c r="M420" s="39" t="s">
        <v>172</v>
      </c>
      <c r="N420" s="38"/>
      <c r="O420" s="38"/>
      <c r="P420" s="37">
        <f>SUM(P421:P422)</f>
        <v>167.16293140466166</v>
      </c>
      <c r="Q420" s="37">
        <f>SUM(Q421:Q422)</f>
        <v>1441.8624552073254</v>
      </c>
      <c r="R420" s="36">
        <f>SUM(R421:R422)</f>
        <v>58.811199713439748</v>
      </c>
      <c r="U420" s="24" t="s">
        <v>186</v>
      </c>
    </row>
    <row r="421" spans="13:26">
      <c r="M421" s="48" t="s">
        <v>185</v>
      </c>
      <c r="N421" s="47"/>
      <c r="O421" s="47"/>
      <c r="P421" s="46">
        <f>-((O407-P407)*O393+(O408-P408)*O394+(O409-P409)*O395+(O410-P410)*O396+(O411-P411)*O397+(O412-P412)*O398+(O413-P413)*O399+(O414-P414)*O400+(O415-P415)*O401+(O416-P416)*O402+(O417-P417)*O403)</f>
        <v>591.6057041195113</v>
      </c>
      <c r="Q421" s="46">
        <f>-((P407-Q407)*P393+(P408-Q408)*P394+(P409-Q409)*P395+(P410-Q410)*P396+(P411-Q411)*P397+(P412-Q412)*P398+(P413-Q413)*P399+(P414-Q414)*P400+(P415-Q415)*P401+(P416-Q416)*P402+(P417-Q417)*P403)</f>
        <v>255.25368308684273</v>
      </c>
      <c r="R421" s="45">
        <f>-((Q407-R407)*Q393+(Q408-R408)*Q394+(Q409-R409)*Q395+(Q410-R410)*Q396+(Q411-R411)*Q397+(Q412-R412)*Q398+(Q413-R413)*Q399+(Q414-R414)*Q400+(Q415-R415)*Q401+(Q416-R416)*Q402+(Q417-R417)*Q403)</f>
        <v>-253.569445511357</v>
      </c>
      <c r="U421" s="49" t="s">
        <v>103</v>
      </c>
      <c r="W421" s="53">
        <f t="shared" ref="W421:Z431" si="16">W407/W$418</f>
        <v>0.17439801078832792</v>
      </c>
      <c r="X421" s="53">
        <f t="shared" si="16"/>
        <v>0.21212231744036861</v>
      </c>
      <c r="Y421" s="53">
        <f t="shared" si="16"/>
        <v>0.15797725152744135</v>
      </c>
      <c r="Z421" s="53">
        <f t="shared" si="16"/>
        <v>0.128596553435154</v>
      </c>
    </row>
    <row r="422" spans="13:26" ht="11.25" thickBot="1">
      <c r="M422" s="30" t="s">
        <v>89</v>
      </c>
      <c r="N422" s="29"/>
      <c r="O422" s="29"/>
      <c r="P422" s="44">
        <f>-((O393-P393)*P407+(O394-P394)*P408+(O395-P395)*P409+(O396-P396)*P410+(O397-P397)*P411+(O398-P398)*P412+(O399-P399)*P413+(O400-P400)*P414+(O401-P401)*P415+(O402-P402)*P416+(O403-P403)*P417)</f>
        <v>-424.44277271484964</v>
      </c>
      <c r="Q422" s="44">
        <f>-((P393-Q393)*Q407+(P394-Q394)*Q408+(P395-Q395)*Q409+(P396-Q396)*Q410+(P397-Q397)*Q411+(P398-Q398)*Q412+(P399-Q399)*Q413+(P400-Q400)*Q414+(P401-Q401)*Q415+(P402-Q402)*Q416+(P403-Q403)*Q417)</f>
        <v>1186.6087721204826</v>
      </c>
      <c r="R422" s="43">
        <f>-((Q393-R393)*R407+(Q394-R394)*R408+(Q395-R395)*R409+(Q396-R396)*R410+(Q397-R397)*R411+(Q398-R398)*R412+(Q399-R399)*R413+(Q400-R400)*R414+(Q401-R401)*R415+(Q402-R402)*R416+(Q403-R403)*R417)</f>
        <v>312.38064522479675</v>
      </c>
      <c r="U422" s="49" t="s">
        <v>102</v>
      </c>
      <c r="W422" s="53">
        <f t="shared" si="16"/>
        <v>6.4813035514177164E-2</v>
      </c>
      <c r="X422" s="53">
        <f t="shared" si="16"/>
        <v>8.6412164068897721E-2</v>
      </c>
      <c r="Y422" s="53">
        <f t="shared" si="16"/>
        <v>7.6138478292911455E-2</v>
      </c>
      <c r="Z422" s="53">
        <f t="shared" si="16"/>
        <v>7.1770881162195738E-2</v>
      </c>
    </row>
    <row r="423" spans="13:26">
      <c r="P423" s="42">
        <f>P420-(P56-O56)</f>
        <v>3.4106051316484809E-13</v>
      </c>
      <c r="Q423" s="42">
        <f>Q420-(Q56-P56)</f>
        <v>0</v>
      </c>
      <c r="R423" s="42">
        <f>R420-(R56-Q56)</f>
        <v>-1.3073986337985843E-12</v>
      </c>
      <c r="U423" s="49" t="s">
        <v>101</v>
      </c>
      <c r="W423" s="53">
        <f t="shared" si="16"/>
        <v>6.96003261812813E-2</v>
      </c>
      <c r="X423" s="53">
        <f t="shared" si="16"/>
        <v>6.551787195231866E-2</v>
      </c>
      <c r="Y423" s="53">
        <f t="shared" si="16"/>
        <v>7.2744904926509382E-2</v>
      </c>
      <c r="Z423" s="53">
        <f t="shared" si="16"/>
        <v>7.0455502341265366E-2</v>
      </c>
    </row>
    <row r="424" spans="13:26" ht="11.25" thickBot="1">
      <c r="M424" s="41" t="s">
        <v>184</v>
      </c>
      <c r="N424" s="33"/>
      <c r="O424" s="40" t="s">
        <v>113</v>
      </c>
      <c r="P424" s="40" t="s">
        <v>121</v>
      </c>
      <c r="Q424" s="40" t="s">
        <v>85</v>
      </c>
      <c r="R424" s="40" t="s">
        <v>110</v>
      </c>
      <c r="U424" s="49" t="s">
        <v>100</v>
      </c>
      <c r="W424" s="53">
        <f t="shared" si="16"/>
        <v>0.11378859910526128</v>
      </c>
      <c r="X424" s="53">
        <f t="shared" si="16"/>
        <v>0.10157523819418107</v>
      </c>
      <c r="Y424" s="53">
        <f t="shared" si="16"/>
        <v>9.4954326496152944E-2</v>
      </c>
      <c r="Z424" s="53">
        <f t="shared" si="16"/>
        <v>5.4055587963439553E-2</v>
      </c>
    </row>
    <row r="425" spans="13:26">
      <c r="M425" s="39" t="s">
        <v>130</v>
      </c>
      <c r="N425" s="38"/>
      <c r="O425" s="37">
        <f>O366</f>
        <v>501727.73630133254</v>
      </c>
      <c r="P425" s="37">
        <f>P4-'GP breakdown'!D64+P390*(P56-P421)/1000000</f>
        <v>417978.48071968183</v>
      </c>
      <c r="Q425" s="37">
        <f>Q4-'GP breakdown'!E64+Q390*(Q56-Q421)/1000000</f>
        <v>404635.56899351825</v>
      </c>
      <c r="R425" s="36">
        <f>R4-'GP breakdown'!F64+R390*(R56-R421)/1000000</f>
        <v>427391.25748147315</v>
      </c>
      <c r="U425" s="49" t="s">
        <v>99</v>
      </c>
      <c r="W425" s="53">
        <f t="shared" si="16"/>
        <v>3.2012152971446529E-2</v>
      </c>
      <c r="X425" s="53">
        <f t="shared" si="16"/>
        <v>3.9300920372122079E-2</v>
      </c>
      <c r="Y425" s="53">
        <f t="shared" si="16"/>
        <v>8.7791250291009412E-2</v>
      </c>
      <c r="Z425" s="53">
        <f t="shared" si="16"/>
        <v>0.1017773137186658</v>
      </c>
    </row>
    <row r="426" spans="13:26">
      <c r="M426" s="34" t="s">
        <v>107</v>
      </c>
      <c r="N426" s="33"/>
      <c r="O426" s="32">
        <f>O367</f>
        <v>405499.79572596564</v>
      </c>
      <c r="P426" s="32">
        <f>P367</f>
        <v>368700.08632432716</v>
      </c>
      <c r="Q426" s="32">
        <f>Q367</f>
        <v>344811.1042817462</v>
      </c>
      <c r="R426" s="31">
        <f>R367</f>
        <v>340776.24646842002</v>
      </c>
      <c r="U426" s="49" t="s">
        <v>98</v>
      </c>
      <c r="W426" s="53">
        <f t="shared" si="16"/>
        <v>3.4543133552822507E-2</v>
      </c>
      <c r="X426" s="53">
        <f t="shared" si="16"/>
        <v>3.2217990807188873E-2</v>
      </c>
      <c r="Y426" s="53">
        <f t="shared" si="16"/>
        <v>4.7892623126276991E-2</v>
      </c>
      <c r="Z426" s="53">
        <f t="shared" si="16"/>
        <v>3.9845030400773869E-2</v>
      </c>
    </row>
    <row r="427" spans="13:26">
      <c r="M427" s="34" t="s">
        <v>144</v>
      </c>
      <c r="N427" s="33"/>
      <c r="O427" s="32">
        <f>O425-O426</f>
        <v>96227.940575366898</v>
      </c>
      <c r="P427" s="32">
        <f>P425-P426</f>
        <v>49278.39439535467</v>
      </c>
      <c r="Q427" s="32">
        <f>Q425-Q426</f>
        <v>59824.464711772045</v>
      </c>
      <c r="R427" s="31">
        <f>R425-R426</f>
        <v>86615.011013053125</v>
      </c>
      <c r="U427" s="49" t="s">
        <v>97</v>
      </c>
      <c r="W427" s="53">
        <f t="shared" si="16"/>
        <v>7.1823411352509442E-2</v>
      </c>
      <c r="X427" s="53">
        <f t="shared" si="16"/>
        <v>0.10338175405949061</v>
      </c>
      <c r="Y427" s="53">
        <f t="shared" si="16"/>
        <v>6.1057342004675941E-2</v>
      </c>
      <c r="Z427" s="53">
        <f t="shared" si="16"/>
        <v>4.2656836456745277E-2</v>
      </c>
    </row>
    <row r="428" spans="13:26" ht="11.25" thickBot="1">
      <c r="M428" s="30" t="s">
        <v>115</v>
      </c>
      <c r="N428" s="29"/>
      <c r="O428" s="28">
        <f>O427/O425</f>
        <v>0.19179314519214338</v>
      </c>
      <c r="P428" s="28">
        <f>P427/P425</f>
        <v>0.11789696519903696</v>
      </c>
      <c r="Q428" s="28">
        <f>Q427/Q425</f>
        <v>0.14784776548581263</v>
      </c>
      <c r="R428" s="27">
        <f>R427/R425</f>
        <v>0.20265976314877657</v>
      </c>
      <c r="U428" s="49" t="s">
        <v>96</v>
      </c>
      <c r="W428" s="53">
        <f t="shared" si="16"/>
        <v>5.7214762950143416E-3</v>
      </c>
      <c r="X428" s="53">
        <f t="shared" si="16"/>
        <v>2.6195619907368431E-3</v>
      </c>
      <c r="Y428" s="53">
        <f t="shared" si="16"/>
        <v>1.858012407026725E-2</v>
      </c>
      <c r="Z428" s="53">
        <f t="shared" si="16"/>
        <v>1.9559764767782532E-2</v>
      </c>
    </row>
    <row r="429" spans="13:26">
      <c r="P429" s="26">
        <f>P$7-P428</f>
        <v>7.6012585881548161E-3</v>
      </c>
      <c r="Q429" s="26">
        <f>Q$7-Q428</f>
        <v>5.1295998029362577E-3</v>
      </c>
      <c r="R429" s="26">
        <f>R$7-R428</f>
        <v>-4.3663953678926282E-3</v>
      </c>
      <c r="U429" s="49" t="s">
        <v>95</v>
      </c>
      <c r="W429" s="53">
        <f t="shared" si="16"/>
        <v>1.1938139404324449E-2</v>
      </c>
      <c r="X429" s="53">
        <f t="shared" si="16"/>
        <v>1.2315051546928947E-2</v>
      </c>
      <c r="Y429" s="53">
        <f t="shared" si="16"/>
        <v>1.0067701679287057E-2</v>
      </c>
      <c r="Z429" s="53">
        <f t="shared" si="16"/>
        <v>1.1886885046784456E-2</v>
      </c>
    </row>
    <row r="430" spans="13:26" ht="11.25" thickBot="1">
      <c r="M430" s="41" t="s">
        <v>183</v>
      </c>
      <c r="N430" s="33"/>
      <c r="O430" s="40" t="s">
        <v>113</v>
      </c>
      <c r="P430" s="40" t="s">
        <v>112</v>
      </c>
      <c r="Q430" s="40" t="s">
        <v>85</v>
      </c>
      <c r="R430" s="40" t="s">
        <v>182</v>
      </c>
      <c r="U430" s="49" t="s">
        <v>94</v>
      </c>
      <c r="W430" s="53">
        <f t="shared" si="16"/>
        <v>0.2073813290535966</v>
      </c>
      <c r="X430" s="53">
        <f t="shared" si="16"/>
        <v>0.26331035320527924</v>
      </c>
      <c r="Y430" s="53">
        <f t="shared" si="16"/>
        <v>0.27665502976238526</v>
      </c>
      <c r="Z430" s="53">
        <f t="shared" si="16"/>
        <v>0.36413443988555388</v>
      </c>
    </row>
    <row r="431" spans="13:26">
      <c r="M431" s="39" t="s">
        <v>181</v>
      </c>
      <c r="N431" s="38"/>
      <c r="O431" s="37">
        <f>O425</f>
        <v>501727.73630133254</v>
      </c>
      <c r="P431" s="37">
        <f>P4-'GP breakdown'!D64+P390*(P56-P422)/1000000</f>
        <v>424218.13906891481</v>
      </c>
      <c r="Q431" s="37">
        <f>Q4-'GP breakdown'!E64+Q390*(Q56-Q422)/1000000</f>
        <v>395694.36921100202</v>
      </c>
      <c r="R431" s="36">
        <f>R4-'GP breakdown'!F64+R390*(R56-R422)/1000000</f>
        <v>422195.91205177753</v>
      </c>
      <c r="U431" s="49" t="s">
        <v>93</v>
      </c>
      <c r="W431" s="53">
        <f t="shared" si="16"/>
        <v>0.21398038578123851</v>
      </c>
      <c r="X431" s="53">
        <f t="shared" si="16"/>
        <v>8.1226776362487318E-2</v>
      </c>
      <c r="Y431" s="53">
        <f t="shared" si="16"/>
        <v>9.6140967823082943E-2</v>
      </c>
      <c r="Z431" s="53">
        <f t="shared" si="16"/>
        <v>9.5261204821639536E-2</v>
      </c>
    </row>
    <row r="432" spans="13:26">
      <c r="M432" s="34" t="s">
        <v>82</v>
      </c>
      <c r="N432" s="33"/>
      <c r="O432" s="32">
        <f>O426</f>
        <v>405499.79572596564</v>
      </c>
      <c r="P432" s="32">
        <f>P426</f>
        <v>368700.08632432716</v>
      </c>
      <c r="Q432" s="32">
        <f>Q426</f>
        <v>344811.1042817462</v>
      </c>
      <c r="R432" s="31">
        <f>R426</f>
        <v>340776.24646842002</v>
      </c>
      <c r="U432" s="47" t="s">
        <v>109</v>
      </c>
      <c r="V432" s="47"/>
      <c r="W432" s="52">
        <f>SUM(W421:W431)</f>
        <v>1</v>
      </c>
      <c r="X432" s="52">
        <f>SUM(X421:X431)</f>
        <v>0.99999999999999989</v>
      </c>
      <c r="Y432" s="52">
        <f>SUM(Y421:Y431)</f>
        <v>1</v>
      </c>
      <c r="Z432" s="52">
        <f>SUM(Z421:Z431)</f>
        <v>1</v>
      </c>
    </row>
    <row r="433" spans="13:26">
      <c r="M433" s="34" t="s">
        <v>144</v>
      </c>
      <c r="N433" s="33"/>
      <c r="O433" s="32">
        <f>O431-O432</f>
        <v>96227.940575366898</v>
      </c>
      <c r="P433" s="32">
        <f>P431-P432</f>
        <v>55518.052744587651</v>
      </c>
      <c r="Q433" s="32">
        <f>Q431-Q432</f>
        <v>50883.26492925582</v>
      </c>
      <c r="R433" s="31">
        <f>R431-R432</f>
        <v>81419.665583357506</v>
      </c>
      <c r="U433" s="49"/>
    </row>
    <row r="434" spans="13:26" ht="11.25" thickBot="1">
      <c r="M434" s="30" t="s">
        <v>115</v>
      </c>
      <c r="N434" s="29"/>
      <c r="O434" s="28">
        <f>O433/O431</f>
        <v>0.19179314519214338</v>
      </c>
      <c r="P434" s="28">
        <f>P433/P431</f>
        <v>0.1308714730266842</v>
      </c>
      <c r="Q434" s="28">
        <f>Q433/Q431</f>
        <v>0.12859234017081142</v>
      </c>
      <c r="R434" s="27">
        <f>R433/R431</f>
        <v>0.19284806711575245</v>
      </c>
      <c r="U434" s="24" t="s">
        <v>180</v>
      </c>
    </row>
    <row r="435" spans="13:26">
      <c r="P435" s="26">
        <f>P$7-P434</f>
        <v>-5.3732492394924225E-3</v>
      </c>
      <c r="Q435" s="26">
        <f>Q$7-Q434</f>
        <v>2.438502511793747E-2</v>
      </c>
      <c r="R435" s="26">
        <f>R$7-R434</f>
        <v>5.4453006651314917E-3</v>
      </c>
      <c r="U435" s="49" t="s">
        <v>103</v>
      </c>
      <c r="W435" s="51">
        <f>'D&amp;A(Cogs) by product'!AG78</f>
        <v>1897.5349589680025</v>
      </c>
      <c r="X435" s="51">
        <f>'D&amp;A(Cogs) by product'!AH78</f>
        <v>1956.4347711037576</v>
      </c>
      <c r="Y435" s="51">
        <f>'D&amp;A(Cogs) by product'!AI78</f>
        <v>1749.7213483196624</v>
      </c>
      <c r="Z435" s="51">
        <f>'D&amp;A(Cogs) by product'!AJ78</f>
        <v>1464.2973428551436</v>
      </c>
    </row>
    <row r="436" spans="13:26">
      <c r="M436" s="54" t="s">
        <v>174</v>
      </c>
      <c r="U436" s="49" t="s">
        <v>102</v>
      </c>
      <c r="W436" s="51">
        <f>'D&amp;A(Cogs) by product'!AG79</f>
        <v>4401.041200014236</v>
      </c>
      <c r="X436" s="51">
        <f>'D&amp;A(Cogs) by product'!AH79</f>
        <v>3512.6008497875259</v>
      </c>
      <c r="Y436" s="51">
        <f>'D&amp;A(Cogs) by product'!AI79</f>
        <v>2920.3575034754067</v>
      </c>
      <c r="Z436" s="51">
        <f>'D&amp;A(Cogs) by product'!AJ79</f>
        <v>2457.0455348167407</v>
      </c>
    </row>
    <row r="437" spans="13:26">
      <c r="M437" s="24" t="s">
        <v>173</v>
      </c>
      <c r="U437" s="49" t="s">
        <v>101</v>
      </c>
      <c r="W437" s="51">
        <f>'D&amp;A(Cogs) by product'!AG80</f>
        <v>4909.126047965382</v>
      </c>
      <c r="X437" s="51">
        <f>'D&amp;A(Cogs) by product'!AH80</f>
        <v>5030.5675311391478</v>
      </c>
      <c r="Y437" s="51">
        <f>'D&amp;A(Cogs) by product'!AI80</f>
        <v>5276.7325185484933</v>
      </c>
      <c r="Z437" s="51">
        <f>'D&amp;A(Cogs) by product'!AJ80</f>
        <v>4999.7781362164069</v>
      </c>
    </row>
    <row r="438" spans="13:26">
      <c r="M438" s="49" t="s">
        <v>103</v>
      </c>
      <c r="O438" s="51">
        <f>'GP breakdown'!I77</f>
        <v>17473</v>
      </c>
      <c r="P438" s="51">
        <f>'GP breakdown'!J77</f>
        <v>39219</v>
      </c>
      <c r="Q438" s="51">
        <f>'GP breakdown'!K77</f>
        <v>971</v>
      </c>
      <c r="R438" s="51">
        <f>'GP breakdown'!L77</f>
        <v>0</v>
      </c>
      <c r="U438" s="49" t="s">
        <v>100</v>
      </c>
      <c r="W438" s="51">
        <f>'D&amp;A(Cogs) by product'!AG81</f>
        <v>1233.4922060835565</v>
      </c>
      <c r="X438" s="51">
        <f>'D&amp;A(Cogs) by product'!AH81</f>
        <v>1345.2180642788267</v>
      </c>
      <c r="Y438" s="51">
        <f>'D&amp;A(Cogs) by product'!AI81</f>
        <v>1004.5276345315689</v>
      </c>
      <c r="Z438" s="51">
        <f>'D&amp;A(Cogs) by product'!AJ81</f>
        <v>911.66607490667514</v>
      </c>
    </row>
    <row r="439" spans="13:26">
      <c r="M439" s="49" t="s">
        <v>102</v>
      </c>
      <c r="O439" s="51">
        <f>'GP breakdown'!I78</f>
        <v>105</v>
      </c>
      <c r="P439" s="51">
        <f>'GP breakdown'!J78</f>
        <v>2192</v>
      </c>
      <c r="Q439" s="51">
        <f>'GP breakdown'!K78</f>
        <v>0</v>
      </c>
      <c r="R439" s="51">
        <f>'GP breakdown'!L78</f>
        <v>0</v>
      </c>
      <c r="U439" s="49" t="s">
        <v>99</v>
      </c>
      <c r="W439" s="51">
        <f>'D&amp;A(Cogs) by product'!AG82</f>
        <v>6863.236613711023</v>
      </c>
      <c r="X439" s="51">
        <f>'D&amp;A(Cogs) by product'!AH82</f>
        <v>7216.6605723996263</v>
      </c>
      <c r="Y439" s="51">
        <f>'D&amp;A(Cogs) by product'!AI82</f>
        <v>7594.6495227760552</v>
      </c>
      <c r="Z439" s="51">
        <f>'D&amp;A(Cogs) by product'!AJ82</f>
        <v>5612.4319361000262</v>
      </c>
    </row>
    <row r="440" spans="13:26">
      <c r="M440" s="49" t="s">
        <v>101</v>
      </c>
      <c r="O440" s="51">
        <f>'GP breakdown'!I79</f>
        <v>789</v>
      </c>
      <c r="P440" s="51">
        <f>'GP breakdown'!J79</f>
        <v>19518</v>
      </c>
      <c r="Q440" s="51">
        <f>'GP breakdown'!K79</f>
        <v>38</v>
      </c>
      <c r="R440" s="51">
        <f>'GP breakdown'!L79</f>
        <v>547</v>
      </c>
      <c r="U440" s="49" t="s">
        <v>98</v>
      </c>
      <c r="W440" s="51">
        <f>'D&amp;A(Cogs) by product'!AG83</f>
        <v>4877.0784986986164</v>
      </c>
      <c r="X440" s="51">
        <f>'D&amp;A(Cogs) by product'!AH83</f>
        <v>8248.2044586347547</v>
      </c>
      <c r="Y440" s="51">
        <f>'D&amp;A(Cogs) by product'!AI83</f>
        <v>5136.3209230869188</v>
      </c>
      <c r="Z440" s="51">
        <f>'D&amp;A(Cogs) by product'!AJ83</f>
        <v>3720.2178857599674</v>
      </c>
    </row>
    <row r="441" spans="13:26">
      <c r="M441" s="49" t="s">
        <v>100</v>
      </c>
      <c r="O441" s="51">
        <f>'GP breakdown'!I80</f>
        <v>2662</v>
      </c>
      <c r="P441" s="51">
        <f>'GP breakdown'!J80</f>
        <v>6368</v>
      </c>
      <c r="Q441" s="51">
        <f>'GP breakdown'!K80</f>
        <v>421</v>
      </c>
      <c r="R441" s="51">
        <f>'GP breakdown'!L80</f>
        <v>0</v>
      </c>
      <c r="U441" s="49" t="s">
        <v>97</v>
      </c>
      <c r="W441" s="51">
        <f>'D&amp;A(Cogs) by product'!AG84</f>
        <v>1215.9437310664953</v>
      </c>
      <c r="X441" s="51">
        <f>'D&amp;A(Cogs) by product'!AH84</f>
        <v>1272.8098732110705</v>
      </c>
      <c r="Y441" s="51">
        <f>'D&amp;A(Cogs) by product'!AI84</f>
        <v>1187.3503816474133</v>
      </c>
      <c r="Z441" s="51">
        <f>'D&amp;A(Cogs) by product'!AJ84</f>
        <v>1162.9378057385231</v>
      </c>
    </row>
    <row r="442" spans="13:26">
      <c r="M442" s="49" t="s">
        <v>99</v>
      </c>
      <c r="O442" s="51">
        <f>'GP breakdown'!I81</f>
        <v>334</v>
      </c>
      <c r="P442" s="51">
        <f>'GP breakdown'!J81</f>
        <v>7214</v>
      </c>
      <c r="Q442" s="51">
        <f>'GP breakdown'!K81</f>
        <v>8</v>
      </c>
      <c r="R442" s="51">
        <f>'GP breakdown'!L81</f>
        <v>0</v>
      </c>
      <c r="U442" s="49" t="s">
        <v>96</v>
      </c>
      <c r="W442" s="51">
        <f>'D&amp;A(Cogs) by product'!AG85</f>
        <v>1639.2202613690829</v>
      </c>
      <c r="X442" s="51">
        <f>'D&amp;A(Cogs) by product'!AH85</f>
        <v>4056.4075502698461</v>
      </c>
      <c r="Y442" s="51">
        <f>'D&amp;A(Cogs) by product'!AI85</f>
        <v>17204.882350231539</v>
      </c>
      <c r="Z442" s="51">
        <f>'D&amp;A(Cogs) by product'!AJ85</f>
        <v>15608.023063803008</v>
      </c>
    </row>
    <row r="443" spans="13:26">
      <c r="M443" s="49" t="s">
        <v>98</v>
      </c>
      <c r="O443" s="51">
        <f>'GP breakdown'!I82</f>
        <v>2576</v>
      </c>
      <c r="P443" s="51">
        <f>'GP breakdown'!J82</f>
        <v>1468</v>
      </c>
      <c r="Q443" s="51">
        <f>'GP breakdown'!K82</f>
        <v>8</v>
      </c>
      <c r="R443" s="51">
        <f>'GP breakdown'!L82</f>
        <v>0</v>
      </c>
      <c r="U443" s="49" t="s">
        <v>95</v>
      </c>
      <c r="W443" s="51">
        <f>'D&amp;A(Cogs) by product'!AG86</f>
        <v>5326.9653051801934</v>
      </c>
      <c r="X443" s="51">
        <f>'D&amp;A(Cogs) by product'!AH86</f>
        <v>6176.2517181814674</v>
      </c>
      <c r="Y443" s="51">
        <f>'D&amp;A(Cogs) by product'!AI86</f>
        <v>5308.0099066853127</v>
      </c>
      <c r="Z443" s="51">
        <f>'D&amp;A(Cogs) by product'!AJ86</f>
        <v>6466.0181497296653</v>
      </c>
    </row>
    <row r="444" spans="13:26">
      <c r="M444" s="49" t="s">
        <v>97</v>
      </c>
      <c r="O444" s="51">
        <f>'GP breakdown'!I83</f>
        <v>5823</v>
      </c>
      <c r="P444" s="51">
        <f>'GP breakdown'!J83</f>
        <v>6641</v>
      </c>
      <c r="Q444" s="51">
        <f>'GP breakdown'!K83</f>
        <v>271</v>
      </c>
      <c r="R444" s="51">
        <f>'GP breakdown'!L83</f>
        <v>11420</v>
      </c>
      <c r="U444" s="49" t="s">
        <v>94</v>
      </c>
      <c r="W444" s="51">
        <f>'D&amp;A(Cogs) by product'!AG87</f>
        <v>2028.7678396131714</v>
      </c>
      <c r="X444" s="51">
        <f>'D&amp;A(Cogs) by product'!AH87</f>
        <v>1651.9009541043495</v>
      </c>
      <c r="Y444" s="51">
        <f>'D&amp;A(Cogs) by product'!AI87</f>
        <v>2963.0634027374349</v>
      </c>
      <c r="Z444" s="51">
        <f>'D&amp;A(Cogs) by product'!AJ87</f>
        <v>3318.6761015872344</v>
      </c>
    </row>
    <row r="445" spans="13:26">
      <c r="M445" s="49" t="s">
        <v>96</v>
      </c>
      <c r="O445" s="51">
        <f>'GP breakdown'!I84</f>
        <v>7</v>
      </c>
      <c r="P445" s="51">
        <f>'GP breakdown'!J84</f>
        <v>0</v>
      </c>
      <c r="Q445" s="51">
        <f>'GP breakdown'!K84</f>
        <v>0</v>
      </c>
      <c r="R445" s="51">
        <f>'GP breakdown'!L84</f>
        <v>0</v>
      </c>
      <c r="U445" s="49" t="s">
        <v>93</v>
      </c>
      <c r="W445" s="51">
        <f>'D&amp;A(Cogs) by product'!AG88</f>
        <v>1850.8534038618131</v>
      </c>
      <c r="X445" s="51">
        <f>'D&amp;A(Cogs) by product'!AH88</f>
        <v>3441.4237598126288</v>
      </c>
      <c r="Y445" s="51">
        <f>'D&amp;A(Cogs) by product'!AI88</f>
        <v>2987.4285265681774</v>
      </c>
      <c r="Z445" s="51">
        <f>'D&amp;A(Cogs) by product'!AJ88</f>
        <v>2381.7068361770835</v>
      </c>
    </row>
    <row r="446" spans="13:26">
      <c r="M446" s="49" t="s">
        <v>95</v>
      </c>
      <c r="O446" s="51">
        <f>'GP breakdown'!I85</f>
        <v>3998</v>
      </c>
      <c r="P446" s="51">
        <f>'GP breakdown'!J85</f>
        <v>403</v>
      </c>
      <c r="Q446" s="51">
        <f>'GP breakdown'!K85</f>
        <v>0</v>
      </c>
      <c r="R446" s="51">
        <f>'GP breakdown'!L85</f>
        <v>0</v>
      </c>
      <c r="U446" s="47" t="s">
        <v>109</v>
      </c>
      <c r="V446" s="47"/>
      <c r="W446" s="50">
        <f>W421*W435+W422*W436+W423*W437+W424*W438+W425*W439+W426*W440+W427*W441+W428*W442+W429*W443+W430*W444+W431*W445</f>
        <v>2463.4627778315348</v>
      </c>
      <c r="X446" s="50">
        <f>X421*X435+X422*X436+X423*X437+X424*X438+X425*X439+X426*X440+X427*X441+X428*X442+X429*X443+X430*X444+X431*X445</f>
        <v>2666.9003894781999</v>
      </c>
      <c r="Y446" s="50">
        <f>Y421*Y435+Y422*Y436+Y423*Y437+Y424*Y438+Y425*Y439+Y426*Y440+Y427*Y441+Y428*Y442+Y429*Y443+Y430*Y444+Y431*Y445</f>
        <v>3443.3084866352237</v>
      </c>
      <c r="Z446" s="50">
        <f>Z421*Z435+Z422*Z436+Z423*Z437+Z424*Z438+Z425*Z439+Z426*Z440+Z427*Z441+Z428*Z442+Z429*Z443+Z430*Z444+Z431*Z445</f>
        <v>3352.7267291353146</v>
      </c>
    </row>
    <row r="447" spans="13:26" ht="11.25" thickBot="1">
      <c r="M447" s="49" t="s">
        <v>94</v>
      </c>
      <c r="O447" s="51">
        <f>'GP breakdown'!I86</f>
        <v>211887</v>
      </c>
      <c r="P447" s="51">
        <f>'GP breakdown'!J86</f>
        <v>321164</v>
      </c>
      <c r="Q447" s="51">
        <f>'GP breakdown'!K86</f>
        <v>8197</v>
      </c>
      <c r="R447" s="51">
        <f>'GP breakdown'!L86</f>
        <v>4906</v>
      </c>
      <c r="U447" s="49"/>
    </row>
    <row r="448" spans="13:26">
      <c r="M448" s="49" t="s">
        <v>93</v>
      </c>
      <c r="O448" s="51">
        <f>'GP breakdown'!I87</f>
        <v>1676</v>
      </c>
      <c r="P448" s="51">
        <f>'GP breakdown'!J87</f>
        <v>2730</v>
      </c>
      <c r="Q448" s="51">
        <f>'GP breakdown'!K87</f>
        <v>130</v>
      </c>
      <c r="R448" s="51">
        <f>'GP breakdown'!L87</f>
        <v>290618</v>
      </c>
      <c r="U448" s="39" t="s">
        <v>179</v>
      </c>
      <c r="V448" s="38"/>
      <c r="W448" s="38"/>
      <c r="X448" s="37">
        <f>SUM(X449:X450)</f>
        <v>203.43761164666449</v>
      </c>
      <c r="Y448" s="37">
        <f>SUM(Y449:Y450)</f>
        <v>776.4080971570238</v>
      </c>
      <c r="Z448" s="36">
        <f>SUM(Z449:Z450)</f>
        <v>-90.58175749990869</v>
      </c>
    </row>
    <row r="449" spans="13:26">
      <c r="M449" s="47" t="s">
        <v>148</v>
      </c>
      <c r="N449" s="47"/>
      <c r="O449" s="50">
        <f>SUM(O438:O448)</f>
        <v>247330</v>
      </c>
      <c r="P449" s="50">
        <f>SUM(P438:P448)</f>
        <v>406917</v>
      </c>
      <c r="Q449" s="50">
        <f>SUM(Q438:Q448)</f>
        <v>10044</v>
      </c>
      <c r="R449" s="50">
        <f>SUM(R438:R448)</f>
        <v>307491</v>
      </c>
      <c r="U449" s="48" t="s">
        <v>124</v>
      </c>
      <c r="V449" s="47"/>
      <c r="W449" s="47"/>
      <c r="X449" s="46">
        <f>-((W435-X435)*W421+(W436-X436)*W422+(W437-X437)*W423+(W438-X438)*W424+(W439-X439)*W425+(W440-X440)*W426+(W441-X441)*W427+(W442-X442)*W428+(W443-X443)*W429+(W444-X444)*W430+(W445-X445)*W431)</f>
        <v>391.86690838768243</v>
      </c>
      <c r="Y449" s="46">
        <f>-((X435-Y435)*X421+(X436-Y436)*X422+(X437-Y437)*X423+(X438-Y438)*X424+(X439-Y439)*X425+(X440-Y440)*X426+(X441-Y441)*X427+(X442-Y442)*X428+(X443-Y443)*X429+(X444-Y444)*X430+(X445-Y445)*X431)</f>
        <v>124.37554177208645</v>
      </c>
      <c r="Z449" s="45">
        <f>-((Y435-Z435)*Y421+(Y436-Z436)*Y422+(Y437-Z437)*Y423+(Y438-Z438)*Y424+(Y439-Z439)*Y425+(Y440-Z440)*Y426+(Y441-Z441)*Y427+(Y442-Z442)*Y428+(Y443-Z443)*Y429+(Y444-Z444)*Y430+(Y445-Z445)*Y431)</f>
        <v>-330.52780148230465</v>
      </c>
    </row>
    <row r="450" spans="13:26" ht="11.25" thickBot="1">
      <c r="U450" s="30" t="s">
        <v>171</v>
      </c>
      <c r="V450" s="29"/>
      <c r="W450" s="29"/>
      <c r="X450" s="44">
        <f>-((W421-X421)*X435+(W422-X422)*X436+(W423-X423)*X437+(W424-X424)*X438+(W425-X425)*X439+(W426-X426)*X440+(W427-X427)*X441+(W428-X428)*X442+(W429-X429)*X443+(W430-X430)*X444+(W431-X431)*X445)</f>
        <v>-188.42929674101794</v>
      </c>
      <c r="Y450" s="44">
        <f>-((X421-Y421)*Y435+(X422-Y422)*Y436+(X423-Y423)*Y437+(X424-Y424)*Y438+(X425-Y425)*Y439+(X426-Y426)*Y440+(X427-Y427)*Y441+(X428-Y428)*Y442+(X429-Y429)*Y443+(X430-Y430)*Y444+(X431-Y431)*Y445)</f>
        <v>652.03255538493738</v>
      </c>
      <c r="Z450" s="43">
        <f>-((Y421-Z421)*Z435+(Y422-Z422)*Z436+(Y423-Z423)*Z437+(Y424-Z424)*Z438+(Y425-Z425)*Z439+(Y426-Z426)*Z440+(Y427-Z427)*Z441+(Y428-Z428)*Z442+(Y429-Z429)*Z443+(Y430-Z430)*Z444+(Y431-Z431)*Z445)</f>
        <v>239.94604398239596</v>
      </c>
    </row>
    <row r="451" spans="13:26">
      <c r="M451" s="24" t="s">
        <v>169</v>
      </c>
      <c r="X451" s="42">
        <f>X448-(X60-W60)</f>
        <v>-6.2527760746888816E-13</v>
      </c>
      <c r="Y451" s="42">
        <f>Y448-(Y60-X60)</f>
        <v>2.2737367544323206E-12</v>
      </c>
      <c r="Z451" s="42">
        <f>Z448-(Z60-Y60)</f>
        <v>-1.3642420526593924E-12</v>
      </c>
    </row>
    <row r="452" spans="13:26" ht="11.25" thickBot="1">
      <c r="M452" s="49" t="s">
        <v>103</v>
      </c>
      <c r="O452" s="53">
        <f t="shared" ref="O452:R462" si="17">O438/O$449</f>
        <v>7.0646504669874252E-2</v>
      </c>
      <c r="P452" s="53">
        <f t="shared" si="17"/>
        <v>9.6380834420778688E-2</v>
      </c>
      <c r="Q452" s="53">
        <f t="shared" si="17"/>
        <v>9.6674631620868173E-2</v>
      </c>
      <c r="R452" s="53">
        <f t="shared" si="17"/>
        <v>0</v>
      </c>
      <c r="U452" s="41" t="s">
        <v>178</v>
      </c>
      <c r="V452" s="33"/>
      <c r="W452" s="40" t="s">
        <v>122</v>
      </c>
      <c r="X452" s="40" t="s">
        <v>160</v>
      </c>
      <c r="Y452" s="40" t="s">
        <v>85</v>
      </c>
      <c r="Z452" s="40" t="s">
        <v>119</v>
      </c>
    </row>
    <row r="453" spans="13:26">
      <c r="M453" s="49" t="s">
        <v>102</v>
      </c>
      <c r="O453" s="53">
        <f t="shared" si="17"/>
        <v>4.245340233695872E-4</v>
      </c>
      <c r="P453" s="53">
        <f t="shared" si="17"/>
        <v>5.3868479321335797E-3</v>
      </c>
      <c r="Q453" s="53">
        <f t="shared" si="17"/>
        <v>0</v>
      </c>
      <c r="R453" s="53">
        <f t="shared" si="17"/>
        <v>0</v>
      </c>
      <c r="U453" s="39" t="s">
        <v>130</v>
      </c>
      <c r="V453" s="38"/>
      <c r="W453" s="37">
        <f>W390</f>
        <v>501727.73630133254</v>
      </c>
      <c r="X453" s="37">
        <f>X390</f>
        <v>421611.5922840673</v>
      </c>
      <c r="Y453" s="37">
        <f>Y390</f>
        <v>407086.05667815695</v>
      </c>
      <c r="Z453" s="36">
        <f>Z390</f>
        <v>425063.52420355403</v>
      </c>
    </row>
    <row r="454" spans="13:26">
      <c r="M454" s="49" t="s">
        <v>101</v>
      </c>
      <c r="O454" s="53">
        <f t="shared" si="17"/>
        <v>3.1900699470343266E-3</v>
      </c>
      <c r="P454" s="53">
        <f t="shared" si="17"/>
        <v>4.7965555629280662E-2</v>
      </c>
      <c r="Q454" s="53">
        <f t="shared" si="17"/>
        <v>3.7833532457188369E-3</v>
      </c>
      <c r="R454" s="53">
        <f t="shared" si="17"/>
        <v>1.7789138543892341E-3</v>
      </c>
      <c r="U454" s="34" t="s">
        <v>82</v>
      </c>
      <c r="V454" s="33"/>
      <c r="W454" s="32">
        <f>SUM(W455:W456)</f>
        <v>405499.79572596564</v>
      </c>
      <c r="X454" s="32">
        <f>SUM(X455:X456)</f>
        <v>366293.59127762681</v>
      </c>
      <c r="Y454" s="32">
        <f>SUM(Y455:Y456)</f>
        <v>343617.07358374808</v>
      </c>
      <c r="Z454" s="31">
        <f>SUM(Z455:Z456)</f>
        <v>343810.44706477434</v>
      </c>
    </row>
    <row r="455" spans="13:26">
      <c r="M455" s="49" t="s">
        <v>100</v>
      </c>
      <c r="O455" s="53">
        <f t="shared" si="17"/>
        <v>1.0762948287712772E-2</v>
      </c>
      <c r="P455" s="53">
        <f t="shared" si="17"/>
        <v>1.5649383043716533E-2</v>
      </c>
      <c r="Q455" s="53">
        <f t="shared" si="17"/>
        <v>4.1915571485463959E-2</v>
      </c>
      <c r="R455" s="53">
        <f t="shared" si="17"/>
        <v>0</v>
      </c>
      <c r="U455" s="35" t="s">
        <v>129</v>
      </c>
      <c r="V455" s="33"/>
      <c r="W455" s="32">
        <f>W392</f>
        <v>258057.30282549196</v>
      </c>
      <c r="X455" s="32">
        <f>X6-'D&amp;A(Cogs) by product'!AL77+X418*(X60-X449)/1000000</f>
        <v>218667.80537532168</v>
      </c>
      <c r="Y455" s="32">
        <f>Y6-'D&amp;A(Cogs) by product'!AM77+Y418*(Y60-Y449)/1000000</f>
        <v>200145.61069448746</v>
      </c>
      <c r="Z455" s="31">
        <f>Z6-'D&amp;A(Cogs) by product'!AN77+Z418*(Z60-Z449)/1000000</f>
        <v>210631.73150408355</v>
      </c>
    </row>
    <row r="456" spans="13:26">
      <c r="M456" s="49" t="s">
        <v>99</v>
      </c>
      <c r="O456" s="53">
        <f t="shared" si="17"/>
        <v>1.3504225124327822E-3</v>
      </c>
      <c r="P456" s="53">
        <f t="shared" si="17"/>
        <v>1.7728431105114802E-2</v>
      </c>
      <c r="Q456" s="53">
        <f t="shared" si="17"/>
        <v>7.9649542015133412E-4</v>
      </c>
      <c r="R456" s="53">
        <f t="shared" si="17"/>
        <v>0</v>
      </c>
      <c r="U456" s="35" t="s">
        <v>69</v>
      </c>
      <c r="V456" s="33"/>
      <c r="W456" s="32">
        <f>W393</f>
        <v>147442.49290047368</v>
      </c>
      <c r="X456" s="32">
        <f>X393</f>
        <v>147625.78590230516</v>
      </c>
      <c r="Y456" s="32">
        <f>Y393</f>
        <v>143471.46288926061</v>
      </c>
      <c r="Z456" s="31">
        <f>Z393</f>
        <v>133178.71556069082</v>
      </c>
    </row>
    <row r="457" spans="13:26">
      <c r="M457" s="49" t="s">
        <v>98</v>
      </c>
      <c r="O457" s="53">
        <f t="shared" si="17"/>
        <v>1.0415234706667206E-2</v>
      </c>
      <c r="P457" s="53">
        <f t="shared" si="17"/>
        <v>3.6076153122135473E-3</v>
      </c>
      <c r="Q457" s="53">
        <f t="shared" si="17"/>
        <v>7.9649542015133412E-4</v>
      </c>
      <c r="R457" s="53">
        <f t="shared" si="17"/>
        <v>0</v>
      </c>
      <c r="U457" s="34" t="s">
        <v>116</v>
      </c>
      <c r="V457" s="33"/>
      <c r="W457" s="32">
        <f>W453-W454</f>
        <v>96227.940575366898</v>
      </c>
      <c r="X457" s="32">
        <f>X453-X454</f>
        <v>55318.001006440492</v>
      </c>
      <c r="Y457" s="32">
        <f>Y453-Y454</f>
        <v>63468.983094408875</v>
      </c>
      <c r="Z457" s="31">
        <f>Z453-Z454</f>
        <v>81253.077138779685</v>
      </c>
    </row>
    <row r="458" spans="13:26" ht="11.25" thickBot="1">
      <c r="M458" s="49" t="s">
        <v>97</v>
      </c>
      <c r="O458" s="53">
        <f t="shared" si="17"/>
        <v>2.354344398172482E-2</v>
      </c>
      <c r="P458" s="53">
        <f t="shared" si="17"/>
        <v>1.6320281531614557E-2</v>
      </c>
      <c r="Q458" s="53">
        <f t="shared" si="17"/>
        <v>2.6981282357626445E-2</v>
      </c>
      <c r="R458" s="53">
        <f t="shared" si="17"/>
        <v>3.7139298385969022E-2</v>
      </c>
      <c r="U458" s="30" t="s">
        <v>67</v>
      </c>
      <c r="V458" s="29"/>
      <c r="W458" s="28">
        <f>W457/W453</f>
        <v>0.19179314519214338</v>
      </c>
      <c r="X458" s="28">
        <f>X457/X453</f>
        <v>0.13120607217357805</v>
      </c>
      <c r="Y458" s="28">
        <f>Y457/Y453</f>
        <v>0.15591048146507161</v>
      </c>
      <c r="Z458" s="27">
        <f>Z457/Z453</f>
        <v>0.19115513920189794</v>
      </c>
    </row>
    <row r="459" spans="13:26">
      <c r="M459" s="49" t="s">
        <v>96</v>
      </c>
      <c r="O459" s="53">
        <f t="shared" si="17"/>
        <v>2.8302268224639146E-5</v>
      </c>
      <c r="P459" s="53">
        <f t="shared" si="17"/>
        <v>0</v>
      </c>
      <c r="Q459" s="53">
        <f t="shared" si="17"/>
        <v>0</v>
      </c>
      <c r="R459" s="53">
        <f t="shared" si="17"/>
        <v>0</v>
      </c>
      <c r="X459" s="26">
        <f>X$9-X458</f>
        <v>-5.7078483863862717E-3</v>
      </c>
      <c r="Y459" s="26">
        <f>Y$9-Y458</f>
        <v>-2.9331161763227198E-3</v>
      </c>
      <c r="Z459" s="26">
        <f>Z$9-Z458</f>
        <v>7.1382285789859945E-3</v>
      </c>
    </row>
    <row r="460" spans="13:26" ht="11.25" thickBot="1">
      <c r="M460" s="49" t="s">
        <v>95</v>
      </c>
      <c r="O460" s="53">
        <f t="shared" si="17"/>
        <v>1.6164638337443901E-2</v>
      </c>
      <c r="P460" s="53">
        <f t="shared" si="17"/>
        <v>9.9037395832565355E-4</v>
      </c>
      <c r="Q460" s="53">
        <f t="shared" si="17"/>
        <v>0</v>
      </c>
      <c r="R460" s="53">
        <f t="shared" si="17"/>
        <v>0</v>
      </c>
      <c r="U460" s="41" t="s">
        <v>177</v>
      </c>
      <c r="V460" s="33"/>
      <c r="W460" s="40" t="s">
        <v>122</v>
      </c>
      <c r="X460" s="40" t="s">
        <v>112</v>
      </c>
      <c r="Y460" s="40" t="s">
        <v>85</v>
      </c>
      <c r="Z460" s="40" t="s">
        <v>119</v>
      </c>
    </row>
    <row r="461" spans="13:26">
      <c r="M461" s="49" t="s">
        <v>94</v>
      </c>
      <c r="O461" s="53">
        <f t="shared" si="17"/>
        <v>0.85669752961630208</v>
      </c>
      <c r="P461" s="53">
        <f t="shared" si="17"/>
        <v>0.7892616921878417</v>
      </c>
      <c r="Q461" s="53">
        <f t="shared" si="17"/>
        <v>0.81610911987256074</v>
      </c>
      <c r="R461" s="53">
        <f t="shared" si="17"/>
        <v>1.5954938518525745E-2</v>
      </c>
      <c r="U461" s="39" t="s">
        <v>130</v>
      </c>
      <c r="V461" s="38"/>
      <c r="W461" s="37">
        <f>W453</f>
        <v>501727.73630133254</v>
      </c>
      <c r="X461" s="37">
        <f>X453</f>
        <v>421611.5922840673</v>
      </c>
      <c r="Y461" s="37">
        <f>Y453</f>
        <v>407086.05667815695</v>
      </c>
      <c r="Z461" s="36">
        <f>Z453</f>
        <v>425063.52420355403</v>
      </c>
    </row>
    <row r="462" spans="13:26">
      <c r="M462" s="49" t="s">
        <v>93</v>
      </c>
      <c r="O462" s="53">
        <f t="shared" si="17"/>
        <v>6.7763716492136011E-3</v>
      </c>
      <c r="P462" s="53">
        <f t="shared" si="17"/>
        <v>6.7089848789802344E-3</v>
      </c>
      <c r="Q462" s="53">
        <f t="shared" si="17"/>
        <v>1.2943050577459179E-2</v>
      </c>
      <c r="R462" s="53">
        <f t="shared" si="17"/>
        <v>0.94512684924111601</v>
      </c>
      <c r="U462" s="34" t="s">
        <v>82</v>
      </c>
      <c r="V462" s="33"/>
      <c r="W462" s="32">
        <f>SUM(W463:W464)</f>
        <v>405499.79572596564</v>
      </c>
      <c r="X462" s="32">
        <f>SUM(X463:X464)</f>
        <v>369857.2500438313</v>
      </c>
      <c r="Y462" s="32">
        <f>SUM(Y463:Y464)</f>
        <v>338551.45808337693</v>
      </c>
      <c r="Z462" s="31">
        <f>SUM(Z463:Z464)</f>
        <v>338573.57417737757</v>
      </c>
    </row>
    <row r="463" spans="13:26">
      <c r="M463" s="47" t="s">
        <v>109</v>
      </c>
      <c r="N463" s="47"/>
      <c r="O463" s="52">
        <f>SUM(O452:O462)</f>
        <v>1</v>
      </c>
      <c r="P463" s="52">
        <f>SUM(P452:P462)</f>
        <v>0.99999999999999989</v>
      </c>
      <c r="Q463" s="52">
        <f>SUM(Q452:Q462)</f>
        <v>1</v>
      </c>
      <c r="R463" s="52">
        <f>SUM(R452:R462)</f>
        <v>1</v>
      </c>
      <c r="U463" s="35" t="s">
        <v>129</v>
      </c>
      <c r="V463" s="33"/>
      <c r="W463" s="32">
        <f>W455</f>
        <v>258057.30282549196</v>
      </c>
      <c r="X463" s="32">
        <f>X6-'D&amp;A(Cogs) by product'!AL77+X418*(X60-X450)/1000000</f>
        <v>222231.46414152617</v>
      </c>
      <c r="Y463" s="32">
        <f>Y6-'D&amp;A(Cogs) by product'!AM77+Y418*(Y60-Y450)/1000000</f>
        <v>195079.99519411632</v>
      </c>
      <c r="Z463" s="31">
        <f>Z6-'D&amp;A(Cogs) by product'!AN77+Z418*(Z60-Z450)/1000000</f>
        <v>205394.85861668675</v>
      </c>
    </row>
    <row r="464" spans="13:26">
      <c r="M464" s="49"/>
      <c r="U464" s="35" t="s">
        <v>176</v>
      </c>
      <c r="V464" s="33"/>
      <c r="W464" s="32">
        <f>W456</f>
        <v>147442.49290047368</v>
      </c>
      <c r="X464" s="32">
        <f>X456</f>
        <v>147625.78590230516</v>
      </c>
      <c r="Y464" s="32">
        <f>Y456</f>
        <v>143471.46288926061</v>
      </c>
      <c r="Z464" s="31">
        <f>Z456</f>
        <v>133178.71556069082</v>
      </c>
    </row>
    <row r="465" spans="13:26">
      <c r="M465" s="24" t="s">
        <v>175</v>
      </c>
      <c r="U465" s="34" t="s">
        <v>116</v>
      </c>
      <c r="V465" s="33"/>
      <c r="W465" s="32">
        <f>W461-W462</f>
        <v>96227.940575366898</v>
      </c>
      <c r="X465" s="32">
        <f>X461-X462</f>
        <v>51754.342240236001</v>
      </c>
      <c r="Y465" s="32">
        <f>Y461-Y462</f>
        <v>68534.598594780022</v>
      </c>
      <c r="Z465" s="31">
        <f>Z461-Z462</f>
        <v>86489.950026176462</v>
      </c>
    </row>
    <row r="466" spans="13:26" ht="11.25" thickBot="1">
      <c r="M466" s="49" t="s">
        <v>103</v>
      </c>
      <c r="O466" s="51">
        <f>'GP breakdown'!AA77</f>
        <v>3985.7245185565789</v>
      </c>
      <c r="P466" s="51">
        <f>'GP breakdown'!AB77</f>
        <v>3719.3692512591774</v>
      </c>
      <c r="Q466" s="51">
        <f>'GP breakdown'!AC77</f>
        <v>4269.0695625473645</v>
      </c>
      <c r="R466" s="51">
        <f>'GP breakdown'!AD77</f>
        <v>0</v>
      </c>
      <c r="U466" s="30" t="s">
        <v>155</v>
      </c>
      <c r="V466" s="29"/>
      <c r="W466" s="28">
        <f>W465/W461</f>
        <v>0.19179314519214338</v>
      </c>
      <c r="X466" s="28">
        <f>X465/X461</f>
        <v>0.12275360352370415</v>
      </c>
      <c r="Y466" s="28">
        <f>Y465/Y461</f>
        <v>0.16835408010292924</v>
      </c>
      <c r="Z466" s="27">
        <f>Z465/Z461</f>
        <v>0.2034753515682946</v>
      </c>
    </row>
    <row r="467" spans="13:26">
      <c r="M467" s="49" t="s">
        <v>102</v>
      </c>
      <c r="O467" s="51">
        <f>'GP breakdown'!AA78</f>
        <v>14111.176479162817</v>
      </c>
      <c r="P467" s="51">
        <f>'GP breakdown'!AB78</f>
        <v>22572.937925730712</v>
      </c>
      <c r="Q467" s="51">
        <f>'GP breakdown'!AC78</f>
        <v>0</v>
      </c>
      <c r="R467" s="51">
        <f>'GP breakdown'!AD78</f>
        <v>0</v>
      </c>
      <c r="X467" s="26">
        <f>X$9-X466</f>
        <v>2.7446202634876238E-3</v>
      </c>
      <c r="Y467" s="26">
        <f>Y$9-Y466</f>
        <v>-1.5376714814180348E-2</v>
      </c>
      <c r="Z467" s="26">
        <f>Z$9-Z466</f>
        <v>-5.1819837874106656E-3</v>
      </c>
    </row>
    <row r="468" spans="13:26">
      <c r="M468" s="49" t="s">
        <v>101</v>
      </c>
      <c r="O468" s="51">
        <f>'GP breakdown'!AA79</f>
        <v>14073.867358926658</v>
      </c>
      <c r="P468" s="51">
        <f>'GP breakdown'!AB79</f>
        <v>7372.3765415646349</v>
      </c>
      <c r="Q468" s="51">
        <f>'GP breakdown'!AC79</f>
        <v>14844.784862713928</v>
      </c>
      <c r="R468" s="51">
        <f>'GP breakdown'!AD79</f>
        <v>3636.3674588665449</v>
      </c>
      <c r="U468" s="54" t="s">
        <v>174</v>
      </c>
    </row>
    <row r="469" spans="13:26">
      <c r="M469" s="49" t="s">
        <v>100</v>
      </c>
      <c r="O469" s="51">
        <f>'GP breakdown'!AA80</f>
        <v>2649.9443012757738</v>
      </c>
      <c r="P469" s="51">
        <f>'GP breakdown'!AB80</f>
        <v>3182.6839279278197</v>
      </c>
      <c r="Q469" s="51">
        <f>'GP breakdown'!AC80</f>
        <v>3252.5731038060876</v>
      </c>
      <c r="R469" s="51">
        <f>'GP breakdown'!AD80</f>
        <v>0</v>
      </c>
      <c r="U469" s="24" t="s">
        <v>173</v>
      </c>
    </row>
    <row r="470" spans="13:26">
      <c r="M470" s="49" t="s">
        <v>99</v>
      </c>
      <c r="O470" s="51">
        <f>'GP breakdown'!AA81</f>
        <v>7809.0147622160803</v>
      </c>
      <c r="P470" s="51">
        <f>'GP breakdown'!AB81</f>
        <v>20545.201389537127</v>
      </c>
      <c r="Q470" s="51">
        <f>'GP breakdown'!AC81</f>
        <v>9663.8104428538445</v>
      </c>
      <c r="R470" s="51">
        <f>'GP breakdown'!AD81</f>
        <v>0</v>
      </c>
      <c r="U470" s="49" t="s">
        <v>103</v>
      </c>
      <c r="W470" s="51">
        <f>'GP breakdown'!I77</f>
        <v>17473</v>
      </c>
      <c r="X470" s="51">
        <f>'GP breakdown'!J77</f>
        <v>39219</v>
      </c>
      <c r="Y470" s="51">
        <f>'GP breakdown'!K77</f>
        <v>971</v>
      </c>
      <c r="Z470" s="51">
        <f>'GP breakdown'!L77</f>
        <v>0</v>
      </c>
    </row>
    <row r="471" spans="13:26">
      <c r="M471" s="49" t="s">
        <v>98</v>
      </c>
      <c r="O471" s="51">
        <f>'GP breakdown'!AA82</f>
        <v>7604.9007616205754</v>
      </c>
      <c r="P471" s="51">
        <f>'GP breakdown'!AB82</f>
        <v>7189.6793728824705</v>
      </c>
      <c r="Q471" s="51">
        <f>'GP breakdown'!AC82</f>
        <v>9625.0596992498031</v>
      </c>
      <c r="R471" s="51">
        <f>'GP breakdown'!AD82</f>
        <v>0</v>
      </c>
      <c r="U471" s="49" t="s">
        <v>102</v>
      </c>
      <c r="W471" s="51">
        <f>'GP breakdown'!I78</f>
        <v>105</v>
      </c>
      <c r="X471" s="51">
        <f>'GP breakdown'!J78</f>
        <v>2192</v>
      </c>
      <c r="Y471" s="51">
        <f>'GP breakdown'!K78</f>
        <v>0</v>
      </c>
      <c r="Z471" s="51">
        <f>'GP breakdown'!L78</f>
        <v>0</v>
      </c>
    </row>
    <row r="472" spans="13:26">
      <c r="M472" s="49" t="s">
        <v>97</v>
      </c>
      <c r="O472" s="51">
        <f>'GP breakdown'!AA83</f>
        <v>1894.9839516342586</v>
      </c>
      <c r="P472" s="51">
        <f>'GP breakdown'!AB83</f>
        <v>2589.7868805372023</v>
      </c>
      <c r="Q472" s="51">
        <f>'GP breakdown'!AC83</f>
        <v>3080.2473000208088</v>
      </c>
      <c r="R472" s="51">
        <f>'GP breakdown'!AD83</f>
        <v>997.39684763572677</v>
      </c>
      <c r="U472" s="49" t="s">
        <v>101</v>
      </c>
      <c r="W472" s="51">
        <f>'GP breakdown'!I79</f>
        <v>789</v>
      </c>
      <c r="X472" s="51">
        <f>'GP breakdown'!J79</f>
        <v>19518</v>
      </c>
      <c r="Y472" s="51">
        <f>'GP breakdown'!K79</f>
        <v>38</v>
      </c>
      <c r="Z472" s="51">
        <f>'GP breakdown'!L79</f>
        <v>547</v>
      </c>
    </row>
    <row r="473" spans="13:26">
      <c r="M473" s="49" t="s">
        <v>96</v>
      </c>
      <c r="O473" s="51">
        <f>'GP breakdown'!AA84</f>
        <v>2798.5601471673726</v>
      </c>
      <c r="P473" s="51">
        <f>'GP breakdown'!AB84</f>
        <v>0</v>
      </c>
      <c r="Q473" s="51">
        <f>'GP breakdown'!AC84</f>
        <v>0</v>
      </c>
      <c r="R473" s="51">
        <f>'GP breakdown'!AD84</f>
        <v>0</v>
      </c>
      <c r="U473" s="49" t="s">
        <v>100</v>
      </c>
      <c r="W473" s="51">
        <f>'GP breakdown'!I80</f>
        <v>2662</v>
      </c>
      <c r="X473" s="51">
        <f>'GP breakdown'!J80</f>
        <v>6368</v>
      </c>
      <c r="Y473" s="51">
        <f>'GP breakdown'!K80</f>
        <v>421</v>
      </c>
      <c r="Z473" s="51">
        <f>'GP breakdown'!L80</f>
        <v>0</v>
      </c>
    </row>
    <row r="474" spans="13:26">
      <c r="M474" s="49" t="s">
        <v>95</v>
      </c>
      <c r="O474" s="51">
        <f>'GP breakdown'!AA85</f>
        <v>5195.2728079301623</v>
      </c>
      <c r="P474" s="51">
        <f>'GP breakdown'!AB85</f>
        <v>7609.3230841326276</v>
      </c>
      <c r="Q474" s="51">
        <f>'GP breakdown'!AC85</f>
        <v>0</v>
      </c>
      <c r="R474" s="51">
        <f>'GP breakdown'!AD85</f>
        <v>0</v>
      </c>
      <c r="U474" s="49" t="s">
        <v>99</v>
      </c>
      <c r="W474" s="51">
        <f>'GP breakdown'!I81</f>
        <v>334</v>
      </c>
      <c r="X474" s="51">
        <f>'GP breakdown'!J81</f>
        <v>7214</v>
      </c>
      <c r="Y474" s="51">
        <f>'GP breakdown'!K81</f>
        <v>8</v>
      </c>
      <c r="Z474" s="51">
        <f>'GP breakdown'!L81</f>
        <v>0</v>
      </c>
    </row>
    <row r="475" spans="13:26">
      <c r="M475" s="49" t="s">
        <v>94</v>
      </c>
      <c r="O475" s="51">
        <f>'GP breakdown'!AA86</f>
        <v>3851.5774394023319</v>
      </c>
      <c r="P475" s="51">
        <f>'GP breakdown'!AB86</f>
        <v>3947.8053859691686</v>
      </c>
      <c r="Q475" s="51">
        <f>'GP breakdown'!AC86</f>
        <v>3831.4367046747593</v>
      </c>
      <c r="R475" s="51">
        <f>'GP breakdown'!AD86</f>
        <v>500</v>
      </c>
      <c r="U475" s="49" t="s">
        <v>98</v>
      </c>
      <c r="W475" s="51">
        <f>'GP breakdown'!I82</f>
        <v>2576</v>
      </c>
      <c r="X475" s="51">
        <f>'GP breakdown'!J82</f>
        <v>1468</v>
      </c>
      <c r="Y475" s="51">
        <f>'GP breakdown'!K82</f>
        <v>8</v>
      </c>
      <c r="Z475" s="51">
        <f>'GP breakdown'!L82</f>
        <v>0</v>
      </c>
    </row>
    <row r="476" spans="13:26">
      <c r="M476" s="49" t="s">
        <v>93</v>
      </c>
      <c r="O476" s="51">
        <f>'GP breakdown'!AA87</f>
        <v>4947.5212355678323</v>
      </c>
      <c r="P476" s="51">
        <f>'GP breakdown'!AB87</f>
        <v>2888.7741543190455</v>
      </c>
      <c r="Q476" s="51">
        <f>'GP breakdown'!AC87</f>
        <v>1720.3099348154806</v>
      </c>
      <c r="R476" s="51">
        <f>'GP breakdown'!AD87</f>
        <v>1330.0457301337151</v>
      </c>
      <c r="U476" s="49" t="s">
        <v>97</v>
      </c>
      <c r="W476" s="51">
        <f>'GP breakdown'!I83</f>
        <v>5823</v>
      </c>
      <c r="X476" s="51">
        <f>'GP breakdown'!J83</f>
        <v>6641</v>
      </c>
      <c r="Y476" s="51">
        <f>'GP breakdown'!K83</f>
        <v>271</v>
      </c>
      <c r="Z476" s="51">
        <f>'GP breakdown'!L83</f>
        <v>11420</v>
      </c>
    </row>
    <row r="477" spans="13:26">
      <c r="M477" s="47" t="s">
        <v>109</v>
      </c>
      <c r="N477" s="47"/>
      <c r="O477" s="50">
        <f>O452*O466+O453*O467+O454*O468+O455*O469+O456*O470+O457*O471+O458*O472+O459*O473+O460*O474+O461*O475+O462*O476</f>
        <v>3912.574791018922</v>
      </c>
      <c r="P477" s="50">
        <f>P452*P466+P453*P467+P454*P468+P455*P469+P456*P470+P457*P471+P458*P472+P459*P473+P460*P474+P461*P475+P462*P476</f>
        <v>4458.7062856317052</v>
      </c>
      <c r="Q477" s="50">
        <f>Q452*Q466+Q453*Q467+Q454*Q468+Q455*Q469+Q456*Q470+Q457*Q471+Q458*Q472+Q459*Q473+Q460*Q474+Q461*Q475+Q462*Q476</f>
        <v>3852.8162670157776</v>
      </c>
      <c r="R477" s="50">
        <f>R452*R466+R453*R467+R454*R468+R455*R469+R456*R470+R457*R471+R458*R472+R459*R473+R460*R474+R461*R475+R462*R476</f>
        <v>1308.5508031129368</v>
      </c>
      <c r="U477" s="49" t="s">
        <v>96</v>
      </c>
      <c r="W477" s="51">
        <f>'GP breakdown'!I84</f>
        <v>7</v>
      </c>
      <c r="X477" s="51">
        <f>'GP breakdown'!J84</f>
        <v>0</v>
      </c>
      <c r="Y477" s="51">
        <f>'GP breakdown'!K84</f>
        <v>0</v>
      </c>
      <c r="Z477" s="51">
        <f>'GP breakdown'!L84</f>
        <v>0</v>
      </c>
    </row>
    <row r="478" spans="13:26" ht="11.25" thickBot="1">
      <c r="M478" s="49"/>
      <c r="U478" s="49" t="s">
        <v>95</v>
      </c>
      <c r="W478" s="51">
        <f>'GP breakdown'!I85</f>
        <v>3998</v>
      </c>
      <c r="X478" s="51">
        <f>'GP breakdown'!J85</f>
        <v>403</v>
      </c>
      <c r="Y478" s="51">
        <f>'GP breakdown'!K85</f>
        <v>0</v>
      </c>
      <c r="Z478" s="51">
        <f>'GP breakdown'!L85</f>
        <v>0</v>
      </c>
    </row>
    <row r="479" spans="13:26">
      <c r="M479" s="39" t="s">
        <v>172</v>
      </c>
      <c r="N479" s="38"/>
      <c r="O479" s="38"/>
      <c r="P479" s="37">
        <f>SUM(P480:P481)</f>
        <v>546.13149461278294</v>
      </c>
      <c r="Q479" s="37">
        <f>SUM(Q480:Q481)</f>
        <v>-605.89001861592794</v>
      </c>
      <c r="R479" s="36">
        <f>SUM(R480:R481)</f>
        <v>-2544.2654639028401</v>
      </c>
      <c r="U479" s="49" t="s">
        <v>94</v>
      </c>
      <c r="W479" s="51">
        <f>'GP breakdown'!I86</f>
        <v>211887</v>
      </c>
      <c r="X479" s="51">
        <f>'GP breakdown'!J86</f>
        <v>321164</v>
      </c>
      <c r="Y479" s="51">
        <f>'GP breakdown'!K86</f>
        <v>8197</v>
      </c>
      <c r="Z479" s="51">
        <f>'GP breakdown'!L86</f>
        <v>4906</v>
      </c>
    </row>
    <row r="480" spans="13:26">
      <c r="M480" s="48" t="s">
        <v>152</v>
      </c>
      <c r="N480" s="47"/>
      <c r="O480" s="47"/>
      <c r="P480" s="46">
        <f>-((O466-P466)*O452+(O467-P467)*O453+(O468-P468)*O454+(O469-P469)*O455+(O470-P470)*O456+(O471-P471)*O457+(O472-P472)*O458+(O473-P473)*O459+(O474-P474)*O460+(O475-P475)*O461+(O476-P476)*O462)</f>
        <v>105.79397314539519</v>
      </c>
      <c r="Q480" s="46">
        <f>-((P466-Q466)*P452+(P467-Q467)*P453+(P468-Q468)*P454+(P469-Q469)*P455+(P470-Q470)*P456+(P471-Q471)*P457+(P472-Q472)*P458+(P473-Q473)*P459+(P474-Q474)*P460+(P475-Q475)*P461+(P476-Q476)*P462)</f>
        <v>7.5552814297049418</v>
      </c>
      <c r="R480" s="45">
        <f>-((Q466-R466)*Q452+(Q467-R467)*Q453+(Q468-R468)*Q454+(Q469-R469)*Q455+(Q470-R470)*Q456+(Q471-R471)*Q457+(Q472-R472)*Q458+(Q473-R473)*Q459+(Q474-R474)*Q460+(Q475-R475)*Q461+(Q476-R476)*Q462)</f>
        <v>-3386.8781493272472</v>
      </c>
      <c r="U480" s="49" t="s">
        <v>93</v>
      </c>
      <c r="W480" s="51">
        <f>'GP breakdown'!I87</f>
        <v>1676</v>
      </c>
      <c r="X480" s="51">
        <f>'GP breakdown'!J87</f>
        <v>2730</v>
      </c>
      <c r="Y480" s="51">
        <f>'GP breakdown'!K87</f>
        <v>130</v>
      </c>
      <c r="Z480" s="51">
        <f>'GP breakdown'!L87</f>
        <v>290618</v>
      </c>
    </row>
    <row r="481" spans="13:26" ht="11.25" thickBot="1">
      <c r="M481" s="30" t="s">
        <v>171</v>
      </c>
      <c r="N481" s="29"/>
      <c r="O481" s="29"/>
      <c r="P481" s="44">
        <f>-((O452-P452)*P466+(O453-P453)*P467+(O454-P454)*P468+(O455-P455)*P469+(O456-P456)*P470+(O457-P457)*P471+(O458-P458)*P472+(O459-P459)*P473+(O460-P460)*P474+(O461-P461)*P475+(O462-P462)*P476)</f>
        <v>440.33752146738772</v>
      </c>
      <c r="Q481" s="44">
        <f>-((P452-Q452)*Q466+(P453-Q453)*Q467+(P454-Q454)*Q468+(P455-Q455)*Q469+(P456-Q456)*Q470+(P457-Q457)*Q471+(P458-Q458)*Q472+(P459-Q459)*Q473+(P460-Q460)*Q474+(P461-Q461)*Q475+(P462-Q462)*Q476)</f>
        <v>-613.44530004563285</v>
      </c>
      <c r="R481" s="43">
        <f>-((Q452-R452)*R466+(Q453-R453)*R467+(Q454-R454)*R468+(Q455-R455)*R469+(Q456-R456)*R470+(Q457-R457)*R471+(Q458-R458)*R472+(Q459-R459)*R473+(Q460-R460)*R474+(Q461-R461)*R475+(Q462-R462)*R476)</f>
        <v>842.612685424407</v>
      </c>
      <c r="U481" s="47" t="s">
        <v>148</v>
      </c>
      <c r="V481" s="47"/>
      <c r="W481" s="50">
        <f>SUM(W470:W480)</f>
        <v>247330</v>
      </c>
      <c r="X481" s="50">
        <f>SUM(X470:X480)</f>
        <v>406917</v>
      </c>
      <c r="Y481" s="50">
        <f>SUM(Y470:Y480)</f>
        <v>10044</v>
      </c>
      <c r="Z481" s="50">
        <f>SUM(Z470:Z480)</f>
        <v>307491</v>
      </c>
    </row>
    <row r="482" spans="13:26">
      <c r="P482" s="42">
        <f>P479-(P57-O57)</f>
        <v>0</v>
      </c>
      <c r="Q482" s="42">
        <f>Q479-(Q57-P57)</f>
        <v>0</v>
      </c>
      <c r="R482" s="42">
        <f>R479-(R57-Q57)</f>
        <v>0</v>
      </c>
    </row>
    <row r="483" spans="13:26" ht="11.25" thickBot="1">
      <c r="M483" s="41" t="s">
        <v>170</v>
      </c>
      <c r="N483" s="33"/>
      <c r="O483" s="40" t="s">
        <v>122</v>
      </c>
      <c r="P483" s="40" t="s">
        <v>121</v>
      </c>
      <c r="Q483" s="40" t="s">
        <v>111</v>
      </c>
      <c r="R483" s="40" t="s">
        <v>119</v>
      </c>
      <c r="U483" s="24" t="s">
        <v>169</v>
      </c>
    </row>
    <row r="484" spans="13:26">
      <c r="M484" s="39" t="s">
        <v>108</v>
      </c>
      <c r="N484" s="38"/>
      <c r="O484" s="37">
        <f>O425</f>
        <v>501727.73630133254</v>
      </c>
      <c r="P484" s="37">
        <f>P4-'GP breakdown'!D76+P449*(P57-P480)/1000000</f>
        <v>421568.54291789694</v>
      </c>
      <c r="Q484" s="37">
        <f>Q4-'GP breakdown'!E76+Q449*(Q57-Q480)/1000000</f>
        <v>407085.98079291027</v>
      </c>
      <c r="R484" s="36">
        <f>R4-'GP breakdown'!F76+R449*(R57-R480)/1000000</f>
        <v>426104.95875256881</v>
      </c>
      <c r="U484" s="49" t="s">
        <v>103</v>
      </c>
      <c r="W484" s="53">
        <f t="shared" ref="W484:Z494" si="18">W470/W$481</f>
        <v>7.0646504669874252E-2</v>
      </c>
      <c r="X484" s="53">
        <f t="shared" si="18"/>
        <v>9.6380834420778688E-2</v>
      </c>
      <c r="Y484" s="53">
        <f t="shared" si="18"/>
        <v>9.6674631620868173E-2</v>
      </c>
      <c r="Z484" s="53">
        <f t="shared" si="18"/>
        <v>0</v>
      </c>
    </row>
    <row r="485" spans="13:26">
      <c r="M485" s="34" t="s">
        <v>82</v>
      </c>
      <c r="N485" s="33"/>
      <c r="O485" s="32">
        <f>O426</f>
        <v>405499.79572596564</v>
      </c>
      <c r="P485" s="32">
        <f>P426</f>
        <v>368700.08632432716</v>
      </c>
      <c r="Q485" s="32">
        <f>Q426</f>
        <v>344811.1042817462</v>
      </c>
      <c r="R485" s="31">
        <f>R426</f>
        <v>340776.24646842002</v>
      </c>
      <c r="U485" s="49" t="s">
        <v>102</v>
      </c>
      <c r="W485" s="53">
        <f t="shared" si="18"/>
        <v>4.245340233695872E-4</v>
      </c>
      <c r="X485" s="53">
        <f t="shared" si="18"/>
        <v>5.3868479321335797E-3</v>
      </c>
      <c r="Y485" s="53">
        <f t="shared" si="18"/>
        <v>0</v>
      </c>
      <c r="Z485" s="53">
        <f t="shared" si="18"/>
        <v>0</v>
      </c>
    </row>
    <row r="486" spans="13:26">
      <c r="M486" s="34" t="s">
        <v>144</v>
      </c>
      <c r="N486" s="33"/>
      <c r="O486" s="32">
        <f>O484-O485</f>
        <v>96227.940575366898</v>
      </c>
      <c r="P486" s="32">
        <f>P484-P485</f>
        <v>52868.456593569776</v>
      </c>
      <c r="Q486" s="32">
        <f>Q484-Q485</f>
        <v>62274.876511164068</v>
      </c>
      <c r="R486" s="31">
        <f>R484-R485</f>
        <v>85328.712284148787</v>
      </c>
      <c r="U486" s="49" t="s">
        <v>101</v>
      </c>
      <c r="W486" s="53">
        <f t="shared" si="18"/>
        <v>3.1900699470343266E-3</v>
      </c>
      <c r="X486" s="53">
        <f t="shared" si="18"/>
        <v>4.7965555629280662E-2</v>
      </c>
      <c r="Y486" s="53">
        <f t="shared" si="18"/>
        <v>3.7833532457188369E-3</v>
      </c>
      <c r="Z486" s="53">
        <f t="shared" si="18"/>
        <v>1.7789138543892341E-3</v>
      </c>
    </row>
    <row r="487" spans="13:26" ht="11.25" thickBot="1">
      <c r="M487" s="30" t="s">
        <v>115</v>
      </c>
      <c r="N487" s="29"/>
      <c r="O487" s="28">
        <f>O486/O484</f>
        <v>0.19179314519214338</v>
      </c>
      <c r="P487" s="28">
        <f>P486/P484</f>
        <v>0.12540892218294911</v>
      </c>
      <c r="Q487" s="28">
        <f>Q486/Q484</f>
        <v>0.15297720739453338</v>
      </c>
      <c r="R487" s="27">
        <f>R486/R484</f>
        <v>0.20025280281635394</v>
      </c>
      <c r="U487" s="49" t="s">
        <v>100</v>
      </c>
      <c r="W487" s="53">
        <f t="shared" si="18"/>
        <v>1.0762948287712772E-2</v>
      </c>
      <c r="X487" s="53">
        <f t="shared" si="18"/>
        <v>1.5649383043716533E-2</v>
      </c>
      <c r="Y487" s="53">
        <f t="shared" si="18"/>
        <v>4.1915571485463959E-2</v>
      </c>
      <c r="Z487" s="53">
        <f t="shared" si="18"/>
        <v>0</v>
      </c>
    </row>
    <row r="488" spans="13:26">
      <c r="P488" s="26">
        <f>P$7-P487</f>
        <v>8.9301604242669752E-5</v>
      </c>
      <c r="Q488" s="26">
        <f>Q$7-Q487</f>
        <v>1.5789421550782556E-7</v>
      </c>
      <c r="R488" s="26">
        <f>R$7-R487</f>
        <v>-1.9594350354699974E-3</v>
      </c>
      <c r="U488" s="49" t="s">
        <v>99</v>
      </c>
      <c r="W488" s="53">
        <f t="shared" si="18"/>
        <v>1.3504225124327822E-3</v>
      </c>
      <c r="X488" s="53">
        <f t="shared" si="18"/>
        <v>1.7728431105114802E-2</v>
      </c>
      <c r="Y488" s="53">
        <f t="shared" si="18"/>
        <v>7.9649542015133412E-4</v>
      </c>
      <c r="Z488" s="53">
        <f t="shared" si="18"/>
        <v>0</v>
      </c>
    </row>
    <row r="489" spans="13:26" ht="11.25" thickBot="1">
      <c r="M489" s="41" t="s">
        <v>168</v>
      </c>
      <c r="N489" s="33"/>
      <c r="O489" s="40" t="s">
        <v>122</v>
      </c>
      <c r="P489" s="40" t="s">
        <v>160</v>
      </c>
      <c r="Q489" s="40" t="s">
        <v>111</v>
      </c>
      <c r="R489" s="40" t="s">
        <v>119</v>
      </c>
      <c r="U489" s="49" t="s">
        <v>98</v>
      </c>
      <c r="W489" s="53">
        <f t="shared" si="18"/>
        <v>1.0415234706667206E-2</v>
      </c>
      <c r="X489" s="53">
        <f t="shared" si="18"/>
        <v>3.6076153122135473E-3</v>
      </c>
      <c r="Y489" s="53">
        <f t="shared" si="18"/>
        <v>7.9649542015133412E-4</v>
      </c>
      <c r="Z489" s="53">
        <f t="shared" si="18"/>
        <v>0</v>
      </c>
    </row>
    <row r="490" spans="13:26">
      <c r="M490" s="39" t="s">
        <v>130</v>
      </c>
      <c r="N490" s="38"/>
      <c r="O490" s="37">
        <f>O484</f>
        <v>501727.73630133254</v>
      </c>
      <c r="P490" s="37">
        <f>P4-'GP breakdown'!D76+P449*(P57-P481)/1000000</f>
        <v>421432.41146084439</v>
      </c>
      <c r="Q490" s="37">
        <f>Q4-'GP breakdown'!E76+Q449*(Q57-Q481)/1000000</f>
        <v>407092.21812275064</v>
      </c>
      <c r="R490" s="36">
        <f>R4-'GP breakdown'!F76+R449*(R57-R481)/1000000</f>
        <v>424804.42838630016</v>
      </c>
      <c r="U490" s="49" t="s">
        <v>97</v>
      </c>
      <c r="W490" s="53">
        <f t="shared" si="18"/>
        <v>2.354344398172482E-2</v>
      </c>
      <c r="X490" s="53">
        <f t="shared" si="18"/>
        <v>1.6320281531614557E-2</v>
      </c>
      <c r="Y490" s="53">
        <f t="shared" si="18"/>
        <v>2.6981282357626445E-2</v>
      </c>
      <c r="Z490" s="53">
        <f t="shared" si="18"/>
        <v>3.7139298385969022E-2</v>
      </c>
    </row>
    <row r="491" spans="13:26">
      <c r="M491" s="34" t="s">
        <v>82</v>
      </c>
      <c r="N491" s="33"/>
      <c r="O491" s="32">
        <f>O485</f>
        <v>405499.79572596564</v>
      </c>
      <c r="P491" s="32">
        <f>P485</f>
        <v>368700.08632432716</v>
      </c>
      <c r="Q491" s="32">
        <f>Q485</f>
        <v>344811.1042817462</v>
      </c>
      <c r="R491" s="31">
        <f>R485</f>
        <v>340776.24646842002</v>
      </c>
      <c r="U491" s="49" t="s">
        <v>96</v>
      </c>
      <c r="W491" s="53">
        <f t="shared" si="18"/>
        <v>2.8302268224639146E-5</v>
      </c>
      <c r="X491" s="53">
        <f t="shared" si="18"/>
        <v>0</v>
      </c>
      <c r="Y491" s="53">
        <f t="shared" si="18"/>
        <v>0</v>
      </c>
      <c r="Z491" s="53">
        <f t="shared" si="18"/>
        <v>0</v>
      </c>
    </row>
    <row r="492" spans="13:26">
      <c r="M492" s="34" t="s">
        <v>116</v>
      </c>
      <c r="N492" s="33"/>
      <c r="O492" s="32">
        <f>O490-O491</f>
        <v>96227.940575366898</v>
      </c>
      <c r="P492" s="32">
        <f>P490-P491</f>
        <v>52732.325136517233</v>
      </c>
      <c r="Q492" s="32">
        <f>Q490-Q491</f>
        <v>62281.113841004437</v>
      </c>
      <c r="R492" s="31">
        <f>R490-R491</f>
        <v>84028.181917880138</v>
      </c>
      <c r="U492" s="49" t="s">
        <v>95</v>
      </c>
      <c r="W492" s="53">
        <f t="shared" si="18"/>
        <v>1.6164638337443901E-2</v>
      </c>
      <c r="X492" s="53">
        <f t="shared" si="18"/>
        <v>9.9037395832565355E-4</v>
      </c>
      <c r="Y492" s="53">
        <f t="shared" si="18"/>
        <v>0</v>
      </c>
      <c r="Z492" s="53">
        <f t="shared" si="18"/>
        <v>0</v>
      </c>
    </row>
    <row r="493" spans="13:26" ht="11.25" thickBot="1">
      <c r="M493" s="30" t="s">
        <v>115</v>
      </c>
      <c r="N493" s="29"/>
      <c r="O493" s="28">
        <f>O492/O490</f>
        <v>0.19179314519214338</v>
      </c>
      <c r="P493" s="28">
        <f>P492/P490</f>
        <v>0.12512641102692368</v>
      </c>
      <c r="Q493" s="28">
        <f>Q492/Q490</f>
        <v>0.15299018519244895</v>
      </c>
      <c r="R493" s="27">
        <f>R492/R490</f>
        <v>0.19780439256972215</v>
      </c>
      <c r="U493" s="49" t="s">
        <v>94</v>
      </c>
      <c r="W493" s="53">
        <f t="shared" si="18"/>
        <v>0.85669752961630208</v>
      </c>
      <c r="X493" s="53">
        <f t="shared" si="18"/>
        <v>0.7892616921878417</v>
      </c>
      <c r="Y493" s="53">
        <f t="shared" si="18"/>
        <v>0.81610911987256074</v>
      </c>
      <c r="Z493" s="53">
        <f t="shared" si="18"/>
        <v>1.5954938518525745E-2</v>
      </c>
    </row>
    <row r="494" spans="13:26">
      <c r="P494" s="26">
        <f>P$7-P493</f>
        <v>3.7181276026809762E-4</v>
      </c>
      <c r="Q494" s="26">
        <f>Q$7-Q493</f>
        <v>-1.2819903700056479E-5</v>
      </c>
      <c r="R494" s="26">
        <f>R$7-R493</f>
        <v>4.8897521116178511E-4</v>
      </c>
      <c r="U494" s="49" t="s">
        <v>93</v>
      </c>
      <c r="W494" s="53">
        <f t="shared" si="18"/>
        <v>6.7763716492136011E-3</v>
      </c>
      <c r="X494" s="53">
        <f t="shared" si="18"/>
        <v>6.7089848789802344E-3</v>
      </c>
      <c r="Y494" s="53">
        <f t="shared" si="18"/>
        <v>1.2943050577459179E-2</v>
      </c>
      <c r="Z494" s="53">
        <f t="shared" si="18"/>
        <v>0.94512684924111601</v>
      </c>
    </row>
    <row r="495" spans="13:26">
      <c r="M495" s="54" t="s">
        <v>154</v>
      </c>
      <c r="U495" s="47" t="s">
        <v>148</v>
      </c>
      <c r="V495" s="47"/>
      <c r="W495" s="52">
        <f>SUM(W484:W494)</f>
        <v>1</v>
      </c>
      <c r="X495" s="52">
        <f>SUM(X484:X494)</f>
        <v>0.99999999999999989</v>
      </c>
      <c r="Y495" s="52">
        <f>SUM(Y484:Y494)</f>
        <v>1</v>
      </c>
      <c r="Z495" s="52">
        <f>SUM(Z484:Z494)</f>
        <v>1</v>
      </c>
    </row>
    <row r="496" spans="13:26">
      <c r="M496" s="24" t="s">
        <v>167</v>
      </c>
      <c r="U496" s="49"/>
    </row>
    <row r="497" spans="13:26">
      <c r="M497" s="49" t="s">
        <v>103</v>
      </c>
      <c r="O497" s="51">
        <f>'GP breakdown'!I89</f>
        <v>18310628</v>
      </c>
      <c r="P497" s="51">
        <f>'GP breakdown'!J89</f>
        <v>17113052</v>
      </c>
      <c r="Q497" s="51">
        <f>'GP breakdown'!K89</f>
        <v>17946559</v>
      </c>
      <c r="R497" s="51">
        <f>'GP breakdown'!L89</f>
        <v>21535533</v>
      </c>
      <c r="U497" s="24" t="s">
        <v>166</v>
      </c>
    </row>
    <row r="498" spans="13:26">
      <c r="M498" s="49" t="s">
        <v>102</v>
      </c>
      <c r="O498" s="51">
        <f>'GP breakdown'!I90</f>
        <v>1449319</v>
      </c>
      <c r="P498" s="51">
        <f>'GP breakdown'!J90</f>
        <v>1671167</v>
      </c>
      <c r="Q498" s="51">
        <f>'GP breakdown'!K90</f>
        <v>2052842</v>
      </c>
      <c r="R498" s="51">
        <f>'GP breakdown'!L90</f>
        <v>1948785</v>
      </c>
      <c r="U498" s="49" t="s">
        <v>103</v>
      </c>
      <c r="W498" s="51">
        <f>'D&amp;A(Cogs) by product'!AG90</f>
        <v>690.65161835322112</v>
      </c>
      <c r="X498" s="51">
        <f>'D&amp;A(Cogs) by product'!AH90</f>
        <v>786.10230173372145</v>
      </c>
      <c r="Y498" s="51">
        <f>'D&amp;A(Cogs) by product'!AI90</f>
        <v>637.70929462994377</v>
      </c>
      <c r="Z498" s="51">
        <f>'D&amp;A(Cogs) by product'!AJ90</f>
        <v>0</v>
      </c>
    </row>
    <row r="499" spans="13:26">
      <c r="M499" s="49" t="s">
        <v>101</v>
      </c>
      <c r="O499" s="51">
        <f>'GP breakdown'!I91</f>
        <v>40966</v>
      </c>
      <c r="P499" s="51">
        <f>'GP breakdown'!J91</f>
        <v>38220</v>
      </c>
      <c r="Q499" s="51">
        <f>'GP breakdown'!K91</f>
        <v>96596</v>
      </c>
      <c r="R499" s="51">
        <f>'GP breakdown'!L91</f>
        <v>225632</v>
      </c>
      <c r="U499" s="49" t="s">
        <v>102</v>
      </c>
      <c r="W499" s="51">
        <f>'D&amp;A(Cogs) by product'!AG91</f>
        <v>7067.1419404130475</v>
      </c>
      <c r="X499" s="51">
        <f>'D&amp;A(Cogs) by product'!AH91</f>
        <v>9674.3249948040793</v>
      </c>
      <c r="Y499" s="51">
        <f>'D&amp;A(Cogs) by product'!AI91</f>
        <v>0</v>
      </c>
      <c r="Z499" s="51">
        <f>'D&amp;A(Cogs) by product'!AJ91</f>
        <v>0</v>
      </c>
    </row>
    <row r="500" spans="13:26">
      <c r="M500" s="49" t="s">
        <v>100</v>
      </c>
      <c r="O500" s="51">
        <f>'GP breakdown'!I92</f>
        <v>3504925</v>
      </c>
      <c r="P500" s="51">
        <f>'GP breakdown'!J92</f>
        <v>3287957</v>
      </c>
      <c r="Q500" s="51">
        <f>'GP breakdown'!K92</f>
        <v>3640423</v>
      </c>
      <c r="R500" s="51">
        <f>'GP breakdown'!L92</f>
        <v>3481097</v>
      </c>
      <c r="U500" s="49" t="s">
        <v>101</v>
      </c>
      <c r="W500" s="51">
        <f>'D&amp;A(Cogs) by product'!AG92</f>
        <v>6872.8970720146472</v>
      </c>
      <c r="X500" s="51">
        <f>'D&amp;A(Cogs) by product'!AH92</f>
        <v>5610.090012207279</v>
      </c>
      <c r="Y500" s="51">
        <f>'D&amp;A(Cogs) by product'!AI92</f>
        <v>6969.9587315058952</v>
      </c>
      <c r="Z500" s="51">
        <f>'D&amp;A(Cogs) by product'!AJ92</f>
        <v>4416.8791019715436</v>
      </c>
    </row>
    <row r="501" spans="13:26">
      <c r="M501" s="49" t="s">
        <v>99</v>
      </c>
      <c r="O501" s="51">
        <f>'GP breakdown'!I93</f>
        <v>222297</v>
      </c>
      <c r="P501" s="51">
        <f>'GP breakdown'!J93</f>
        <v>229111</v>
      </c>
      <c r="Q501" s="51">
        <f>'GP breakdown'!K93</f>
        <v>313687</v>
      </c>
      <c r="R501" s="51">
        <f>'GP breakdown'!L93</f>
        <v>202070</v>
      </c>
      <c r="U501" s="49" t="s">
        <v>100</v>
      </c>
      <c r="W501" s="51">
        <f>'D&amp;A(Cogs) by product'!AG93</f>
        <v>978.53775372599853</v>
      </c>
      <c r="X501" s="51">
        <f>'D&amp;A(Cogs) by product'!AH93</f>
        <v>1223.9865671580312</v>
      </c>
      <c r="Y501" s="51">
        <f>'D&amp;A(Cogs) by product'!AI93</f>
        <v>619.98470153024937</v>
      </c>
      <c r="Z501" s="51">
        <f>'D&amp;A(Cogs) by product'!AJ93</f>
        <v>0</v>
      </c>
    </row>
    <row r="502" spans="13:26">
      <c r="M502" s="49" t="s">
        <v>98</v>
      </c>
      <c r="O502" s="51">
        <f>'GP breakdown'!I94</f>
        <v>582163</v>
      </c>
      <c r="P502" s="51">
        <f>'GP breakdown'!J94</f>
        <v>475529</v>
      </c>
      <c r="Q502" s="51">
        <f>'GP breakdown'!K94</f>
        <v>250488</v>
      </c>
      <c r="R502" s="51">
        <f>'GP breakdown'!L94</f>
        <v>277322</v>
      </c>
      <c r="U502" s="49" t="s">
        <v>99</v>
      </c>
      <c r="W502" s="51">
        <f>'D&amp;A(Cogs) by product'!AG94</f>
        <v>317.80645569793779</v>
      </c>
      <c r="X502" s="51">
        <f>'D&amp;A(Cogs) by product'!AH94</f>
        <v>33787.620243434176</v>
      </c>
      <c r="Y502" s="51">
        <f>'D&amp;A(Cogs) by product'!AI94</f>
        <v>1538.8490050389967</v>
      </c>
      <c r="Z502" s="51">
        <f>'D&amp;A(Cogs) by product'!AJ94</f>
        <v>0</v>
      </c>
    </row>
    <row r="503" spans="13:26">
      <c r="M503" s="49" t="s">
        <v>97</v>
      </c>
      <c r="O503" s="51">
        <f>'GP breakdown'!I95</f>
        <v>224558</v>
      </c>
      <c r="P503" s="51">
        <f>'GP breakdown'!J95</f>
        <v>185207</v>
      </c>
      <c r="Q503" s="51">
        <f>'GP breakdown'!K95</f>
        <v>196364</v>
      </c>
      <c r="R503" s="51">
        <f>'GP breakdown'!L95</f>
        <v>85994</v>
      </c>
      <c r="U503" s="49" t="s">
        <v>98</v>
      </c>
      <c r="W503" s="51">
        <f>'D&amp;A(Cogs) by product'!AG95</f>
        <v>2960.7669521082271</v>
      </c>
      <c r="X503" s="51">
        <f>'D&amp;A(Cogs) by product'!AH95</f>
        <v>261.99148119718473</v>
      </c>
      <c r="Y503" s="51">
        <f>'D&amp;A(Cogs) by product'!AI95</f>
        <v>3873.804205060183</v>
      </c>
      <c r="Z503" s="51">
        <f>'D&amp;A(Cogs) by product'!AJ95</f>
        <v>0</v>
      </c>
    </row>
    <row r="504" spans="13:26">
      <c r="M504" s="49" t="s">
        <v>96</v>
      </c>
      <c r="O504" s="51">
        <f>'GP breakdown'!I96</f>
        <v>36</v>
      </c>
      <c r="P504" s="51">
        <f>'GP breakdown'!J96</f>
        <v>1974</v>
      </c>
      <c r="Q504" s="51">
        <f>'GP breakdown'!K96</f>
        <v>1516</v>
      </c>
      <c r="R504" s="51">
        <f>'GP breakdown'!L96</f>
        <v>2634</v>
      </c>
      <c r="U504" s="49" t="s">
        <v>97</v>
      </c>
      <c r="W504" s="51">
        <f>'D&amp;A(Cogs) by product'!AG96</f>
        <v>1016.8423655160376</v>
      </c>
      <c r="X504" s="51">
        <f>'D&amp;A(Cogs) by product'!AH96</f>
        <v>1094.6393770242544</v>
      </c>
      <c r="Y504" s="51">
        <f>'D&amp;A(Cogs) by product'!AI96</f>
        <v>1485.6422067617093</v>
      </c>
      <c r="Z504" s="51">
        <f>'D&amp;A(Cogs) by product'!AJ96</f>
        <v>2610.6038678897439</v>
      </c>
    </row>
    <row r="505" spans="13:26">
      <c r="M505" s="49" t="s">
        <v>95</v>
      </c>
      <c r="O505" s="51">
        <f>'GP breakdown'!I97</f>
        <v>324608</v>
      </c>
      <c r="P505" s="51">
        <f>'GP breakdown'!J97</f>
        <v>313509</v>
      </c>
      <c r="Q505" s="51">
        <f>'GP breakdown'!K97</f>
        <v>211258</v>
      </c>
      <c r="R505" s="51">
        <f>'GP breakdown'!L97</f>
        <v>354582</v>
      </c>
      <c r="U505" s="49" t="s">
        <v>96</v>
      </c>
      <c r="W505" s="51">
        <f>'D&amp;A(Cogs) by product'!AG97</f>
        <v>1406.8571428571431</v>
      </c>
      <c r="X505" s="51">
        <f>'D&amp;A(Cogs) by product'!AH97</f>
        <v>0</v>
      </c>
      <c r="Y505" s="51">
        <f>'D&amp;A(Cogs) by product'!AI97</f>
        <v>0</v>
      </c>
      <c r="Z505" s="51">
        <f>'D&amp;A(Cogs) by product'!AJ97</f>
        <v>0</v>
      </c>
    </row>
    <row r="506" spans="13:26">
      <c r="M506" s="49" t="s">
        <v>94</v>
      </c>
      <c r="O506" s="51">
        <f>'GP breakdown'!I98</f>
        <v>2225777</v>
      </c>
      <c r="P506" s="51">
        <f>'GP breakdown'!J98</f>
        <v>2080505</v>
      </c>
      <c r="Q506" s="51">
        <f>'GP breakdown'!K98</f>
        <v>2256018</v>
      </c>
      <c r="R506" s="51">
        <f>'GP breakdown'!L98</f>
        <v>2262868</v>
      </c>
      <c r="U506" s="49" t="s">
        <v>95</v>
      </c>
      <c r="W506" s="51">
        <f>'D&amp;A(Cogs) by product'!AG98</f>
        <v>2284.2171965193356</v>
      </c>
      <c r="X506" s="51">
        <f>'D&amp;A(Cogs) by product'!AH98</f>
        <v>3067.7394540942928</v>
      </c>
      <c r="Y506" s="51">
        <f>'D&amp;A(Cogs) by product'!AI98</f>
        <v>0</v>
      </c>
      <c r="Z506" s="51">
        <f>'D&amp;A(Cogs) by product'!AJ98</f>
        <v>0</v>
      </c>
    </row>
    <row r="507" spans="13:26">
      <c r="M507" s="49" t="s">
        <v>93</v>
      </c>
      <c r="O507" s="51">
        <f>'GP breakdown'!I99</f>
        <v>73779</v>
      </c>
      <c r="P507" s="51">
        <f>'GP breakdown'!J99</f>
        <v>600565</v>
      </c>
      <c r="Q507" s="51">
        <f>'GP breakdown'!K99</f>
        <v>165372</v>
      </c>
      <c r="R507" s="51">
        <f>'GP breakdown'!L99</f>
        <v>87051</v>
      </c>
      <c r="U507" s="49" t="s">
        <v>94</v>
      </c>
      <c r="W507" s="51">
        <f>'D&amp;A(Cogs) by product'!AG99</f>
        <v>2728.8596541451907</v>
      </c>
      <c r="X507" s="51">
        <f>'D&amp;A(Cogs) by product'!AH99</f>
        <v>2661.2141621637957</v>
      </c>
      <c r="Y507" s="51">
        <f>'D&amp;A(Cogs) by product'!AI99</f>
        <v>2438.7248191812764</v>
      </c>
      <c r="Z507" s="51">
        <f>'D&amp;A(Cogs) by product'!AJ99</f>
        <v>668.74376284720108</v>
      </c>
    </row>
    <row r="508" spans="13:26">
      <c r="M508" s="47" t="s">
        <v>127</v>
      </c>
      <c r="N508" s="47"/>
      <c r="O508" s="50">
        <f>SUM(O497:O507)</f>
        <v>26959056</v>
      </c>
      <c r="P508" s="50">
        <f>SUM(P497:P507)</f>
        <v>25996796</v>
      </c>
      <c r="Q508" s="50">
        <f>SUM(Q497:Q507)</f>
        <v>27131123</v>
      </c>
      <c r="R508" s="50">
        <f>SUM(R497:R507)</f>
        <v>30463568</v>
      </c>
      <c r="U508" s="49" t="s">
        <v>93</v>
      </c>
      <c r="W508" s="51">
        <f>'D&amp;A(Cogs) by product'!AG100</f>
        <v>1458.780027326871</v>
      </c>
      <c r="X508" s="51">
        <f>'D&amp;A(Cogs) by product'!AH100</f>
        <v>189.66690754070638</v>
      </c>
      <c r="Y508" s="51">
        <f>'D&amp;A(Cogs) by product'!AI100</f>
        <v>99.47694859156725</v>
      </c>
      <c r="Z508" s="51">
        <f>'D&amp;A(Cogs) by product'!AJ100</f>
        <v>2026.4608947663135</v>
      </c>
    </row>
    <row r="509" spans="13:26">
      <c r="U509" s="47" t="s">
        <v>148</v>
      </c>
      <c r="V509" s="47"/>
      <c r="W509" s="50">
        <f>W484*W498+W485*W499+W486*W500+W487*W501+W488*W502+W489*W503+W490*W504+W491*W505+W492*W506+W493*W507+W494*W508</f>
        <v>2524.1114877129635</v>
      </c>
      <c r="X509" s="50">
        <f>X484*X498+X485*X499+X486*X500+X487*X501+X488*X502+X489*X503+X490*X504+X491*X505+X492*X506+X493*X507+X494*X508</f>
        <v>3138.6415921338707</v>
      </c>
      <c r="Y509" s="50">
        <f>Y484*Y498+Y485*Y499+Y486*Y500+Y487*Y501+Y488*Y502+Y489*Y503+Y490*Y504+Y491*Y505+Y492*Y506+Y493*Y507+Y494*Y508</f>
        <v>2149.9559265318776</v>
      </c>
      <c r="Z509" s="50">
        <f>Z484*Z498+Z485*Z499+Z486*Z500+Z487*Z501+Z488*Z502+Z489*Z503+Z490*Z504+Z491*Z505+Z492*Z506+Z493*Z507+Z494*Z508</f>
        <v>2030.7456096464748</v>
      </c>
    </row>
    <row r="510" spans="13:26" ht="11.25" thickBot="1">
      <c r="M510" s="24" t="s">
        <v>147</v>
      </c>
      <c r="U510" s="49"/>
    </row>
    <row r="511" spans="13:26">
      <c r="M511" s="49" t="s">
        <v>103</v>
      </c>
      <c r="O511" s="53">
        <f t="shared" ref="O511:R521" si="19">O497/O$508</f>
        <v>0.67920137856459073</v>
      </c>
      <c r="P511" s="53">
        <f t="shared" si="19"/>
        <v>0.65827542747960177</v>
      </c>
      <c r="Q511" s="53">
        <f t="shared" si="19"/>
        <v>0.66147497838552427</v>
      </c>
      <c r="R511" s="53">
        <f t="shared" si="19"/>
        <v>0.70692746824666108</v>
      </c>
      <c r="U511" s="39" t="s">
        <v>165</v>
      </c>
      <c r="V511" s="38"/>
      <c r="W511" s="38"/>
      <c r="X511" s="37">
        <f>SUM(X512:X513)</f>
        <v>614.53010442090738</v>
      </c>
      <c r="Y511" s="37">
        <f>SUM(Y512:Y513)</f>
        <v>-988.68566560199349</v>
      </c>
      <c r="Z511" s="36">
        <f>SUM(Z512:Z513)</f>
        <v>-119.21031688540279</v>
      </c>
    </row>
    <row r="512" spans="13:26">
      <c r="M512" s="49" t="s">
        <v>102</v>
      </c>
      <c r="O512" s="53">
        <f t="shared" si="19"/>
        <v>5.3760005543220801E-2</v>
      </c>
      <c r="P512" s="53">
        <f t="shared" si="19"/>
        <v>6.4283575560619088E-2</v>
      </c>
      <c r="Q512" s="53">
        <f t="shared" si="19"/>
        <v>7.5663731280124311E-2</v>
      </c>
      <c r="R512" s="53">
        <f t="shared" si="19"/>
        <v>6.3971003002668628E-2</v>
      </c>
      <c r="U512" s="48" t="s">
        <v>124</v>
      </c>
      <c r="V512" s="47"/>
      <c r="W512" s="47"/>
      <c r="X512" s="46">
        <f>-((W498-X498)*W484+(W499-X499)*W485+(W500-X500)*W486+(W501-X501)*W487+(W502-X502)*W488+(W503-X503)*W489+(W504-X504)*W490+(W505-X505)*W491+(W506-X506)*W492+(W507-X507)*W493+(W508-X508)*W494)</f>
        <v>-28.541146604951997</v>
      </c>
      <c r="Y512" s="46">
        <f>-((X498-Y498)*X484+(X499-Y499)*X485+(X500-Y500)*X486+(X501-Y501)*X487+(X502-Y502)*X488+(X503-Y503)*X489+(X504-Y504)*X490+(X505-Y505)*X491+(X506-Y506)*X492+(X507-Y507)*X493+(X508-Y508)*X494)</f>
        <v>-742.19617693951193</v>
      </c>
      <c r="Z512" s="45">
        <f>-((Y498-Z498)*Y484+(Y499-Z499)*Y485+(Y500-Z500)*Y486+(Y501-Z501)*Y487+(Y502-Z502)*Y488+(Y503-Z503)*Y489+(Y504-Z504)*Y490+(Y505-Z505)*Y491+(Y506-Z506)*Y492+(Y507-Z507)*Y493+(Y508-Z508)*Y494)</f>
        <v>-1490.8114029903436</v>
      </c>
    </row>
    <row r="513" spans="13:26" ht="11.25" thickBot="1">
      <c r="M513" s="49" t="s">
        <v>101</v>
      </c>
      <c r="O513" s="53">
        <f t="shared" si="19"/>
        <v>1.5195635930278864E-3</v>
      </c>
      <c r="P513" s="53">
        <f t="shared" si="19"/>
        <v>1.4701811715566795E-3</v>
      </c>
      <c r="Q513" s="53">
        <f t="shared" si="19"/>
        <v>3.560339172101354E-3</v>
      </c>
      <c r="R513" s="53">
        <f t="shared" si="19"/>
        <v>7.4066176358593321E-3</v>
      </c>
      <c r="U513" s="30" t="s">
        <v>151</v>
      </c>
      <c r="V513" s="29"/>
      <c r="W513" s="29"/>
      <c r="X513" s="44">
        <f>-((W484-X484)*X498+(W485-X485)*X499+(W486-X486)*X500+(W487-X487)*X501+(W488-X488)*X502+(W489-X489)*X503+(W490-X490)*X504+(W491-X491)*X505+(W492-X492)*X506+(W493-X493)*X507+(W494-X494)*X508)</f>
        <v>643.0712510258594</v>
      </c>
      <c r="Y513" s="44">
        <f>-((X484-Y484)*Y498+(X485-Y485)*Y499+(X486-Y486)*Y500+(X487-Y487)*Y501+(X488-Y488)*Y502+(X489-Y489)*Y503+(X490-Y490)*Y504+(X491-Y491)*Y505+(X492-Y492)*Y506+(X493-Y493)*Y507+(X494-Y494)*Y508)</f>
        <v>-246.48948866248159</v>
      </c>
      <c r="Z513" s="43">
        <f>-((Y484-Z484)*Z498+(Y485-Z485)*Z499+(Y486-Z486)*Z500+(Y487-Z487)*Z501+(Y488-Z488)*Z502+(Y489-Z489)*Z503+(Y490-Z490)*Z504+(Y491-Z491)*Z505+(Y492-Z492)*Z506+(Y493-Z493)*Z507+(Y494-Z494)*Z508)</f>
        <v>1371.6010861049408</v>
      </c>
    </row>
    <row r="514" spans="13:26">
      <c r="M514" s="49" t="s">
        <v>100</v>
      </c>
      <c r="O514" s="53">
        <f t="shared" si="19"/>
        <v>0.13000918874904224</v>
      </c>
      <c r="P514" s="53">
        <f t="shared" si="19"/>
        <v>0.12647547028487666</v>
      </c>
      <c r="Q514" s="53">
        <f t="shared" si="19"/>
        <v>0.13417885429954374</v>
      </c>
      <c r="R514" s="53">
        <f t="shared" si="19"/>
        <v>0.11427082343079445</v>
      </c>
      <c r="X514" s="42">
        <f>X511-(X61-W61)</f>
        <v>-10.819815608023305</v>
      </c>
      <c r="Y514" s="42">
        <f>Y511-(Y61-X61)</f>
        <v>44.814780278739477</v>
      </c>
      <c r="Z514" s="42">
        <f>Z511-(Z61-Y61)</f>
        <v>15.905116417393629</v>
      </c>
    </row>
    <row r="515" spans="13:26" ht="11.25" thickBot="1">
      <c r="M515" s="49" t="s">
        <v>99</v>
      </c>
      <c r="O515" s="53">
        <f t="shared" si="19"/>
        <v>8.2457264082243832E-3</v>
      </c>
      <c r="P515" s="53">
        <f t="shared" si="19"/>
        <v>8.8130475770937314E-3</v>
      </c>
      <c r="Q515" s="53">
        <f t="shared" si="19"/>
        <v>1.156188779948401E-2</v>
      </c>
      <c r="R515" s="53">
        <f t="shared" si="19"/>
        <v>6.6331691678400903E-3</v>
      </c>
      <c r="U515" s="41" t="s">
        <v>164</v>
      </c>
      <c r="V515" s="33"/>
      <c r="W515" s="40" t="s">
        <v>122</v>
      </c>
      <c r="X515" s="40" t="s">
        <v>112</v>
      </c>
      <c r="Y515" s="40" t="s">
        <v>120</v>
      </c>
      <c r="Z515" s="40" t="s">
        <v>119</v>
      </c>
    </row>
    <row r="516" spans="13:26">
      <c r="M516" s="49" t="s">
        <v>98</v>
      </c>
      <c r="O516" s="53">
        <f t="shared" si="19"/>
        <v>2.1594339208316493E-2</v>
      </c>
      <c r="P516" s="53">
        <f t="shared" si="19"/>
        <v>1.8291831039486558E-2</v>
      </c>
      <c r="Q516" s="53">
        <f t="shared" si="19"/>
        <v>9.232496568608679E-3</v>
      </c>
      <c r="R516" s="53">
        <f t="shared" si="19"/>
        <v>9.1033985250841259E-3</v>
      </c>
      <c r="U516" s="39" t="s">
        <v>130</v>
      </c>
      <c r="V516" s="38"/>
      <c r="W516" s="37">
        <f>W453</f>
        <v>501727.73630133254</v>
      </c>
      <c r="X516" s="37">
        <f>X453</f>
        <v>421611.5922840673</v>
      </c>
      <c r="Y516" s="37">
        <f>Y453</f>
        <v>407086.05667815695</v>
      </c>
      <c r="Z516" s="36">
        <f>Z453</f>
        <v>425063.52420355403</v>
      </c>
    </row>
    <row r="517" spans="13:26">
      <c r="M517" s="49" t="s">
        <v>97</v>
      </c>
      <c r="O517" s="53">
        <f t="shared" si="19"/>
        <v>8.3295943300091806E-3</v>
      </c>
      <c r="P517" s="53">
        <f t="shared" si="19"/>
        <v>7.1242240774593915E-3</v>
      </c>
      <c r="Q517" s="53">
        <f t="shared" si="19"/>
        <v>7.2375920451210217E-3</v>
      </c>
      <c r="R517" s="53">
        <f t="shared" si="19"/>
        <v>2.8228472777712711E-3</v>
      </c>
      <c r="U517" s="34" t="s">
        <v>163</v>
      </c>
      <c r="V517" s="33"/>
      <c r="W517" s="32">
        <f>SUM(W518:W519)</f>
        <v>405499.79572596564</v>
      </c>
      <c r="X517" s="32">
        <f>SUM(X518:X519)</f>
        <v>368695.05646088021</v>
      </c>
      <c r="Y517" s="32">
        <f>SUM(Y518:Y519)</f>
        <v>344817.6979602616</v>
      </c>
      <c r="Z517" s="31">
        <f>SUM(Z518:Z519)</f>
        <v>341203.40972222557</v>
      </c>
    </row>
    <row r="518" spans="13:26">
      <c r="M518" s="49" t="s">
        <v>96</v>
      </c>
      <c r="O518" s="53">
        <f t="shared" si="19"/>
        <v>1.3353583300542868E-6</v>
      </c>
      <c r="P518" s="53">
        <f t="shared" si="19"/>
        <v>7.5932434135344987E-5</v>
      </c>
      <c r="Q518" s="53">
        <f t="shared" si="19"/>
        <v>5.587678770244785E-5</v>
      </c>
      <c r="R518" s="53">
        <f t="shared" si="19"/>
        <v>8.6463936200775963E-5</v>
      </c>
      <c r="U518" s="35" t="s">
        <v>129</v>
      </c>
      <c r="V518" s="33"/>
      <c r="W518" s="32">
        <f>W455</f>
        <v>258057.30282549196</v>
      </c>
      <c r="X518" s="32">
        <f>X6-'D&amp;A(Cogs) by product'!AL89+X481*(X61-X512)/1000000</f>
        <v>221069.27055857508</v>
      </c>
      <c r="Y518" s="32">
        <f>Y6-'D&amp;A(Cogs) by product'!AM89+Y481*(Y61-Y512)/1000000</f>
        <v>201346.23507100099</v>
      </c>
      <c r="Z518" s="31">
        <f>Z6-'D&amp;A(Cogs) by product'!AN89+Z481*(Z61-Z512)/1000000</f>
        <v>208024.69416153475</v>
      </c>
    </row>
    <row r="519" spans="13:26">
      <c r="M519" s="49" t="s">
        <v>95</v>
      </c>
      <c r="O519" s="53">
        <f t="shared" si="19"/>
        <v>1.2040777688951719E-2</v>
      </c>
      <c r="P519" s="53">
        <f t="shared" si="19"/>
        <v>1.2059524566027291E-2</v>
      </c>
      <c r="Q519" s="53">
        <f t="shared" si="19"/>
        <v>7.7865556836700048E-3</v>
      </c>
      <c r="R519" s="53">
        <f t="shared" si="19"/>
        <v>1.1639542682590561E-2</v>
      </c>
      <c r="U519" s="35" t="s">
        <v>69</v>
      </c>
      <c r="V519" s="33"/>
      <c r="W519" s="32">
        <f>W456</f>
        <v>147442.49290047368</v>
      </c>
      <c r="X519" s="32">
        <f>X456</f>
        <v>147625.78590230516</v>
      </c>
      <c r="Y519" s="32">
        <f>Y456</f>
        <v>143471.46288926061</v>
      </c>
      <c r="Z519" s="31">
        <f>Z456</f>
        <v>133178.71556069082</v>
      </c>
    </row>
    <row r="520" spans="13:26">
      <c r="M520" s="49" t="s">
        <v>94</v>
      </c>
      <c r="O520" s="53">
        <f t="shared" si="19"/>
        <v>8.2561384938701118E-2</v>
      </c>
      <c r="P520" s="53">
        <f t="shared" si="19"/>
        <v>8.0029285147292767E-2</v>
      </c>
      <c r="Q520" s="53">
        <f t="shared" si="19"/>
        <v>8.3152400289512526E-2</v>
      </c>
      <c r="R520" s="53">
        <f t="shared" si="19"/>
        <v>7.4281121633552577E-2</v>
      </c>
      <c r="U520" s="34" t="s">
        <v>162</v>
      </c>
      <c r="V520" s="33"/>
      <c r="W520" s="32">
        <f>W516-W517</f>
        <v>96227.940575366898</v>
      </c>
      <c r="X520" s="32">
        <f>X516-X517</f>
        <v>52916.535823187092</v>
      </c>
      <c r="Y520" s="32">
        <f>Y516-Y517</f>
        <v>62268.358717895346</v>
      </c>
      <c r="Z520" s="31">
        <f>Z516-Z517</f>
        <v>83860.114481328463</v>
      </c>
    </row>
    <row r="521" spans="13:26" ht="11.25" thickBot="1">
      <c r="M521" s="49" t="s">
        <v>93</v>
      </c>
      <c r="O521" s="53">
        <f t="shared" si="19"/>
        <v>2.7367056175854228E-3</v>
      </c>
      <c r="P521" s="53">
        <f t="shared" si="19"/>
        <v>2.310150066185079E-2</v>
      </c>
      <c r="Q521" s="53">
        <f t="shared" si="19"/>
        <v>6.0952876886076557E-3</v>
      </c>
      <c r="R521" s="53">
        <f t="shared" si="19"/>
        <v>2.857544460977125E-3</v>
      </c>
      <c r="U521" s="30" t="s">
        <v>67</v>
      </c>
      <c r="V521" s="29"/>
      <c r="W521" s="28">
        <f>W520/W516</f>
        <v>0.19179314519214338</v>
      </c>
      <c r="X521" s="28">
        <f>X520/X516</f>
        <v>0.12551015387530845</v>
      </c>
      <c r="Y521" s="28">
        <f>Y520/Y516</f>
        <v>0.15296116802920823</v>
      </c>
      <c r="Z521" s="27">
        <f>Z520/Z516</f>
        <v>0.19728842797898982</v>
      </c>
    </row>
    <row r="522" spans="13:26">
      <c r="M522" s="47" t="s">
        <v>140</v>
      </c>
      <c r="N522" s="47"/>
      <c r="O522" s="52">
        <f>SUM(O511:O521)</f>
        <v>1</v>
      </c>
      <c r="P522" s="52">
        <f>SUM(P511:P521)</f>
        <v>1.0000000000000002</v>
      </c>
      <c r="Q522" s="52">
        <f>SUM(Q511:Q521)</f>
        <v>0.99999999999999989</v>
      </c>
      <c r="R522" s="52">
        <f>SUM(R511:R521)</f>
        <v>1.0000000000000002</v>
      </c>
      <c r="X522" s="26">
        <f>X$9-X521</f>
        <v>-1.1930088116673954E-5</v>
      </c>
      <c r="Y522" s="26">
        <f>Y$9-Y521</f>
        <v>1.6197259540662312E-5</v>
      </c>
      <c r="Z522" s="26">
        <f>Z$9-Z521</f>
        <v>1.0049398018941169E-3</v>
      </c>
    </row>
    <row r="523" spans="13:26" ht="11.25" thickBot="1">
      <c r="M523" s="49"/>
      <c r="U523" s="41" t="s">
        <v>161</v>
      </c>
      <c r="V523" s="33"/>
      <c r="W523" s="40" t="s">
        <v>122</v>
      </c>
      <c r="X523" s="40" t="s">
        <v>160</v>
      </c>
      <c r="Y523" s="40" t="s">
        <v>159</v>
      </c>
      <c r="Z523" s="40" t="s">
        <v>119</v>
      </c>
    </row>
    <row r="524" spans="13:26">
      <c r="M524" s="24" t="s">
        <v>158</v>
      </c>
      <c r="U524" s="39" t="s">
        <v>130</v>
      </c>
      <c r="V524" s="38"/>
      <c r="W524" s="37">
        <f>W516</f>
        <v>501727.73630133254</v>
      </c>
      <c r="X524" s="37">
        <f>X516</f>
        <v>421611.5922840673</v>
      </c>
      <c r="Y524" s="37">
        <f>Y516</f>
        <v>407086.05667815695</v>
      </c>
      <c r="Z524" s="36">
        <f>Z516</f>
        <v>425063.52420355403</v>
      </c>
    </row>
    <row r="525" spans="13:26">
      <c r="M525" s="49" t="s">
        <v>103</v>
      </c>
      <c r="O525" s="51">
        <f>'GP breakdown'!AA89</f>
        <v>1580.9866653399326</v>
      </c>
      <c r="P525" s="51">
        <f>'GP breakdown'!AB89</f>
        <v>1842.3083852877</v>
      </c>
      <c r="Q525" s="51">
        <f>'GP breakdown'!AC89</f>
        <v>2478.8862033996616</v>
      </c>
      <c r="R525" s="51">
        <f>'GP breakdown'!AD89</f>
        <v>2900.7340394593439</v>
      </c>
      <c r="U525" s="34" t="s">
        <v>82</v>
      </c>
      <c r="V525" s="33"/>
      <c r="W525" s="32">
        <f>SUM(W526:W527)</f>
        <v>405499.79572596564</v>
      </c>
      <c r="X525" s="32">
        <f>SUM(X526:X527)</f>
        <v>370976.09920036618</v>
      </c>
      <c r="Y525" s="32">
        <f>SUM(Y526:Y527)</f>
        <v>344855.90739693673</v>
      </c>
      <c r="Z525" s="31">
        <f>SUM(Z526:Z527)</f>
        <v>341572.11564005277</v>
      </c>
    </row>
    <row r="526" spans="13:26">
      <c r="M526" s="49" t="s">
        <v>102</v>
      </c>
      <c r="O526" s="51">
        <f>'GP breakdown'!AA90</f>
        <v>3459.893426498928</v>
      </c>
      <c r="P526" s="51">
        <f>'GP breakdown'!AB90</f>
        <v>3116.4698846797137</v>
      </c>
      <c r="Q526" s="51">
        <f>'GP breakdown'!AC90</f>
        <v>3513.6964103710052</v>
      </c>
      <c r="R526" s="51">
        <f>'GP breakdown'!AD90</f>
        <v>3600.0165836662331</v>
      </c>
      <c r="T526" s="24">
        <f>Q526/P526</f>
        <v>1.1274604088568356</v>
      </c>
      <c r="U526" s="35" t="s">
        <v>157</v>
      </c>
      <c r="V526" s="33"/>
      <c r="W526" s="32">
        <f>W518</f>
        <v>258057.30282549196</v>
      </c>
      <c r="X526" s="32">
        <f>X6--'D&amp;A(Cogs) by product'!AL89+X481*(X61-X513)/1000000</f>
        <v>223350.31329806102</v>
      </c>
      <c r="Y526" s="32">
        <f>Y6--'D&amp;A(Cogs) by product'!AM89+Y481*(Y61-Y513)/1000000</f>
        <v>201384.44450767612</v>
      </c>
      <c r="Z526" s="31">
        <f>Z6--'D&amp;A(Cogs) by product'!AN89+Z481*(Z61-Z513)/1000000</f>
        <v>208393.40007936195</v>
      </c>
    </row>
    <row r="527" spans="13:26">
      <c r="M527" s="49" t="s">
        <v>101</v>
      </c>
      <c r="O527" s="51">
        <f>'GP breakdown'!AA91</f>
        <v>8578.8649367768394</v>
      </c>
      <c r="P527" s="51">
        <f>'GP breakdown'!AB91</f>
        <v>7120.8357722611763</v>
      </c>
      <c r="Q527" s="51">
        <f>'GP breakdown'!AC91</f>
        <v>7193.7709379462112</v>
      </c>
      <c r="R527" s="51">
        <f>'GP breakdown'!AD91</f>
        <v>6934.2910580059552</v>
      </c>
      <c r="T527" s="24">
        <f>Q527/P527</f>
        <v>1.0102425007425604</v>
      </c>
      <c r="U527" s="35" t="s">
        <v>156</v>
      </c>
      <c r="V527" s="33"/>
      <c r="W527" s="32">
        <f>W519</f>
        <v>147442.49290047368</v>
      </c>
      <c r="X527" s="32">
        <f>X519</f>
        <v>147625.78590230516</v>
      </c>
      <c r="Y527" s="32">
        <f>Y519</f>
        <v>143471.46288926061</v>
      </c>
      <c r="Z527" s="31">
        <f>Z519</f>
        <v>133178.71556069082</v>
      </c>
    </row>
    <row r="528" spans="13:26">
      <c r="M528" s="49" t="s">
        <v>100</v>
      </c>
      <c r="O528" s="51">
        <f>'GP breakdown'!AA92</f>
        <v>1097.0739930241016</v>
      </c>
      <c r="P528" s="51">
        <f>'GP breakdown'!AB92</f>
        <v>1096.6553016089788</v>
      </c>
      <c r="Q528" s="51">
        <f>'GP breakdown'!AC92</f>
        <v>1123.4458562125908</v>
      </c>
      <c r="R528" s="51">
        <f>'GP breakdown'!AD92</f>
        <v>1145.1098728360628</v>
      </c>
      <c r="U528" s="34" t="s">
        <v>134</v>
      </c>
      <c r="V528" s="33"/>
      <c r="W528" s="32">
        <f>W524-W525</f>
        <v>96227.940575366898</v>
      </c>
      <c r="X528" s="32">
        <f>X524-X525</f>
        <v>50635.49308370112</v>
      </c>
      <c r="Y528" s="32">
        <f>Y524-Y525</f>
        <v>62230.14928122022</v>
      </c>
      <c r="Z528" s="31">
        <f>Z524-Z525</f>
        <v>83491.40856350126</v>
      </c>
    </row>
    <row r="529" spans="13:26" ht="11.25" thickBot="1">
      <c r="M529" s="49" t="s">
        <v>99</v>
      </c>
      <c r="O529" s="51">
        <f>'GP breakdown'!AA93</f>
        <v>10575.800460644996</v>
      </c>
      <c r="P529" s="51">
        <f>'GP breakdown'!AB93</f>
        <v>10853.242963312878</v>
      </c>
      <c r="Q529" s="51">
        <f>'GP breakdown'!AC93</f>
        <v>11864.250340286357</v>
      </c>
      <c r="R529" s="51">
        <f>'GP breakdown'!AD93</f>
        <v>10934.268976097392</v>
      </c>
      <c r="T529" s="24">
        <f>Q529/P529</f>
        <v>1.0931525609802506</v>
      </c>
      <c r="U529" s="30" t="s">
        <v>155</v>
      </c>
      <c r="V529" s="29"/>
      <c r="W529" s="28">
        <f>W528/W524</f>
        <v>0.19179314519214338</v>
      </c>
      <c r="X529" s="28">
        <f>X528/X524</f>
        <v>0.12009985970590836</v>
      </c>
      <c r="Y529" s="28">
        <f>Y528/Y524</f>
        <v>0.15286730719548938</v>
      </c>
      <c r="Z529" s="27">
        <f>Z528/Z524</f>
        <v>0.196421014294134</v>
      </c>
    </row>
    <row r="530" spans="13:26">
      <c r="M530" s="49" t="s">
        <v>98</v>
      </c>
      <c r="O530" s="51">
        <f>'GP breakdown'!AA94</f>
        <v>1628.3573603956281</v>
      </c>
      <c r="P530" s="51">
        <f>'GP breakdown'!AB94</f>
        <v>2056.8435685081367</v>
      </c>
      <c r="Q530" s="51">
        <f>'GP breakdown'!AC94</f>
        <v>2481.8113976198301</v>
      </c>
      <c r="R530" s="51">
        <f>'GP breakdown'!AD94</f>
        <v>1920.9800015866033</v>
      </c>
      <c r="X530" s="26">
        <f>X$9-X529</f>
        <v>5.3983640812834133E-3</v>
      </c>
      <c r="Y530" s="26">
        <f>Y$9-Y529</f>
        <v>1.1005809325950744E-4</v>
      </c>
      <c r="Z530" s="26">
        <f>Z$9-Z529</f>
        <v>1.8723534867499392E-3</v>
      </c>
    </row>
    <row r="531" spans="13:26">
      <c r="M531" s="49" t="s">
        <v>97</v>
      </c>
      <c r="O531" s="51">
        <f>'GP breakdown'!AA95</f>
        <v>1120.3861051487811</v>
      </c>
      <c r="P531" s="51">
        <f>'GP breakdown'!AB95</f>
        <v>1138.6430303229756</v>
      </c>
      <c r="Q531" s="51">
        <f>'GP breakdown'!AC95</f>
        <v>1173.4672890845598</v>
      </c>
      <c r="R531" s="51">
        <f>'GP breakdown'!AD95</f>
        <v>1248.2604018885038</v>
      </c>
      <c r="U531" s="54" t="s">
        <v>154</v>
      </c>
    </row>
    <row r="532" spans="13:26">
      <c r="M532" s="49" t="s">
        <v>96</v>
      </c>
      <c r="O532" s="51">
        <f>'GP breakdown'!AA96</f>
        <v>4079.6666666666665</v>
      </c>
      <c r="P532" s="51">
        <f>'GP breakdown'!AB96</f>
        <v>18310.052552865222</v>
      </c>
      <c r="Q532" s="51">
        <f>'GP breakdown'!AC96</f>
        <v>5673.146463297493</v>
      </c>
      <c r="R532" s="51">
        <f>'GP breakdown'!AD96</f>
        <v>18936.154897494303</v>
      </c>
      <c r="U532" s="24" t="s">
        <v>153</v>
      </c>
    </row>
    <row r="533" spans="13:26">
      <c r="M533" s="49" t="s">
        <v>95</v>
      </c>
      <c r="O533" s="51">
        <f>'GP breakdown'!AA97</f>
        <v>4784.4532913544963</v>
      </c>
      <c r="P533" s="51">
        <f>'GP breakdown'!AB97</f>
        <v>4197.9270939389235</v>
      </c>
      <c r="Q533" s="51">
        <f>'GP breakdown'!AC97</f>
        <v>4603.9599781882298</v>
      </c>
      <c r="R533" s="51">
        <f>'GP breakdown'!AD97</f>
        <v>4776.2106452104172</v>
      </c>
      <c r="U533" s="49" t="s">
        <v>103</v>
      </c>
      <c r="W533" s="51">
        <f>'GP breakdown'!I89</f>
        <v>18310628</v>
      </c>
      <c r="X533" s="51">
        <f>'GP breakdown'!J89</f>
        <v>17113052</v>
      </c>
      <c r="Y533" s="51">
        <f>'GP breakdown'!K89</f>
        <v>17946559</v>
      </c>
      <c r="Z533" s="51">
        <f>'GP breakdown'!L89</f>
        <v>21535533</v>
      </c>
    </row>
    <row r="534" spans="13:26">
      <c r="M534" s="49" t="s">
        <v>94</v>
      </c>
      <c r="O534" s="51">
        <f>'GP breakdown'!AA98</f>
        <v>2177.5787507014402</v>
      </c>
      <c r="P534" s="51">
        <f>'GP breakdown'!AB98</f>
        <v>2277.4622266582751</v>
      </c>
      <c r="Q534" s="51">
        <f>'GP breakdown'!AC98</f>
        <v>2300.0488861078143</v>
      </c>
      <c r="R534" s="51">
        <f>'GP breakdown'!AD98</f>
        <v>2597.4205897118177</v>
      </c>
      <c r="U534" s="49" t="s">
        <v>102</v>
      </c>
      <c r="W534" s="51">
        <f>'GP breakdown'!I90</f>
        <v>1449319</v>
      </c>
      <c r="X534" s="51">
        <f>'GP breakdown'!J90</f>
        <v>1671167</v>
      </c>
      <c r="Y534" s="51">
        <f>'GP breakdown'!K90</f>
        <v>2052842</v>
      </c>
      <c r="Z534" s="51">
        <f>'GP breakdown'!L90</f>
        <v>1948785</v>
      </c>
    </row>
    <row r="535" spans="13:26">
      <c r="M535" s="49" t="s">
        <v>93</v>
      </c>
      <c r="O535" s="51">
        <f>'GP breakdown'!AA99</f>
        <v>2189.2546659618592</v>
      </c>
      <c r="P535" s="51">
        <f>'GP breakdown'!AB99</f>
        <v>1619.3257745537683</v>
      </c>
      <c r="Q535" s="51">
        <f>'GP breakdown'!AC99</f>
        <v>1937.329922276145</v>
      </c>
      <c r="R535" s="51">
        <f>'GP breakdown'!AD99</f>
        <v>2237.5789479730274</v>
      </c>
      <c r="U535" s="49" t="s">
        <v>101</v>
      </c>
      <c r="W535" s="51">
        <f>'GP breakdown'!I91</f>
        <v>40966</v>
      </c>
      <c r="X535" s="51">
        <f>'GP breakdown'!J91</f>
        <v>38220</v>
      </c>
      <c r="Y535" s="51">
        <f>'GP breakdown'!K91</f>
        <v>96596</v>
      </c>
      <c r="Z535" s="51">
        <f>'GP breakdown'!L91</f>
        <v>225632</v>
      </c>
    </row>
    <row r="536" spans="13:26">
      <c r="M536" s="47" t="s">
        <v>148</v>
      </c>
      <c r="N536" s="47"/>
      <c r="O536" s="50">
        <f>O511*O525+O512*O526+O513*O527+O514*O528+O515*O529+O516*O530+O517*O531+O518*O532+O519*O533+O520*O534+O521*O535</f>
        <v>1790.5681123997815</v>
      </c>
      <c r="P536" s="50">
        <f>P511*P525+P512*P526+P513*P527+P514*P528+P515*P529+P516*P530+P517*P531+P518*P532+P519*P533+P520*P534+P521*P535</f>
        <v>1975.3264717790028</v>
      </c>
      <c r="Q536" s="50">
        <f>Q511*Q525+Q512*Q526+Q513*Q527+Q514*Q528+Q515*Q529+Q516*Q530+Q517*Q531+Q518*Q532+Q519*Q533+Q520*Q534+Q521*Q535</f>
        <v>2489.744201939603</v>
      </c>
      <c r="R536" s="50">
        <f>R511*R525+R512*R526+R513*R527+R514*R528+R515*R529+R516*R530+R517*R531+R518*R532+R519*R533+R520*R534+R521*R535</f>
        <v>2813.2209818626634</v>
      </c>
      <c r="U536" s="49" t="s">
        <v>100</v>
      </c>
      <c r="W536" s="51">
        <f>'GP breakdown'!I92</f>
        <v>3504925</v>
      </c>
      <c r="X536" s="51">
        <f>'GP breakdown'!J92</f>
        <v>3287957</v>
      </c>
      <c r="Y536" s="51">
        <f>'GP breakdown'!K92</f>
        <v>3640423</v>
      </c>
      <c r="Z536" s="51">
        <f>'GP breakdown'!L92</f>
        <v>3481097</v>
      </c>
    </row>
    <row r="537" spans="13:26" ht="11.25" thickBot="1">
      <c r="M537" s="49"/>
      <c r="U537" s="49" t="s">
        <v>99</v>
      </c>
      <c r="W537" s="51">
        <f>'GP breakdown'!I93</f>
        <v>222297</v>
      </c>
      <c r="X537" s="51">
        <f>'GP breakdown'!J93</f>
        <v>229111</v>
      </c>
      <c r="Y537" s="51">
        <f>'GP breakdown'!K93</f>
        <v>313687</v>
      </c>
      <c r="Z537" s="51">
        <f>'GP breakdown'!L93</f>
        <v>202070</v>
      </c>
    </row>
    <row r="538" spans="13:26">
      <c r="M538" s="39" t="s">
        <v>125</v>
      </c>
      <c r="N538" s="38"/>
      <c r="O538" s="38"/>
      <c r="P538" s="37">
        <f>SUM(P539:P540)</f>
        <v>184.75835937922128</v>
      </c>
      <c r="Q538" s="37">
        <f>SUM(Q539:Q540)</f>
        <v>514.41773016060017</v>
      </c>
      <c r="R538" s="36">
        <f>SUM(R539:R540)</f>
        <v>323.47677992306029</v>
      </c>
      <c r="U538" s="49" t="s">
        <v>98</v>
      </c>
      <c r="W538" s="51">
        <f>'GP breakdown'!I94</f>
        <v>582163</v>
      </c>
      <c r="X538" s="51">
        <f>'GP breakdown'!J94</f>
        <v>475529</v>
      </c>
      <c r="Y538" s="51">
        <f>'GP breakdown'!K94</f>
        <v>250488</v>
      </c>
      <c r="Z538" s="51">
        <f>'GP breakdown'!L94</f>
        <v>277322</v>
      </c>
    </row>
    <row r="539" spans="13:26">
      <c r="M539" s="48" t="s">
        <v>152</v>
      </c>
      <c r="N539" s="47"/>
      <c r="O539" s="47"/>
      <c r="P539" s="46">
        <f>-((O525-P525)*O511+(O526-P526)*O512+(O527-P527)*O513+(O528-P528)*O514+(O529-P529)*O515+(O530-P530)*O516+(O531-P531)*O517+(O532-P532)*O518+(O533-P533)*O519+(O534-P534)*O520+(O535-P535)*O521)</f>
        <v>168.09384505507936</v>
      </c>
      <c r="Q539" s="46">
        <f>-((P525-Q525)*P511+(P526-Q526)*P512+(P527-Q527)*P513+(P528-Q528)*P514+(P529-Q529)*P515+(P530-Q530)*P516+(P531-Q531)*P517+(P532-Q532)*P518+(P533-Q533)*P519+(P534-Q534)*P520+(P535-Q535)*P521)</f>
        <v>478.09682402638896</v>
      </c>
      <c r="R539" s="45">
        <f>-((Q525-R525)*Q511+(Q526-R526)*Q512+(Q527-R527)*Q513+(Q528-R528)*Q514+(Q529-R529)*Q515+(Q530-R530)*Q516+(Q531-R531)*Q517+(Q532-R532)*Q518+(Q533-R533)*Q519+(Q534-R534)*Q520+(Q535-R535)*Q521)</f>
        <v>300.80682793500574</v>
      </c>
      <c r="U539" s="49" t="s">
        <v>97</v>
      </c>
      <c r="W539" s="51">
        <f>'GP breakdown'!I95</f>
        <v>224558</v>
      </c>
      <c r="X539" s="51">
        <f>'GP breakdown'!J95</f>
        <v>185207</v>
      </c>
      <c r="Y539" s="51">
        <f>'GP breakdown'!K95</f>
        <v>196364</v>
      </c>
      <c r="Z539" s="51">
        <f>'GP breakdown'!L95</f>
        <v>85994</v>
      </c>
    </row>
    <row r="540" spans="13:26" ht="11.25" thickBot="1">
      <c r="M540" s="30" t="s">
        <v>151</v>
      </c>
      <c r="N540" s="29"/>
      <c r="O540" s="29"/>
      <c r="P540" s="44">
        <f>-((O511-P511)*P525+(O512-P512)*P526+(O513-P513)*P527+(O514-P514)*P528+(O515-P515)*P529+(O516-P516)*P530+(O517-P517)*P531+(O518-P518)*P532+(O519-P519)*P533+(O520-P520)*P534+(O521-P521)*P535)</f>
        <v>16.664514324141912</v>
      </c>
      <c r="Q540" s="44">
        <f>-((P511-Q511)*Q525+(P512-Q512)*Q526+(P513-Q513)*Q527+(P514-Q514)*Q528+(P515-Q515)*Q529+(P516-Q516)*Q530+(P517-Q517)*Q531+(P518-Q518)*Q532+(P519-Q519)*Q533+(P520-Q520)*Q534+(P521-Q521)*Q535)</f>
        <v>36.320906134211235</v>
      </c>
      <c r="R540" s="43">
        <f>-((Q511-R511)*R525+(Q512-R512)*R526+(Q513-R513)*R527+(Q514-R514)*R528+(Q515-R515)*R529+(Q516-R516)*R530+(Q517-R517)*R531+(Q518-R518)*R532+(Q519-R519)*R533+(Q520-R520)*R534+(Q521-R521)*R535)</f>
        <v>22.669951988054553</v>
      </c>
      <c r="U540" s="49" t="s">
        <v>96</v>
      </c>
      <c r="W540" s="51">
        <f>'GP breakdown'!I96</f>
        <v>36</v>
      </c>
      <c r="X540" s="51">
        <f>'GP breakdown'!J96</f>
        <v>1974</v>
      </c>
      <c r="Y540" s="51">
        <f>'GP breakdown'!K96</f>
        <v>1516</v>
      </c>
      <c r="Z540" s="51">
        <f>'GP breakdown'!L96</f>
        <v>2634</v>
      </c>
    </row>
    <row r="541" spans="13:26">
      <c r="P541" s="42">
        <f>P538-(P58-O58)</f>
        <v>0</v>
      </c>
      <c r="Q541" s="42">
        <f>Q538-(Q58-P58)</f>
        <v>0</v>
      </c>
      <c r="R541" s="42">
        <f>R538-(R58-Q58)</f>
        <v>0</v>
      </c>
      <c r="U541" s="49" t="s">
        <v>95</v>
      </c>
      <c r="W541" s="51">
        <f>'GP breakdown'!I97</f>
        <v>324608</v>
      </c>
      <c r="X541" s="51">
        <f>'GP breakdown'!J97</f>
        <v>313509</v>
      </c>
      <c r="Y541" s="51">
        <f>'GP breakdown'!K97</f>
        <v>211258</v>
      </c>
      <c r="Z541" s="51">
        <f>'GP breakdown'!L97</f>
        <v>354582</v>
      </c>
    </row>
    <row r="542" spans="13:26" ht="11.25" thickBot="1">
      <c r="M542" s="41" t="s">
        <v>150</v>
      </c>
      <c r="N542" s="33"/>
      <c r="O542" s="40" t="s">
        <v>149</v>
      </c>
      <c r="P542" s="40" t="s">
        <v>132</v>
      </c>
      <c r="Q542" s="40" t="s">
        <v>85</v>
      </c>
      <c r="R542" s="40" t="s">
        <v>119</v>
      </c>
      <c r="U542" s="49" t="s">
        <v>94</v>
      </c>
      <c r="W542" s="51">
        <f>'GP breakdown'!I98</f>
        <v>2225777</v>
      </c>
      <c r="X542" s="51">
        <f>'GP breakdown'!J98</f>
        <v>2080505</v>
      </c>
      <c r="Y542" s="51">
        <f>'GP breakdown'!K98</f>
        <v>2256018</v>
      </c>
      <c r="Z542" s="51">
        <f>'GP breakdown'!L98</f>
        <v>2262868</v>
      </c>
    </row>
    <row r="543" spans="13:26">
      <c r="M543" s="39" t="s">
        <v>130</v>
      </c>
      <c r="N543" s="38"/>
      <c r="O543" s="37">
        <f>O484</f>
        <v>501727.73630133254</v>
      </c>
      <c r="P543" s="37">
        <f>P4-'GP breakdown'!D88+P508*(P58-P539)/1000000</f>
        <v>417241.69088531478</v>
      </c>
      <c r="Q543" s="37">
        <f>Q4-'GP breakdown'!E88+Q508*(Q58-Q539)/1000000</f>
        <v>394114.75293958763</v>
      </c>
      <c r="R543" s="36">
        <f>R4-'GP breakdown'!F88+R508*(R58-R539)/1000000</f>
        <v>415899.87494589167</v>
      </c>
      <c r="U543" s="49" t="s">
        <v>93</v>
      </c>
      <c r="W543" s="51">
        <f>'GP breakdown'!I99</f>
        <v>73779</v>
      </c>
      <c r="X543" s="51">
        <f>'GP breakdown'!J99</f>
        <v>600565</v>
      </c>
      <c r="Y543" s="51">
        <f>'GP breakdown'!K99</f>
        <v>165372</v>
      </c>
      <c r="Z543" s="51">
        <f>'GP breakdown'!L99</f>
        <v>87051</v>
      </c>
    </row>
    <row r="544" spans="13:26">
      <c r="M544" s="34" t="s">
        <v>117</v>
      </c>
      <c r="N544" s="33"/>
      <c r="O544" s="32">
        <f>O485</f>
        <v>405499.79572596564</v>
      </c>
      <c r="P544" s="32">
        <f>P485</f>
        <v>368700.08632432716</v>
      </c>
      <c r="Q544" s="32">
        <f>Q485</f>
        <v>344811.1042817462</v>
      </c>
      <c r="R544" s="31">
        <f>R485</f>
        <v>340776.24646842002</v>
      </c>
      <c r="U544" s="47" t="s">
        <v>148</v>
      </c>
      <c r="V544" s="47"/>
      <c r="W544" s="50">
        <f>SUM(W533:W543)</f>
        <v>26959056</v>
      </c>
      <c r="X544" s="50">
        <f>SUM(X533:X543)</f>
        <v>25996796</v>
      </c>
      <c r="Y544" s="50">
        <f>SUM(Y533:Y543)</f>
        <v>27131123</v>
      </c>
      <c r="Z544" s="50">
        <f>SUM(Z533:Z543)</f>
        <v>30463568</v>
      </c>
    </row>
    <row r="545" spans="13:26">
      <c r="M545" s="34" t="s">
        <v>134</v>
      </c>
      <c r="N545" s="33"/>
      <c r="O545" s="32">
        <f>O543-O544</f>
        <v>96227.940575366898</v>
      </c>
      <c r="P545" s="32">
        <f>P543-P544</f>
        <v>48541.604560987616</v>
      </c>
      <c r="Q545" s="32">
        <f>Q543-Q544</f>
        <v>49303.648657841433</v>
      </c>
      <c r="R545" s="31">
        <f>R543-R544</f>
        <v>75123.628477471648</v>
      </c>
    </row>
    <row r="546" spans="13:26" ht="11.25" thickBot="1">
      <c r="M546" s="30" t="s">
        <v>67</v>
      </c>
      <c r="N546" s="29"/>
      <c r="O546" s="28">
        <f>O545/O543</f>
        <v>0.19179314519214338</v>
      </c>
      <c r="P546" s="28">
        <f>P545/P543</f>
        <v>0.1163392959557582</v>
      </c>
      <c r="Q546" s="28">
        <f>Q545/Q543</f>
        <v>0.12509972867064686</v>
      </c>
      <c r="R546" s="27">
        <f>R545/R543</f>
        <v>0.18062912013918059</v>
      </c>
      <c r="U546" s="24" t="s">
        <v>147</v>
      </c>
    </row>
    <row r="547" spans="13:26">
      <c r="P547" s="26">
        <f>P$7-P546</f>
        <v>9.158927831433572E-3</v>
      </c>
      <c r="Q547" s="26">
        <f>Q$7-Q546</f>
        <v>2.7877636618102025E-2</v>
      </c>
      <c r="R547" s="26">
        <f>R$7-R546</f>
        <v>1.7664247641703351E-2</v>
      </c>
      <c r="U547" s="49" t="s">
        <v>103</v>
      </c>
      <c r="W547" s="53">
        <f t="shared" ref="W547:Z557" si="20">W533/W$544</f>
        <v>0.67920137856459073</v>
      </c>
      <c r="X547" s="53">
        <f t="shared" si="20"/>
        <v>0.65827542747960177</v>
      </c>
      <c r="Y547" s="53">
        <f t="shared" si="20"/>
        <v>0.66147497838552427</v>
      </c>
      <c r="Z547" s="53">
        <f t="shared" si="20"/>
        <v>0.70692746824666108</v>
      </c>
    </row>
    <row r="548" spans="13:26" ht="11.25" thickBot="1">
      <c r="M548" s="41" t="s">
        <v>146</v>
      </c>
      <c r="N548" s="33"/>
      <c r="O548" s="40" t="s">
        <v>145</v>
      </c>
      <c r="P548" s="40" t="s">
        <v>112</v>
      </c>
      <c r="Q548" s="40" t="s">
        <v>85</v>
      </c>
      <c r="R548" s="40" t="s">
        <v>119</v>
      </c>
      <c r="U548" s="49" t="s">
        <v>102</v>
      </c>
      <c r="W548" s="53">
        <f t="shared" si="20"/>
        <v>5.3760005543220801E-2</v>
      </c>
      <c r="X548" s="53">
        <f t="shared" si="20"/>
        <v>6.4283575560619088E-2</v>
      </c>
      <c r="Y548" s="53">
        <f t="shared" si="20"/>
        <v>7.5663731280124311E-2</v>
      </c>
      <c r="Z548" s="53">
        <f t="shared" si="20"/>
        <v>6.3971003002668628E-2</v>
      </c>
    </row>
    <row r="549" spans="13:26">
      <c r="M549" s="39" t="s">
        <v>118</v>
      </c>
      <c r="N549" s="38"/>
      <c r="O549" s="37">
        <f>O543</f>
        <v>501727.73630133254</v>
      </c>
      <c r="P549" s="37">
        <f>P4-'GP breakdown'!D88+P508*(P58-P540)/1000000</f>
        <v>421178.36830474349</v>
      </c>
      <c r="Q549" s="37">
        <f>Q4-'GP breakdown'!E88+Q508*(Q58-Q540)/1000000</f>
        <v>406100.62970635819</v>
      </c>
      <c r="R549" s="36">
        <f>R4-'GP breakdown'!F88+R508*(R58-R540)/1000000</f>
        <v>424372.91657960921</v>
      </c>
      <c r="U549" s="49" t="s">
        <v>101</v>
      </c>
      <c r="W549" s="53">
        <f t="shared" si="20"/>
        <v>1.5195635930278864E-3</v>
      </c>
      <c r="X549" s="53">
        <f t="shared" si="20"/>
        <v>1.4701811715566795E-3</v>
      </c>
      <c r="Y549" s="53">
        <f t="shared" si="20"/>
        <v>3.560339172101354E-3</v>
      </c>
      <c r="Z549" s="53">
        <f t="shared" si="20"/>
        <v>7.4066176358593321E-3</v>
      </c>
    </row>
    <row r="550" spans="13:26">
      <c r="M550" s="34" t="s">
        <v>82</v>
      </c>
      <c r="N550" s="33"/>
      <c r="O550" s="32">
        <f>O544</f>
        <v>405499.79572596564</v>
      </c>
      <c r="P550" s="32">
        <f>P544</f>
        <v>368700.08632432716</v>
      </c>
      <c r="Q550" s="32">
        <f>Q544</f>
        <v>344811.1042817462</v>
      </c>
      <c r="R550" s="31">
        <f>R544</f>
        <v>340776.24646842002</v>
      </c>
      <c r="U550" s="49" t="s">
        <v>100</v>
      </c>
      <c r="W550" s="53">
        <f t="shared" si="20"/>
        <v>0.13000918874904224</v>
      </c>
      <c r="X550" s="53">
        <f t="shared" si="20"/>
        <v>0.12647547028487666</v>
      </c>
      <c r="Y550" s="53">
        <f t="shared" si="20"/>
        <v>0.13417885429954374</v>
      </c>
      <c r="Z550" s="53">
        <f t="shared" si="20"/>
        <v>0.11427082343079445</v>
      </c>
    </row>
    <row r="551" spans="13:26">
      <c r="M551" s="34" t="s">
        <v>144</v>
      </c>
      <c r="N551" s="33"/>
      <c r="O551" s="32">
        <f>O549-O550</f>
        <v>96227.940575366898</v>
      </c>
      <c r="P551" s="32">
        <f>P549-P550</f>
        <v>52478.28198041633</v>
      </c>
      <c r="Q551" s="32">
        <f>Q549-Q550</f>
        <v>61289.525424611988</v>
      </c>
      <c r="R551" s="31">
        <f>R549-R550</f>
        <v>83596.670111189189</v>
      </c>
      <c r="U551" s="49" t="s">
        <v>99</v>
      </c>
      <c r="W551" s="53">
        <f t="shared" si="20"/>
        <v>8.2457264082243832E-3</v>
      </c>
      <c r="X551" s="53">
        <f t="shared" si="20"/>
        <v>8.8130475770937314E-3</v>
      </c>
      <c r="Y551" s="53">
        <f t="shared" si="20"/>
        <v>1.156188779948401E-2</v>
      </c>
      <c r="Z551" s="53">
        <f t="shared" si="20"/>
        <v>6.6331691678400903E-3</v>
      </c>
    </row>
    <row r="552" spans="13:26" ht="11.25" thickBot="1">
      <c r="M552" s="30" t="s">
        <v>115</v>
      </c>
      <c r="N552" s="29"/>
      <c r="O552" s="28">
        <f>O551/O549</f>
        <v>0.19179314519214338</v>
      </c>
      <c r="P552" s="28">
        <f>P551/P549</f>
        <v>0.12459871144770114</v>
      </c>
      <c r="Q552" s="28">
        <f>Q551/Q549</f>
        <v>0.15092201523777246</v>
      </c>
      <c r="R552" s="27">
        <f>R551/R549</f>
        <v>0.19698870225971896</v>
      </c>
      <c r="U552" s="49" t="s">
        <v>98</v>
      </c>
      <c r="W552" s="53">
        <f t="shared" si="20"/>
        <v>2.1594339208316493E-2</v>
      </c>
      <c r="X552" s="53">
        <f t="shared" si="20"/>
        <v>1.8291831039486558E-2</v>
      </c>
      <c r="Y552" s="53">
        <f t="shared" si="20"/>
        <v>9.232496568608679E-3</v>
      </c>
      <c r="Z552" s="53">
        <f t="shared" si="20"/>
        <v>9.1033985250841259E-3</v>
      </c>
    </row>
    <row r="553" spans="13:26">
      <c r="P553" s="26">
        <f>P$7-P552</f>
        <v>8.9951233949063514E-4</v>
      </c>
      <c r="Q553" s="26">
        <f>Q$7-Q552</f>
        <v>2.0553500509764289E-3</v>
      </c>
      <c r="R553" s="26">
        <f>R$7-R552</f>
        <v>1.3046655211649827E-3</v>
      </c>
      <c r="U553" s="49" t="s">
        <v>97</v>
      </c>
      <c r="W553" s="53">
        <f t="shared" si="20"/>
        <v>8.3295943300091806E-3</v>
      </c>
      <c r="X553" s="53">
        <f t="shared" si="20"/>
        <v>7.1242240774593915E-3</v>
      </c>
      <c r="Y553" s="53">
        <f t="shared" si="20"/>
        <v>7.2375920451210217E-3</v>
      </c>
      <c r="Z553" s="53">
        <f t="shared" si="20"/>
        <v>2.8228472777712711E-3</v>
      </c>
    </row>
    <row r="554" spans="13:26">
      <c r="M554" s="54" t="s">
        <v>143</v>
      </c>
      <c r="U554" s="49" t="s">
        <v>96</v>
      </c>
      <c r="W554" s="53">
        <f t="shared" si="20"/>
        <v>1.3353583300542868E-6</v>
      </c>
      <c r="X554" s="53">
        <f t="shared" si="20"/>
        <v>7.5932434135344987E-5</v>
      </c>
      <c r="Y554" s="53">
        <f t="shared" si="20"/>
        <v>5.587678770244785E-5</v>
      </c>
      <c r="Z554" s="53">
        <f t="shared" si="20"/>
        <v>8.6463936200775963E-5</v>
      </c>
    </row>
    <row r="555" spans="13:26">
      <c r="M555" s="24" t="s">
        <v>142</v>
      </c>
      <c r="U555" s="49" t="s">
        <v>95</v>
      </c>
      <c r="W555" s="53">
        <f t="shared" si="20"/>
        <v>1.2040777688951719E-2</v>
      </c>
      <c r="X555" s="53">
        <f t="shared" si="20"/>
        <v>1.2059524566027291E-2</v>
      </c>
      <c r="Y555" s="53">
        <f t="shared" si="20"/>
        <v>7.7865556836700048E-3</v>
      </c>
      <c r="Z555" s="53">
        <f t="shared" si="20"/>
        <v>1.1639542682590561E-2</v>
      </c>
    </row>
    <row r="556" spans="13:26">
      <c r="M556" s="49" t="s">
        <v>103</v>
      </c>
      <c r="O556" s="51">
        <f>'GP breakdown'!I101</f>
        <v>0</v>
      </c>
      <c r="P556" s="51">
        <f>'GP breakdown'!J101</f>
        <v>0</v>
      </c>
      <c r="Q556" s="51">
        <f>'GP breakdown'!K101</f>
        <v>288631</v>
      </c>
      <c r="R556" s="51">
        <f>'GP breakdown'!L101</f>
        <v>238232</v>
      </c>
      <c r="U556" s="49" t="s">
        <v>94</v>
      </c>
      <c r="W556" s="53">
        <f t="shared" si="20"/>
        <v>8.2561384938701118E-2</v>
      </c>
      <c r="X556" s="53">
        <f t="shared" si="20"/>
        <v>8.0029285147292767E-2</v>
      </c>
      <c r="Y556" s="53">
        <f t="shared" si="20"/>
        <v>8.3152400289512526E-2</v>
      </c>
      <c r="Z556" s="53">
        <f t="shared" si="20"/>
        <v>7.4281121633552577E-2</v>
      </c>
    </row>
    <row r="557" spans="13:26">
      <c r="M557" s="49" t="s">
        <v>102</v>
      </c>
      <c r="O557" s="51">
        <f>'GP breakdown'!I102</f>
        <v>0</v>
      </c>
      <c r="P557" s="51">
        <f>'GP breakdown'!J102</f>
        <v>0</v>
      </c>
      <c r="Q557" s="51">
        <f>'GP breakdown'!K102</f>
        <v>31481</v>
      </c>
      <c r="R557" s="51">
        <f>'GP breakdown'!L102</f>
        <v>34567</v>
      </c>
      <c r="U557" s="49" t="s">
        <v>93</v>
      </c>
      <c r="W557" s="53">
        <f t="shared" si="20"/>
        <v>2.7367056175854228E-3</v>
      </c>
      <c r="X557" s="53">
        <f t="shared" si="20"/>
        <v>2.310150066185079E-2</v>
      </c>
      <c r="Y557" s="53">
        <f t="shared" si="20"/>
        <v>6.0952876886076557E-3</v>
      </c>
      <c r="Z557" s="53">
        <f t="shared" si="20"/>
        <v>2.857544460977125E-3</v>
      </c>
    </row>
    <row r="558" spans="13:26">
      <c r="M558" s="49" t="s">
        <v>101</v>
      </c>
      <c r="O558" s="51">
        <f>'GP breakdown'!I103</f>
        <v>0</v>
      </c>
      <c r="P558" s="51">
        <f>'GP breakdown'!J103</f>
        <v>0</v>
      </c>
      <c r="Q558" s="51">
        <f>'GP breakdown'!K103</f>
        <v>4084</v>
      </c>
      <c r="R558" s="51">
        <f>'GP breakdown'!L103</f>
        <v>7834</v>
      </c>
      <c r="U558" s="47" t="s">
        <v>127</v>
      </c>
      <c r="V558" s="47"/>
      <c r="W558" s="52">
        <f>SUM(W547:W557)</f>
        <v>1</v>
      </c>
      <c r="X558" s="52">
        <f>SUM(X547:X557)</f>
        <v>1.0000000000000002</v>
      </c>
      <c r="Y558" s="52">
        <f>SUM(Y547:Y557)</f>
        <v>0.99999999999999989</v>
      </c>
      <c r="Z558" s="52">
        <f>SUM(Z547:Z557)</f>
        <v>1.0000000000000002</v>
      </c>
    </row>
    <row r="559" spans="13:26">
      <c r="M559" s="49" t="s">
        <v>100</v>
      </c>
      <c r="O559" s="51">
        <f>'GP breakdown'!I104</f>
        <v>0</v>
      </c>
      <c r="P559" s="51">
        <f>'GP breakdown'!J104</f>
        <v>0</v>
      </c>
      <c r="Q559" s="51">
        <f>'GP breakdown'!K104</f>
        <v>81762</v>
      </c>
      <c r="R559" s="51">
        <f>'GP breakdown'!L104</f>
        <v>132481</v>
      </c>
      <c r="U559" s="49"/>
    </row>
    <row r="560" spans="13:26">
      <c r="M560" s="49" t="s">
        <v>99</v>
      </c>
      <c r="O560" s="51">
        <f>'GP breakdown'!I105</f>
        <v>0</v>
      </c>
      <c r="P560" s="51">
        <f>'GP breakdown'!J105</f>
        <v>0</v>
      </c>
      <c r="Q560" s="51">
        <f>'GP breakdown'!K105</f>
        <v>10259</v>
      </c>
      <c r="R560" s="51">
        <f>'GP breakdown'!L105</f>
        <v>17217</v>
      </c>
      <c r="U560" s="24" t="s">
        <v>141</v>
      </c>
    </row>
    <row r="561" spans="13:26">
      <c r="M561" s="49" t="s">
        <v>98</v>
      </c>
      <c r="O561" s="51">
        <f>'GP breakdown'!I106</f>
        <v>0</v>
      </c>
      <c r="P561" s="51">
        <f>'GP breakdown'!J106</f>
        <v>0</v>
      </c>
      <c r="Q561" s="51">
        <f>'GP breakdown'!K106</f>
        <v>2268</v>
      </c>
      <c r="R561" s="51">
        <f>'GP breakdown'!L106</f>
        <v>4164</v>
      </c>
      <c r="U561" s="49" t="s">
        <v>103</v>
      </c>
      <c r="W561" s="51">
        <f>'D&amp;A(Cogs) by product'!AG102</f>
        <v>1125.1193705544913</v>
      </c>
      <c r="X561" s="51">
        <f>'D&amp;A(Cogs) by product'!AH102</f>
        <v>1249.9678297071484</v>
      </c>
      <c r="Y561" s="51">
        <f>'D&amp;A(Cogs) by product'!AI102</f>
        <v>1527.7679324186927</v>
      </c>
      <c r="Z561" s="51">
        <f>'D&amp;A(Cogs) by product'!AJ102</f>
        <v>1726.4693617781159</v>
      </c>
    </row>
    <row r="562" spans="13:26">
      <c r="M562" s="49" t="s">
        <v>97</v>
      </c>
      <c r="O562" s="51">
        <f>'GP breakdown'!I107</f>
        <v>0</v>
      </c>
      <c r="P562" s="51">
        <f>'GP breakdown'!J107</f>
        <v>0</v>
      </c>
      <c r="Q562" s="51">
        <f>'GP breakdown'!K107</f>
        <v>98907</v>
      </c>
      <c r="R562" s="51">
        <f>'GP breakdown'!L107</f>
        <v>102470</v>
      </c>
      <c r="U562" s="49" t="s">
        <v>102</v>
      </c>
      <c r="W562" s="51">
        <f>'D&amp;A(Cogs) by product'!AG103</f>
        <v>2620.4277846383206</v>
      </c>
      <c r="X562" s="51">
        <f>'D&amp;A(Cogs) by product'!AH103</f>
        <v>2186.0920559183992</v>
      </c>
      <c r="Y562" s="51">
        <f>'D&amp;A(Cogs) by product'!AI103</f>
        <v>2323.0766038502052</v>
      </c>
      <c r="Z562" s="51">
        <f>'D&amp;A(Cogs) by product'!AJ103</f>
        <v>2084.568597686874</v>
      </c>
    </row>
    <row r="563" spans="13:26">
      <c r="M563" s="49" t="s">
        <v>96</v>
      </c>
      <c r="O563" s="51">
        <f>'GP breakdown'!I108</f>
        <v>0</v>
      </c>
      <c r="P563" s="51">
        <f>'GP breakdown'!J108</f>
        <v>0</v>
      </c>
      <c r="Q563" s="51">
        <f>'GP breakdown'!K108</f>
        <v>0</v>
      </c>
      <c r="R563" s="51">
        <f>'GP breakdown'!L108</f>
        <v>0</v>
      </c>
      <c r="U563" s="49" t="s">
        <v>101</v>
      </c>
      <c r="W563" s="51">
        <f>'D&amp;A(Cogs) by product'!AG104</f>
        <v>6380.104516780616</v>
      </c>
      <c r="X563" s="51">
        <f>'D&amp;A(Cogs) by product'!AH104</f>
        <v>4894.8221953863504</v>
      </c>
      <c r="Y563" s="51">
        <f>'D&amp;A(Cogs) by product'!AI104</f>
        <v>4550.0903927180898</v>
      </c>
      <c r="Z563" s="51">
        <f>'D&amp;A(Cogs) by product'!AJ104</f>
        <v>4905.1202868333521</v>
      </c>
    </row>
    <row r="564" spans="13:26">
      <c r="M564" s="49" t="s">
        <v>95</v>
      </c>
      <c r="O564" s="51">
        <f>'GP breakdown'!I109</f>
        <v>0</v>
      </c>
      <c r="P564" s="51">
        <f>'GP breakdown'!J109</f>
        <v>0</v>
      </c>
      <c r="Q564" s="51">
        <f>'GP breakdown'!K109</f>
        <v>4282</v>
      </c>
      <c r="R564" s="51">
        <f>'GP breakdown'!L109</f>
        <v>12146</v>
      </c>
      <c r="U564" s="49" t="s">
        <v>100</v>
      </c>
      <c r="W564" s="51">
        <f>'D&amp;A(Cogs) by product'!AG105</f>
        <v>608.89218588341021</v>
      </c>
      <c r="X564" s="51">
        <f>'D&amp;A(Cogs) by product'!AH105</f>
        <v>588.45524547980062</v>
      </c>
      <c r="Y564" s="51">
        <f>'D&amp;A(Cogs) by product'!AI105</f>
        <v>492.58224618865995</v>
      </c>
      <c r="Z564" s="51">
        <f>'D&amp;A(Cogs) by product'!AJ105</f>
        <v>485.1350556720854</v>
      </c>
    </row>
    <row r="565" spans="13:26">
      <c r="M565" s="49" t="s">
        <v>94</v>
      </c>
      <c r="O565" s="51">
        <f>'GP breakdown'!I110</f>
        <v>0</v>
      </c>
      <c r="P565" s="51">
        <f>'GP breakdown'!J110</f>
        <v>0</v>
      </c>
      <c r="Q565" s="51">
        <f>'GP breakdown'!K110</f>
        <v>63514</v>
      </c>
      <c r="R565" s="51">
        <f>'GP breakdown'!L110</f>
        <v>17130</v>
      </c>
      <c r="U565" s="49" t="s">
        <v>99</v>
      </c>
      <c r="W565" s="51">
        <f>'D&amp;A(Cogs) by product'!AG106</f>
        <v>8603.6988443434548</v>
      </c>
      <c r="X565" s="51">
        <f>'D&amp;A(Cogs) by product'!AH106</f>
        <v>7786.0353166418945</v>
      </c>
      <c r="Y565" s="51">
        <f>'D&amp;A(Cogs) by product'!AI106</f>
        <v>7614.0854943542727</v>
      </c>
      <c r="Z565" s="51">
        <f>'D&amp;A(Cogs) by product'!AJ106</f>
        <v>5692.5182059659855</v>
      </c>
    </row>
    <row r="566" spans="13:26">
      <c r="M566" s="49" t="s">
        <v>93</v>
      </c>
      <c r="O566" s="51">
        <f>'GP breakdown'!I111</f>
        <v>0</v>
      </c>
      <c r="P566" s="51">
        <f>'GP breakdown'!J111</f>
        <v>0</v>
      </c>
      <c r="Q566" s="51">
        <f>'GP breakdown'!K111</f>
        <v>49557</v>
      </c>
      <c r="R566" s="51">
        <f>'GP breakdown'!L111</f>
        <v>223880</v>
      </c>
      <c r="U566" s="49" t="s">
        <v>98</v>
      </c>
      <c r="W566" s="51">
        <f>'D&amp;A(Cogs) by product'!AG107</f>
        <v>1332.3664702418182</v>
      </c>
      <c r="X566" s="51">
        <f>'D&amp;A(Cogs) by product'!AH107</f>
        <v>1401.7413919725782</v>
      </c>
      <c r="Y566" s="51">
        <f>'D&amp;A(Cogs) by product'!AI107</f>
        <v>1031.5608120145073</v>
      </c>
      <c r="Z566" s="51">
        <f>'D&amp;A(Cogs) by product'!AJ107</f>
        <v>641.82350097350604</v>
      </c>
    </row>
    <row r="567" spans="13:26">
      <c r="M567" s="47" t="s">
        <v>127</v>
      </c>
      <c r="N567" s="47"/>
      <c r="O567" s="50">
        <f>SUM(O556:O566)</f>
        <v>0</v>
      </c>
      <c r="P567" s="50">
        <f>SUM(P556:P566)</f>
        <v>0</v>
      </c>
      <c r="Q567" s="50">
        <f>SUM(Q556:Q566)</f>
        <v>634745</v>
      </c>
      <c r="R567" s="50">
        <f>SUM(R556:R566)</f>
        <v>790121</v>
      </c>
      <c r="U567" s="49" t="s">
        <v>97</v>
      </c>
      <c r="W567" s="51">
        <f>'D&amp;A(Cogs) by product'!AG108</f>
        <v>675.43066234759874</v>
      </c>
      <c r="X567" s="51">
        <f>'D&amp;A(Cogs) by product'!AH108</f>
        <v>626.98095042616762</v>
      </c>
      <c r="Y567" s="51">
        <f>'D&amp;A(Cogs) by product'!AI108</f>
        <v>785.16605800910759</v>
      </c>
      <c r="Z567" s="51">
        <f>'D&amp;A(Cogs) by product'!AJ108</f>
        <v>616.22075184536504</v>
      </c>
    </row>
    <row r="568" spans="13:26">
      <c r="U568" s="49" t="s">
        <v>96</v>
      </c>
      <c r="W568" s="51">
        <f>'D&amp;A(Cogs) by product'!AG109</f>
        <v>3452.0555555555557</v>
      </c>
      <c r="X568" s="51">
        <f>'D&amp;A(Cogs) by product'!AH109</f>
        <v>15487.668112629281</v>
      </c>
      <c r="Y568" s="51">
        <f>'D&amp;A(Cogs) by product'!AI109</f>
        <v>1965.958145925747</v>
      </c>
      <c r="Z568" s="51">
        <f>'D&amp;A(Cogs) by product'!AJ109</f>
        <v>15810.56078790824</v>
      </c>
    </row>
    <row r="569" spans="13:26">
      <c r="M569" s="24" t="s">
        <v>106</v>
      </c>
      <c r="U569" s="49" t="s">
        <v>95</v>
      </c>
      <c r="W569" s="51">
        <f>'D&amp;A(Cogs) by product'!AG110</f>
        <v>3639.8303399768752</v>
      </c>
      <c r="X569" s="51">
        <f>'D&amp;A(Cogs) by product'!AH110</f>
        <v>3042.9082152618907</v>
      </c>
      <c r="Y569" s="51">
        <f>'D&amp;A(Cogs) by product'!AI110</f>
        <v>3051.7352362425445</v>
      </c>
      <c r="Z569" s="51">
        <f>'D&amp;A(Cogs) by product'!AJ110</f>
        <v>3280.2846975655807</v>
      </c>
    </row>
    <row r="570" spans="13:26">
      <c r="M570" s="49" t="s">
        <v>103</v>
      </c>
      <c r="O570" s="53">
        <f t="shared" ref="O570:R580" si="21">IFERROR(O556/O$567,0)</f>
        <v>0</v>
      </c>
      <c r="P570" s="53">
        <f t="shared" si="21"/>
        <v>0</v>
      </c>
      <c r="Q570" s="53">
        <f t="shared" si="21"/>
        <v>0.45471961181261766</v>
      </c>
      <c r="R570" s="53">
        <f t="shared" si="21"/>
        <v>0.3015133125179561</v>
      </c>
      <c r="U570" s="49" t="s">
        <v>94</v>
      </c>
      <c r="W570" s="51">
        <f>'D&amp;A(Cogs) by product'!AG111</f>
        <v>1461.7478035936576</v>
      </c>
      <c r="X570" s="51">
        <f>'D&amp;A(Cogs) by product'!AH111</f>
        <v>1469.507616902318</v>
      </c>
      <c r="Y570" s="51">
        <f>'D&amp;A(Cogs) by product'!AI111</f>
        <v>1503.2177836274504</v>
      </c>
      <c r="Z570" s="51">
        <f>'D&amp;A(Cogs) by product'!AJ111</f>
        <v>1614.1189705604613</v>
      </c>
    </row>
    <row r="571" spans="13:26">
      <c r="M571" s="49" t="s">
        <v>102</v>
      </c>
      <c r="O571" s="53">
        <f t="shared" si="21"/>
        <v>0</v>
      </c>
      <c r="P571" s="53">
        <f t="shared" si="21"/>
        <v>0</v>
      </c>
      <c r="Q571" s="53">
        <f t="shared" si="21"/>
        <v>4.9596294574986807E-2</v>
      </c>
      <c r="R571" s="53">
        <f t="shared" si="21"/>
        <v>4.3748995407032594E-2</v>
      </c>
      <c r="U571" s="49" t="s">
        <v>93</v>
      </c>
      <c r="W571" s="51">
        <f>'D&amp;A(Cogs) by product'!AG112</f>
        <v>1064.7984575095165</v>
      </c>
      <c r="X571" s="51">
        <f>'D&amp;A(Cogs) by product'!AH112</f>
        <v>941.94993244502041</v>
      </c>
      <c r="Y571" s="51">
        <f>'D&amp;A(Cogs) by product'!AI112</f>
        <v>630.79679858741349</v>
      </c>
      <c r="Z571" s="51">
        <f>'D&amp;A(Cogs) by product'!AJ112</f>
        <v>779.25497311848812</v>
      </c>
    </row>
    <row r="572" spans="13:26">
      <c r="M572" s="49" t="s">
        <v>101</v>
      </c>
      <c r="O572" s="53">
        <f t="shared" si="21"/>
        <v>0</v>
      </c>
      <c r="P572" s="53">
        <f t="shared" si="21"/>
        <v>0</v>
      </c>
      <c r="Q572" s="53">
        <f t="shared" si="21"/>
        <v>6.4340798273322354E-3</v>
      </c>
      <c r="R572" s="53">
        <f t="shared" si="21"/>
        <v>9.9149370792574812E-3</v>
      </c>
      <c r="U572" s="47" t="s">
        <v>140</v>
      </c>
      <c r="V572" s="47"/>
      <c r="W572" s="50">
        <f>W547*W561+W548*W562+W549*W563+W550*W564+W551*W565+W552*W566+W553*W567+W554*W568+W555*W569+W556*W570+W557*W571</f>
        <v>1266.6837378130178</v>
      </c>
      <c r="X572" s="50">
        <f>X547*X561+X548*X562+X549*X563+X550*X564+X551*X565+X552*X566+X553*X567+X554*X568+X555*X569+X556*X570+X557*X571</f>
        <v>1320.936363607399</v>
      </c>
      <c r="Y572" s="50">
        <f>Y547*Y561+Y548*Y562+Y549*Y563+Y550*Y564+Y551*Y565+Y552*Y566+Y553*Y567+Y554*Y568+Y555*Y569+Y556*Y570+Y557*Y571</f>
        <v>1524.6000985312066</v>
      </c>
      <c r="Z572" s="50">
        <f>Z547*Z561+Z548*Z562+Z549*Z563+Z550*Z564+Z551*Z565+Z552*Z566+Z553*Z567+Z554*Z568+Z555*Z569+Z556*Z570+Z557*Z571</f>
        <v>1652.6227804765317</v>
      </c>
    </row>
    <row r="573" spans="13:26" ht="11.25" thickBot="1">
      <c r="M573" s="49" t="s">
        <v>100</v>
      </c>
      <c r="O573" s="53">
        <f t="shared" si="21"/>
        <v>0</v>
      </c>
      <c r="P573" s="53">
        <f t="shared" si="21"/>
        <v>0</v>
      </c>
      <c r="Q573" s="53">
        <f t="shared" si="21"/>
        <v>0.12881078228264894</v>
      </c>
      <c r="R573" s="53">
        <f t="shared" si="21"/>
        <v>0.16767178697946264</v>
      </c>
      <c r="U573" s="49"/>
    </row>
    <row r="574" spans="13:26">
      <c r="M574" s="49" t="s">
        <v>99</v>
      </c>
      <c r="O574" s="53">
        <f t="shared" si="21"/>
        <v>0</v>
      </c>
      <c r="P574" s="53">
        <f t="shared" si="21"/>
        <v>0</v>
      </c>
      <c r="Q574" s="53">
        <f t="shared" si="21"/>
        <v>1.6162395922772136E-2</v>
      </c>
      <c r="R574" s="53">
        <f t="shared" si="21"/>
        <v>2.179033337931785E-2</v>
      </c>
      <c r="U574" s="39" t="s">
        <v>139</v>
      </c>
      <c r="V574" s="38"/>
      <c r="W574" s="38"/>
      <c r="X574" s="37">
        <f>SUM(X575:X576)</f>
        <v>54.25262579438126</v>
      </c>
      <c r="Y574" s="37">
        <f>SUM(Y575:Y576)</f>
        <v>203.66373492380748</v>
      </c>
      <c r="Z574" s="36">
        <f>SUM(Z575:Z576)</f>
        <v>128.02268194532499</v>
      </c>
    </row>
    <row r="575" spans="13:26">
      <c r="M575" s="49" t="s">
        <v>98</v>
      </c>
      <c r="O575" s="53">
        <f t="shared" si="21"/>
        <v>0</v>
      </c>
      <c r="P575" s="53">
        <f t="shared" si="21"/>
        <v>0</v>
      </c>
      <c r="Q575" s="53">
        <f t="shared" si="21"/>
        <v>3.5730884055801934E-3</v>
      </c>
      <c r="R575" s="53">
        <f t="shared" si="21"/>
        <v>5.2700788866515379E-3</v>
      </c>
      <c r="U575" s="48" t="s">
        <v>138</v>
      </c>
      <c r="V575" s="47"/>
      <c r="W575" s="47"/>
      <c r="X575" s="46">
        <f>-((W561-X561)*W547+(W562-X562)*W548+(W563-X563)*W549+(W564-X564)*W550+(W565-X565)*W551+(W566-X566)*W552+(W567-X567)*W553+(W568-X568)*W554+(W569-X569)*W555+(W570-X570)*W556+(W571-X571)*W557)</f>
        <v>44.018818743634078</v>
      </c>
      <c r="Y575" s="46">
        <f>-((X561-Y561)*X547+(X562-Y562)*X548+(X563-Y563)*X549+(X564-Y564)*X550+(X565-Y565)*X551+(X566-Y566)*X552+(X567-Y567)*X553+(X568-Y568)*X554+(X569-Y569)*X555+(X570-Y570)*X556+(X571-Y571)*X557)</f>
        <v>166.47211013257134</v>
      </c>
      <c r="Z575" s="45">
        <f>-((Y561-Z561)*Y547+(Y562-Z562)*Y548+(Y563-Z563)*Y549+(Y564-Z564)*Y550+(Y565-Z565)*Y551+(Y566-Z566)*Y552+(Y567-Z567)*Y553+(Y568-Z568)*Y554+(Y569-Z569)*Y555+(Y570-Z570)*Y556+(Y571-Z571)*Y557)</f>
        <v>99.296238575561318</v>
      </c>
    </row>
    <row r="576" spans="13:26" ht="11.25" thickBot="1">
      <c r="M576" s="49" t="s">
        <v>97</v>
      </c>
      <c r="O576" s="53">
        <f t="shared" si="21"/>
        <v>0</v>
      </c>
      <c r="P576" s="53">
        <f t="shared" si="21"/>
        <v>0</v>
      </c>
      <c r="Q576" s="53">
        <f t="shared" si="21"/>
        <v>0.15582162915816589</v>
      </c>
      <c r="R576" s="53">
        <f t="shared" si="21"/>
        <v>0.12968899700172506</v>
      </c>
      <c r="U576" s="30" t="s">
        <v>137</v>
      </c>
      <c r="V576" s="29"/>
      <c r="W576" s="29"/>
      <c r="X576" s="44">
        <f>-((W547-X547)*X561+(W548-X548)*X562+(W549-X549)*X563+(W550-X550)*X564+(W551-X551)*X565+(W552-X552)*X566+(W553-X553)*X567+(W554-X554)*X568+(W555-X555)*X569+(W556-X556)*X570+(W557-X557)*X571)</f>
        <v>10.233807050747183</v>
      </c>
      <c r="Y576" s="44">
        <f>-((X547-Y547)*Y561+(X548-Y548)*Y562+(X549-Y549)*Y563+(X550-Y550)*Y564+(X551-Y551)*Y565+(X552-Y552)*Y566+(X553-Y553)*Y567+(X554-Y554)*Y568+(X555-Y555)*Y569+(X556-Y556)*Y570+(X557-Y557)*Y571)</f>
        <v>37.19162479123613</v>
      </c>
      <c r="Z576" s="43">
        <f>-((Y547-Z547)*Z561+(Y548-Z548)*Z562+(Y549-Z549)*Z563+(Y550-Z550)*Z564+(Y551-Z551)*Z565+(Y552-Z552)*Z566+(Y553-Z553)*Z567+(Y554-Z554)*Z568+(Y555-Z555)*Z569+(Y556-Z556)*Z570+(Y557-Z557)*Z571)</f>
        <v>28.726443369763683</v>
      </c>
    </row>
    <row r="577" spans="13:26">
      <c r="M577" s="49" t="s">
        <v>96</v>
      </c>
      <c r="O577" s="53">
        <f t="shared" si="21"/>
        <v>0</v>
      </c>
      <c r="P577" s="53">
        <f t="shared" si="21"/>
        <v>0</v>
      </c>
      <c r="Q577" s="53">
        <f t="shared" si="21"/>
        <v>0</v>
      </c>
      <c r="R577" s="53">
        <f t="shared" si="21"/>
        <v>0</v>
      </c>
      <c r="X577" s="42">
        <f>X574-(X62-W62)</f>
        <v>-0.30323954598671321</v>
      </c>
      <c r="Y577" s="42">
        <f>Y574-(Y62-X62)</f>
        <v>0</v>
      </c>
      <c r="Z577" s="42">
        <f>Z574-(Z62-Y62)</f>
        <v>0</v>
      </c>
    </row>
    <row r="578" spans="13:26" ht="11.25" thickBot="1">
      <c r="M578" s="49" t="s">
        <v>95</v>
      </c>
      <c r="O578" s="53">
        <f t="shared" si="21"/>
        <v>0</v>
      </c>
      <c r="P578" s="53">
        <f t="shared" si="21"/>
        <v>0</v>
      </c>
      <c r="Q578" s="53">
        <f t="shared" si="21"/>
        <v>6.7460161167082842E-3</v>
      </c>
      <c r="R578" s="53">
        <f t="shared" si="21"/>
        <v>1.5372329048335635E-2</v>
      </c>
      <c r="U578" s="41" t="s">
        <v>136</v>
      </c>
      <c r="V578" s="33"/>
      <c r="W578" s="40" t="s">
        <v>122</v>
      </c>
      <c r="X578" s="40" t="s">
        <v>132</v>
      </c>
      <c r="Y578" s="40" t="s">
        <v>85</v>
      </c>
      <c r="Z578" s="40" t="s">
        <v>119</v>
      </c>
    </row>
    <row r="579" spans="13:26">
      <c r="M579" s="49" t="s">
        <v>94</v>
      </c>
      <c r="O579" s="53">
        <f t="shared" si="21"/>
        <v>0</v>
      </c>
      <c r="P579" s="53">
        <f t="shared" si="21"/>
        <v>0</v>
      </c>
      <c r="Q579" s="53">
        <f t="shared" si="21"/>
        <v>0.10006222971429472</v>
      </c>
      <c r="R579" s="53">
        <f t="shared" si="21"/>
        <v>2.1680223661945448E-2</v>
      </c>
      <c r="U579" s="39" t="s">
        <v>118</v>
      </c>
      <c r="V579" s="38"/>
      <c r="W579" s="37">
        <f>W516</f>
        <v>501727.73630133254</v>
      </c>
      <c r="X579" s="37">
        <f>X516</f>
        <v>421611.5922840673</v>
      </c>
      <c r="Y579" s="37">
        <f>Y516</f>
        <v>407086.05667815695</v>
      </c>
      <c r="Z579" s="36">
        <f>Z516</f>
        <v>425063.52420355403</v>
      </c>
    </row>
    <row r="580" spans="13:26">
      <c r="M580" s="49" t="s">
        <v>93</v>
      </c>
      <c r="O580" s="53">
        <f t="shared" si="21"/>
        <v>0</v>
      </c>
      <c r="P580" s="53">
        <f t="shared" si="21"/>
        <v>0</v>
      </c>
      <c r="Q580" s="53">
        <f t="shared" si="21"/>
        <v>7.8073872184893145E-2</v>
      </c>
      <c r="R580" s="53">
        <f t="shared" si="21"/>
        <v>0.28334900603831564</v>
      </c>
      <c r="U580" s="34" t="s">
        <v>82</v>
      </c>
      <c r="V580" s="33"/>
      <c r="W580" s="32">
        <f>SUM(W581:W582)</f>
        <v>405499.79572596564</v>
      </c>
      <c r="X580" s="32">
        <f>SUM(X581:X582)</f>
        <v>367555.73807328794</v>
      </c>
      <c r="Y580" s="32">
        <f>SUM(Y581:Y582)</f>
        <v>340294.52898566984</v>
      </c>
      <c r="Z580" s="31">
        <f>SUM(Z581:Z582)</f>
        <v>337751.32875242917</v>
      </c>
    </row>
    <row r="581" spans="13:26">
      <c r="M581" s="47" t="s">
        <v>127</v>
      </c>
      <c r="N581" s="47"/>
      <c r="O581" s="52">
        <f>SUM(O570:O580)</f>
        <v>0</v>
      </c>
      <c r="P581" s="52">
        <f>SUM(P570:P580)</f>
        <v>0</v>
      </c>
      <c r="Q581" s="52">
        <f>SUM(Q570:Q580)</f>
        <v>1</v>
      </c>
      <c r="R581" s="52">
        <f>SUM(R570:R580)</f>
        <v>1</v>
      </c>
      <c r="U581" s="35" t="s">
        <v>129</v>
      </c>
      <c r="V581" s="33"/>
      <c r="W581" s="32">
        <f>W518</f>
        <v>258057.30282549196</v>
      </c>
      <c r="X581" s="32">
        <f>X6-'D&amp;A(Cogs) by product'!AL101+X544*(X62-X575)/1000000</f>
        <v>219929.95217098278</v>
      </c>
      <c r="Y581" s="32">
        <f>Y6-'D&amp;A(Cogs) by product'!AM101+Y544*(Y62-Y575)/1000000</f>
        <v>196823.06609640925</v>
      </c>
      <c r="Z581" s="31">
        <f>Z6-'D&amp;A(Cogs) by product'!AN101+Z544*(Z62-Z575)/1000000</f>
        <v>204572.61319173835</v>
      </c>
    </row>
    <row r="582" spans="13:26">
      <c r="M582" s="49"/>
      <c r="U582" s="35" t="s">
        <v>69</v>
      </c>
      <c r="V582" s="33"/>
      <c r="W582" s="32">
        <f>W519</f>
        <v>147442.49290047368</v>
      </c>
      <c r="X582" s="32">
        <f>X519</f>
        <v>147625.78590230516</v>
      </c>
      <c r="Y582" s="32">
        <f>Y519</f>
        <v>143471.46288926061</v>
      </c>
      <c r="Z582" s="31">
        <f>Z519</f>
        <v>133178.71556069082</v>
      </c>
    </row>
    <row r="583" spans="13:26">
      <c r="M583" s="24" t="s">
        <v>135</v>
      </c>
      <c r="U583" s="34" t="s">
        <v>134</v>
      </c>
      <c r="V583" s="33"/>
      <c r="W583" s="32">
        <f>W579-W580</f>
        <v>96227.940575366898</v>
      </c>
      <c r="X583" s="32">
        <f>X579-X580</f>
        <v>54055.854210779362</v>
      </c>
      <c r="Y583" s="32">
        <f>Y579-Y580</f>
        <v>66791.527692487114</v>
      </c>
      <c r="Z583" s="31">
        <f>Z579-Z580</f>
        <v>87312.195451124862</v>
      </c>
    </row>
    <row r="584" spans="13:26" ht="11.25" thickBot="1">
      <c r="M584" s="49" t="s">
        <v>103</v>
      </c>
      <c r="O584" s="51">
        <f>'GP breakdown'!AA101</f>
        <v>0</v>
      </c>
      <c r="P584" s="51">
        <f>'GP breakdown'!AB101</f>
        <v>0</v>
      </c>
      <c r="Q584" s="51">
        <f>'GP breakdown'!AC101</f>
        <v>1609.2916045002091</v>
      </c>
      <c r="R584" s="51">
        <f>'GP breakdown'!AD101</f>
        <v>1436.3062952552946</v>
      </c>
      <c r="U584" s="30" t="s">
        <v>67</v>
      </c>
      <c r="V584" s="29"/>
      <c r="W584" s="28">
        <f>W583/W579</f>
        <v>0.19179314519214338</v>
      </c>
      <c r="X584" s="28">
        <f>X583/X579</f>
        <v>0.1282124476652397</v>
      </c>
      <c r="Y584" s="28">
        <f>Y583/Y579</f>
        <v>0.16407225596845393</v>
      </c>
      <c r="Z584" s="27">
        <f>Z583/Z579</f>
        <v>0.20540975755264496</v>
      </c>
    </row>
    <row r="585" spans="13:26">
      <c r="M585" s="49" t="s">
        <v>102</v>
      </c>
      <c r="O585" s="51">
        <f>'GP breakdown'!AA102</f>
        <v>0</v>
      </c>
      <c r="P585" s="51">
        <f>'GP breakdown'!AB102</f>
        <v>0</v>
      </c>
      <c r="Q585" s="51">
        <f>'GP breakdown'!AC102</f>
        <v>4048.7946638289754</v>
      </c>
      <c r="R585" s="51">
        <f>'GP breakdown'!AD102</f>
        <v>3864.7748743139518</v>
      </c>
      <c r="X585" s="26">
        <f>X$9-X584</f>
        <v>-2.7142238780479278E-3</v>
      </c>
      <c r="Y585" s="26">
        <f>Y$9-Y584</f>
        <v>-1.1094890679705038E-2</v>
      </c>
      <c r="Z585" s="26">
        <f>Z$9-Z584</f>
        <v>-7.1163897717610169E-3</v>
      </c>
    </row>
    <row r="586" spans="13:26" ht="11.25" thickBot="1">
      <c r="M586" s="49" t="s">
        <v>101</v>
      </c>
      <c r="O586" s="51">
        <f>'GP breakdown'!AA103</f>
        <v>0</v>
      </c>
      <c r="P586" s="51">
        <f>'GP breakdown'!AB103</f>
        <v>0</v>
      </c>
      <c r="Q586" s="51">
        <f>'GP breakdown'!AC103</f>
        <v>5514.0055122428957</v>
      </c>
      <c r="R586" s="51">
        <f>'GP breakdown'!AD103</f>
        <v>7247.7091404818411</v>
      </c>
      <c r="U586" s="41" t="s">
        <v>133</v>
      </c>
      <c r="V586" s="33"/>
      <c r="W586" s="40" t="s">
        <v>122</v>
      </c>
      <c r="X586" s="40" t="s">
        <v>132</v>
      </c>
      <c r="Y586" s="40" t="s">
        <v>120</v>
      </c>
      <c r="Z586" s="40" t="s">
        <v>131</v>
      </c>
    </row>
    <row r="587" spans="13:26">
      <c r="M587" s="49" t="s">
        <v>100</v>
      </c>
      <c r="O587" s="51">
        <f>'GP breakdown'!AA104</f>
        <v>0</v>
      </c>
      <c r="P587" s="51">
        <f>'GP breakdown'!AB104</f>
        <v>0</v>
      </c>
      <c r="Q587" s="51">
        <f>'GP breakdown'!AC104</f>
        <v>1617.4101170286931</v>
      </c>
      <c r="R587" s="51">
        <f>'GP breakdown'!AD104</f>
        <v>1191.4797201108083</v>
      </c>
      <c r="U587" s="39" t="s">
        <v>130</v>
      </c>
      <c r="V587" s="38"/>
      <c r="W587" s="37">
        <f>W579</f>
        <v>501727.73630133254</v>
      </c>
      <c r="X587" s="37">
        <f>X579</f>
        <v>421611.5922840673</v>
      </c>
      <c r="Y587" s="37">
        <f>Y579</f>
        <v>407086.05667815695</v>
      </c>
      <c r="Z587" s="36">
        <f>Z579</f>
        <v>425063.52420355403</v>
      </c>
    </row>
    <row r="588" spans="13:26">
      <c r="M588" s="49" t="s">
        <v>99</v>
      </c>
      <c r="O588" s="51">
        <f>'GP breakdown'!AA105</f>
        <v>0</v>
      </c>
      <c r="P588" s="51">
        <f>'GP breakdown'!AB105</f>
        <v>0</v>
      </c>
      <c r="Q588" s="51">
        <f>'GP breakdown'!AC105</f>
        <v>10256.655864289622</v>
      </c>
      <c r="R588" s="51">
        <f>'GP breakdown'!AD105</f>
        <v>9085.0103462204224</v>
      </c>
      <c r="U588" s="34" t="s">
        <v>82</v>
      </c>
      <c r="V588" s="33"/>
      <c r="W588" s="32">
        <f>SUM(W589:W590)</f>
        <v>405499.79572596564</v>
      </c>
      <c r="X588" s="32">
        <f>SUM(X589:X590)</f>
        <v>368434.04013012553</v>
      </c>
      <c r="Y588" s="32">
        <f>SUM(Y589:Y590)</f>
        <v>343802.05373496533</v>
      </c>
      <c r="Z588" s="31">
        <f>SUM(Z589:Z590)</f>
        <v>339901.13650742709</v>
      </c>
    </row>
    <row r="589" spans="13:26">
      <c r="M589" s="49" t="s">
        <v>98</v>
      </c>
      <c r="O589" s="51">
        <f>'GP breakdown'!AA106</f>
        <v>0</v>
      </c>
      <c r="P589" s="51">
        <f>'GP breakdown'!AB106</f>
        <v>0</v>
      </c>
      <c r="Q589" s="51">
        <f>'GP breakdown'!AC106</f>
        <v>1354.3435317460317</v>
      </c>
      <c r="R589" s="51">
        <f>'GP breakdown'!AD106</f>
        <v>3166.0552533621521</v>
      </c>
      <c r="U589" s="35" t="s">
        <v>129</v>
      </c>
      <c r="V589" s="33"/>
      <c r="W589" s="32">
        <f>W581</f>
        <v>258057.30282549196</v>
      </c>
      <c r="X589" s="32">
        <f>X6-'D&amp;A(Cogs) by product'!AL101+X544*(X62-X576)/1000000</f>
        <v>220808.25422782038</v>
      </c>
      <c r="Y589" s="32">
        <f>Y6-'D&amp;A(Cogs) by product'!AM101+Y544*(Y62-Y576)/1000000</f>
        <v>200330.59084570472</v>
      </c>
      <c r="Z589" s="31">
        <f>Z6-'D&amp;A(Cogs) by product'!AN101+Z544*(Z62-Z576)/1000000</f>
        <v>206722.42094673624</v>
      </c>
    </row>
    <row r="590" spans="13:26">
      <c r="M590" s="49" t="s">
        <v>97</v>
      </c>
      <c r="O590" s="51">
        <f>'GP breakdown'!AA107</f>
        <v>0</v>
      </c>
      <c r="P590" s="51">
        <f>'GP breakdown'!AB107</f>
        <v>0</v>
      </c>
      <c r="Q590" s="51">
        <f>'GP breakdown'!AC107</f>
        <v>1076.1489510752522</v>
      </c>
      <c r="R590" s="51">
        <f>'GP breakdown'!AD107</f>
        <v>1017.917393251814</v>
      </c>
      <c r="U590" s="35" t="s">
        <v>69</v>
      </c>
      <c r="V590" s="33"/>
      <c r="W590" s="32">
        <f>W582</f>
        <v>147442.49290047368</v>
      </c>
      <c r="X590" s="32">
        <f>X582</f>
        <v>147625.78590230516</v>
      </c>
      <c r="Y590" s="32">
        <f>Y582</f>
        <v>143471.46288926061</v>
      </c>
      <c r="Z590" s="31">
        <f>Z582</f>
        <v>133178.71556069082</v>
      </c>
    </row>
    <row r="591" spans="13:26">
      <c r="M591" s="49" t="s">
        <v>96</v>
      </c>
      <c r="O591" s="51">
        <f>'GP breakdown'!AA108</f>
        <v>0</v>
      </c>
      <c r="P591" s="51">
        <f>'GP breakdown'!AB108</f>
        <v>0</v>
      </c>
      <c r="Q591" s="51">
        <f>'GP breakdown'!AC108</f>
        <v>0</v>
      </c>
      <c r="R591" s="51">
        <f>'GP breakdown'!AD108</f>
        <v>0</v>
      </c>
      <c r="U591" s="34" t="s">
        <v>116</v>
      </c>
      <c r="V591" s="33"/>
      <c r="W591" s="32">
        <f>W587-W588</f>
        <v>96227.940575366898</v>
      </c>
      <c r="X591" s="32">
        <f>X587-X588</f>
        <v>53177.552153941768</v>
      </c>
      <c r="Y591" s="32">
        <f>Y587-Y588</f>
        <v>63284.002943191619</v>
      </c>
      <c r="Z591" s="31">
        <f>Z587-Z588</f>
        <v>85162.387696126942</v>
      </c>
    </row>
    <row r="592" spans="13:26" ht="11.25" thickBot="1">
      <c r="M592" s="49" t="s">
        <v>95</v>
      </c>
      <c r="O592" s="51">
        <f>'GP breakdown'!AA109</f>
        <v>0</v>
      </c>
      <c r="P592" s="51">
        <f>'GP breakdown'!AB109</f>
        <v>0</v>
      </c>
      <c r="Q592" s="51">
        <f>'GP breakdown'!AC109</f>
        <v>6589.1841957029428</v>
      </c>
      <c r="R592" s="51">
        <f>'GP breakdown'!AD109</f>
        <v>6911.7931524781807</v>
      </c>
      <c r="U592" s="30" t="s">
        <v>67</v>
      </c>
      <c r="V592" s="29"/>
      <c r="W592" s="28">
        <f>W591/W587</f>
        <v>0.19179314519214338</v>
      </c>
      <c r="X592" s="28">
        <f>X591/X587</f>
        <v>0.12612924579671561</v>
      </c>
      <c r="Y592" s="28">
        <f>Y591/Y587</f>
        <v>0.15545608085816626</v>
      </c>
      <c r="Z592" s="27">
        <f>Z591/Z587</f>
        <v>0.20035214231966056</v>
      </c>
    </row>
    <row r="593" spans="13:26">
      <c r="M593" s="49" t="s">
        <v>94</v>
      </c>
      <c r="O593" s="51">
        <f>'GP breakdown'!AA110</f>
        <v>0</v>
      </c>
      <c r="P593" s="51">
        <f>'GP breakdown'!AB110</f>
        <v>0</v>
      </c>
      <c r="Q593" s="51">
        <f>'GP breakdown'!AC110</f>
        <v>375.31815250521305</v>
      </c>
      <c r="R593" s="51">
        <f>'GP breakdown'!AD110</f>
        <v>4722.0853366839165</v>
      </c>
      <c r="X593" s="26">
        <f>X$9-X592</f>
        <v>-6.3102200952383503E-4</v>
      </c>
      <c r="Y593" s="26">
        <f>Y$9-Y592</f>
        <v>-2.4787155694173668E-3</v>
      </c>
      <c r="Z593" s="26">
        <f>Z$9-Z592</f>
        <v>-2.0587745387766199E-3</v>
      </c>
    </row>
    <row r="594" spans="13:26">
      <c r="M594" s="49" t="s">
        <v>93</v>
      </c>
      <c r="O594" s="51">
        <f>'GP breakdown'!AA111</f>
        <v>0</v>
      </c>
      <c r="P594" s="51">
        <f>'GP breakdown'!AB111</f>
        <v>0</v>
      </c>
      <c r="Q594" s="51">
        <f>'GP breakdown'!AC111</f>
        <v>1657.5709371329981</v>
      </c>
      <c r="R594" s="51">
        <f>'GP breakdown'!AD111</f>
        <v>1735.0841394377683</v>
      </c>
      <c r="U594" s="54" t="s">
        <v>128</v>
      </c>
    </row>
    <row r="595" spans="13:26">
      <c r="M595" s="47" t="s">
        <v>127</v>
      </c>
      <c r="N595" s="47"/>
      <c r="O595" s="50">
        <f>O570*O584+O571*O585+O572*O586+O573*O587+O574*O588+O575*O589+O576*O590+O577*O591+O578*O592+O579*O593+O580*O594</f>
        <v>0</v>
      </c>
      <c r="P595" s="50">
        <f>P570*P584+P571*P585+P572*P586+P573*P587+P574*P588+P575*P589+P576*P590+P577*P591+P578*P592+P579*P593+P580*P594</f>
        <v>0</v>
      </c>
      <c r="Q595" s="50">
        <f>Q570*Q584+Q571*Q585+Q572*Q586+Q573*Q587+Q574*Q588+Q575*Q589+Q576*Q590+Q577*Q591+Q578*Q592+Q579*Q593+Q580*Q594</f>
        <v>1726.1165809143249</v>
      </c>
      <c r="R595" s="50">
        <f>R570*R584+R571*R585+R572*R586+R573*R587+R574*R588+R575*R589+R576*R590+R577*R591+R578*R592+R579*R593+R580*R594</f>
        <v>1920.7076431272144</v>
      </c>
      <c r="U595" s="24" t="s">
        <v>126</v>
      </c>
    </row>
    <row r="596" spans="13:26" ht="11.25" thickBot="1">
      <c r="M596" s="49"/>
      <c r="U596" s="49" t="s">
        <v>103</v>
      </c>
      <c r="W596" s="51">
        <f>'GP breakdown'!I101</f>
        <v>0</v>
      </c>
      <c r="X596" s="51">
        <f>'GP breakdown'!J101</f>
        <v>0</v>
      </c>
      <c r="Y596" s="51">
        <f>'GP breakdown'!K101</f>
        <v>288631</v>
      </c>
      <c r="Z596" s="51">
        <f>'GP breakdown'!L101</f>
        <v>238232</v>
      </c>
    </row>
    <row r="597" spans="13:26">
      <c r="M597" s="39" t="s">
        <v>125</v>
      </c>
      <c r="N597" s="38"/>
      <c r="O597" s="38"/>
      <c r="P597" s="37">
        <f>SUM(P598:P599)</f>
        <v>0</v>
      </c>
      <c r="Q597" s="37">
        <f>SUM(Q598:Q599)</f>
        <v>1726.1165809143249</v>
      </c>
      <c r="R597" s="36">
        <f>SUM(R598:R599)</f>
        <v>194.59106221288965</v>
      </c>
      <c r="U597" s="49" t="s">
        <v>102</v>
      </c>
      <c r="W597" s="51">
        <f>'GP breakdown'!I102</f>
        <v>0</v>
      </c>
      <c r="X597" s="51">
        <f>'GP breakdown'!J102</f>
        <v>0</v>
      </c>
      <c r="Y597" s="51">
        <f>'GP breakdown'!K102</f>
        <v>31481</v>
      </c>
      <c r="Z597" s="51">
        <f>'GP breakdown'!L102</f>
        <v>34567</v>
      </c>
    </row>
    <row r="598" spans="13:26">
      <c r="M598" s="48" t="s">
        <v>124</v>
      </c>
      <c r="N598" s="47"/>
      <c r="O598" s="47"/>
      <c r="P598" s="46">
        <f>-((O584-P584)*O570+(O585-P585)*O571+(O586-P586)*O572+(O587-P587)*O573+(O588-P588)*O574+(O589-P589)*O575+(O590-P590)*O576+(O591-P591)*O577+(O592-P592)*O578+(O593-P593)*O579+(O594-P594)*O580)</f>
        <v>0</v>
      </c>
      <c r="Q598" s="46">
        <f>-((P584-Q584)*P570+(P585-Q585)*P571+(P586-Q586)*P572+(P587-Q587)*P573+(P588-Q588)*P574+(P589-Q589)*P575+(P590-Q590)*P576+(P591-Q591)*P577+(P592-Q592)*P578+(P593-Q593)*P579+(P594-Q594)*P580)</f>
        <v>0</v>
      </c>
      <c r="R598" s="45">
        <f>-((Q584-R584)*Q570+(Q585-R585)*Q571+(Q586-R586)*Q572+(Q587-R587)*Q573+(Q588-R588)*Q574+(Q589-R589)*Q575+(Q590-R590)*Q576+(Q591-R591)*Q577+(Q592-R592)*Q578+(Q593-R593)*Q579+(Q594-R594)*Q580)</f>
        <v>290.14221632167602</v>
      </c>
      <c r="U598" s="49" t="s">
        <v>101</v>
      </c>
      <c r="W598" s="51">
        <f>'GP breakdown'!I103</f>
        <v>0</v>
      </c>
      <c r="X598" s="51">
        <f>'GP breakdown'!J103</f>
        <v>0</v>
      </c>
      <c r="Y598" s="51">
        <f>'GP breakdown'!K103</f>
        <v>4084</v>
      </c>
      <c r="Z598" s="51">
        <f>'GP breakdown'!L103</f>
        <v>7834</v>
      </c>
    </row>
    <row r="599" spans="13:26" ht="11.25" thickBot="1">
      <c r="M599" s="30" t="s">
        <v>89</v>
      </c>
      <c r="N599" s="29"/>
      <c r="O599" s="29"/>
      <c r="P599" s="44">
        <f>-((O570-P570)*P584+(O571-P571)*P585+(O572-P572)*P586+(O573-P573)*P587+(O574-P574)*P588+(O575-P575)*P589+(O576-P576)*P590+(O577-P577)*P591+(O578-P578)*P592+(O579-P579)*P593+(O580-P580)*P594)</f>
        <v>0</v>
      </c>
      <c r="Q599" s="44">
        <f>-((P570-Q570)*Q584+(P571-Q571)*Q585+(P572-Q572)*Q586+(P573-Q573)*Q587+(P574-Q574)*Q588+(P575-Q575)*Q589+(P576-Q576)*Q590+(P577-Q577)*Q591+(P578-Q578)*Q592+(P579-Q579)*Q593+(P580-Q580)*Q594)</f>
        <v>1726.1165809143249</v>
      </c>
      <c r="R599" s="43">
        <f>-((Q570-R570)*R584+(Q571-R571)*R585+(Q572-R572)*R586+(Q573-R573)*R587+(Q574-R574)*R588+(Q575-R575)*R589+(Q576-R576)*R590+(Q577-R577)*R591+(Q578-R578)*R592+(Q579-R579)*R593+(Q580-R580)*R594)</f>
        <v>-95.551154108786363</v>
      </c>
      <c r="U599" s="49" t="s">
        <v>100</v>
      </c>
      <c r="W599" s="51">
        <f>'GP breakdown'!I104</f>
        <v>0</v>
      </c>
      <c r="X599" s="51">
        <f>'GP breakdown'!J104</f>
        <v>0</v>
      </c>
      <c r="Y599" s="51">
        <f>'GP breakdown'!K104</f>
        <v>81762</v>
      </c>
      <c r="Z599" s="51">
        <f>'GP breakdown'!L104</f>
        <v>132481</v>
      </c>
    </row>
    <row r="600" spans="13:26">
      <c r="P600" s="42">
        <f>P597-(P59-O59)</f>
        <v>0</v>
      </c>
      <c r="Q600" s="42">
        <f>Q597-(Q59-P59)</f>
        <v>0</v>
      </c>
      <c r="R600" s="42">
        <f>R597-(R59-Q59)</f>
        <v>0</v>
      </c>
      <c r="U600" s="49" t="s">
        <v>99</v>
      </c>
      <c r="W600" s="51">
        <f>'GP breakdown'!I105</f>
        <v>0</v>
      </c>
      <c r="X600" s="51">
        <f>'GP breakdown'!J105</f>
        <v>0</v>
      </c>
      <c r="Y600" s="51">
        <f>'GP breakdown'!K105</f>
        <v>10259</v>
      </c>
      <c r="Z600" s="51">
        <f>'GP breakdown'!L105</f>
        <v>17217</v>
      </c>
    </row>
    <row r="601" spans="13:26" ht="11.25" thickBot="1">
      <c r="M601" s="41" t="s">
        <v>123</v>
      </c>
      <c r="N601" s="33"/>
      <c r="O601" s="40" t="s">
        <v>122</v>
      </c>
      <c r="P601" s="40" t="s">
        <v>121</v>
      </c>
      <c r="Q601" s="40" t="s">
        <v>120</v>
      </c>
      <c r="R601" s="40" t="s">
        <v>119</v>
      </c>
      <c r="U601" s="49" t="s">
        <v>98</v>
      </c>
      <c r="W601" s="51">
        <f>'GP breakdown'!I106</f>
        <v>0</v>
      </c>
      <c r="X601" s="51">
        <f>'GP breakdown'!J106</f>
        <v>0</v>
      </c>
      <c r="Y601" s="51">
        <f>'GP breakdown'!K106</f>
        <v>2268</v>
      </c>
      <c r="Z601" s="51">
        <f>'GP breakdown'!L106</f>
        <v>4164</v>
      </c>
    </row>
    <row r="602" spans="13:26">
      <c r="M602" s="39" t="s">
        <v>118</v>
      </c>
      <c r="N602" s="38"/>
      <c r="O602" s="37">
        <f>O4</f>
        <v>501727.73630133254</v>
      </c>
      <c r="P602" s="37">
        <f>P4</f>
        <v>421611.5922840673</v>
      </c>
      <c r="Q602" s="37">
        <f>Q4-'GP breakdown'!E100+Q567*(Q59-Q598)/1000000</f>
        <v>407086.05667815695</v>
      </c>
      <c r="R602" s="36">
        <f>R4-'GP breakdown'!F100+R567*(R59-R598)/1000000</f>
        <v>424834.27674545173</v>
      </c>
      <c r="U602" s="49" t="s">
        <v>97</v>
      </c>
      <c r="W602" s="51">
        <f>'GP breakdown'!I107</f>
        <v>0</v>
      </c>
      <c r="X602" s="51">
        <f>'GP breakdown'!J107</f>
        <v>0</v>
      </c>
      <c r="Y602" s="51">
        <f>'GP breakdown'!K107</f>
        <v>98907</v>
      </c>
      <c r="Z602" s="51">
        <f>'GP breakdown'!L107</f>
        <v>102470</v>
      </c>
    </row>
    <row r="603" spans="13:26">
      <c r="M603" s="34" t="s">
        <v>117</v>
      </c>
      <c r="N603" s="33"/>
      <c r="O603" s="32">
        <f>O5</f>
        <v>405499.79572596564</v>
      </c>
      <c r="P603" s="32">
        <f>P5</f>
        <v>368700.08632432716</v>
      </c>
      <c r="Q603" s="32">
        <f>Q544</f>
        <v>344811.1042817462</v>
      </c>
      <c r="R603" s="31">
        <f>R544</f>
        <v>340776.24646842002</v>
      </c>
      <c r="U603" s="49" t="s">
        <v>96</v>
      </c>
      <c r="W603" s="51">
        <f>'GP breakdown'!I108</f>
        <v>0</v>
      </c>
      <c r="X603" s="51">
        <f>'GP breakdown'!J108</f>
        <v>0</v>
      </c>
      <c r="Y603" s="51">
        <f>'GP breakdown'!K108</f>
        <v>0</v>
      </c>
      <c r="Z603" s="51">
        <f>'GP breakdown'!L108</f>
        <v>0</v>
      </c>
    </row>
    <row r="604" spans="13:26">
      <c r="M604" s="34" t="s">
        <v>116</v>
      </c>
      <c r="N604" s="33"/>
      <c r="O604" s="32">
        <f>O602-O603</f>
        <v>96227.940575366898</v>
      </c>
      <c r="P604" s="32">
        <f>P602-P603</f>
        <v>52911.505959740141</v>
      </c>
      <c r="Q604" s="32">
        <f>Q602-Q603</f>
        <v>62274.95239641075</v>
      </c>
      <c r="R604" s="31">
        <f>R602-R603</f>
        <v>84058.030277031707</v>
      </c>
      <c r="U604" s="49" t="s">
        <v>95</v>
      </c>
      <c r="W604" s="51">
        <f>'GP breakdown'!I109</f>
        <v>0</v>
      </c>
      <c r="X604" s="51">
        <f>'GP breakdown'!J109</f>
        <v>0</v>
      </c>
      <c r="Y604" s="51">
        <f>'GP breakdown'!K109</f>
        <v>4282</v>
      </c>
      <c r="Z604" s="51">
        <f>'GP breakdown'!L109</f>
        <v>12146</v>
      </c>
    </row>
    <row r="605" spans="13:26" ht="11.25" thickBot="1">
      <c r="M605" s="30" t="s">
        <v>115</v>
      </c>
      <c r="N605" s="29"/>
      <c r="O605" s="28">
        <f>O604/O602</f>
        <v>0.19179314519214338</v>
      </c>
      <c r="P605" s="28">
        <f>P604/P602</f>
        <v>0.12549822378719178</v>
      </c>
      <c r="Q605" s="28">
        <f>Q604/Q602</f>
        <v>0.15297736528874889</v>
      </c>
      <c r="R605" s="27">
        <f>R604/R602</f>
        <v>0.19786075389438695</v>
      </c>
      <c r="U605" s="49" t="s">
        <v>94</v>
      </c>
      <c r="W605" s="51">
        <f>'GP breakdown'!I110</f>
        <v>0</v>
      </c>
      <c r="X605" s="51">
        <f>'GP breakdown'!J110</f>
        <v>0</v>
      </c>
      <c r="Y605" s="51">
        <f>'GP breakdown'!K110</f>
        <v>63514</v>
      </c>
      <c r="Z605" s="51">
        <f>'GP breakdown'!L110</f>
        <v>17130</v>
      </c>
    </row>
    <row r="606" spans="13:26">
      <c r="P606" s="26">
        <f>P$7-P605</f>
        <v>0</v>
      </c>
      <c r="Q606" s="26">
        <f>Q$7-Q605</f>
        <v>0</v>
      </c>
      <c r="R606" s="26">
        <f>R$7-R605</f>
        <v>4.3261388649698529E-4</v>
      </c>
      <c r="U606" s="49" t="s">
        <v>93</v>
      </c>
      <c r="W606" s="51">
        <f>'GP breakdown'!I111</f>
        <v>0</v>
      </c>
      <c r="X606" s="51">
        <f>'GP breakdown'!J111</f>
        <v>0</v>
      </c>
      <c r="Y606" s="51">
        <f>'GP breakdown'!K111</f>
        <v>49557</v>
      </c>
      <c r="Z606" s="51">
        <f>'GP breakdown'!L111</f>
        <v>223880</v>
      </c>
    </row>
    <row r="607" spans="13:26" ht="11.25" thickBot="1">
      <c r="M607" s="41" t="s">
        <v>114</v>
      </c>
      <c r="N607" s="33"/>
      <c r="O607" s="40" t="s">
        <v>113</v>
      </c>
      <c r="P607" s="40" t="s">
        <v>112</v>
      </c>
      <c r="Q607" s="40" t="s">
        <v>111</v>
      </c>
      <c r="R607" s="40" t="s">
        <v>110</v>
      </c>
      <c r="U607" s="47" t="s">
        <v>109</v>
      </c>
      <c r="V607" s="47"/>
      <c r="W607" s="50">
        <f>SUM(W596:W606)</f>
        <v>0</v>
      </c>
      <c r="X607" s="50">
        <f>SUM(X596:X606)</f>
        <v>0</v>
      </c>
      <c r="Y607" s="50">
        <f>SUM(Y596:Y606)</f>
        <v>634745</v>
      </c>
      <c r="Z607" s="50">
        <f>SUM(Z596:Z606)</f>
        <v>790121</v>
      </c>
    </row>
    <row r="608" spans="13:26">
      <c r="M608" s="39" t="s">
        <v>108</v>
      </c>
      <c r="N608" s="38"/>
      <c r="O608" s="37">
        <f>O4</f>
        <v>501727.73630133254</v>
      </c>
      <c r="P608" s="37">
        <f>P4</f>
        <v>421611.5922840673</v>
      </c>
      <c r="Q608" s="37">
        <f>Q4-'GP breakdown'!E100+Q567*(Q59-Q599)/1000000</f>
        <v>405990.41280900448</v>
      </c>
      <c r="R608" s="36">
        <f>R4-'GP breakdown'!F100+R567*(R59-R599)/1000000</f>
        <v>425139.02117698966</v>
      </c>
    </row>
    <row r="609" spans="13:26">
      <c r="M609" s="34" t="s">
        <v>107</v>
      </c>
      <c r="N609" s="33"/>
      <c r="O609" s="32">
        <f>O603</f>
        <v>405499.79572596564</v>
      </c>
      <c r="P609" s="32">
        <f>P603</f>
        <v>368700.08632432716</v>
      </c>
      <c r="Q609" s="32">
        <f>Q603</f>
        <v>344811.1042817462</v>
      </c>
      <c r="R609" s="31">
        <f>R603</f>
        <v>340776.24646842002</v>
      </c>
      <c r="U609" s="24" t="s">
        <v>106</v>
      </c>
    </row>
    <row r="610" spans="13:26">
      <c r="M610" s="34" t="s">
        <v>105</v>
      </c>
      <c r="N610" s="33"/>
      <c r="O610" s="32">
        <f>O608-O609</f>
        <v>96227.940575366898</v>
      </c>
      <c r="P610" s="32">
        <f>P608-P609</f>
        <v>52911.505959740141</v>
      </c>
      <c r="Q610" s="32">
        <f>Q608-Q609</f>
        <v>61179.308527258283</v>
      </c>
      <c r="R610" s="31">
        <f>R608-R609</f>
        <v>84362.774708569632</v>
      </c>
      <c r="U610" s="49" t="s">
        <v>103</v>
      </c>
      <c r="W610" s="53">
        <f t="shared" ref="W610:Z620" si="22">IFERROR(W596/W$607,0)</f>
        <v>0</v>
      </c>
      <c r="X610" s="53">
        <f t="shared" si="22"/>
        <v>0</v>
      </c>
      <c r="Y610" s="53">
        <f t="shared" si="22"/>
        <v>0.45471961181261766</v>
      </c>
      <c r="Z610" s="53">
        <f t="shared" si="22"/>
        <v>0.3015133125179561</v>
      </c>
    </row>
    <row r="611" spans="13:26" ht="11.25" thickBot="1">
      <c r="M611" s="30" t="s">
        <v>67</v>
      </c>
      <c r="N611" s="29"/>
      <c r="O611" s="28">
        <f>O610/O608</f>
        <v>0.19179314519214338</v>
      </c>
      <c r="P611" s="28">
        <f>P610/P608</f>
        <v>0.12549822378719178</v>
      </c>
      <c r="Q611" s="28">
        <f>Q610/Q608</f>
        <v>0.15069151043238965</v>
      </c>
      <c r="R611" s="27">
        <f>R610/R608</f>
        <v>0.19843573632693801</v>
      </c>
      <c r="U611" s="49" t="s">
        <v>102</v>
      </c>
      <c r="W611" s="53">
        <f t="shared" si="22"/>
        <v>0</v>
      </c>
      <c r="X611" s="53">
        <f t="shared" si="22"/>
        <v>0</v>
      </c>
      <c r="Y611" s="53">
        <f t="shared" si="22"/>
        <v>4.9596294574986807E-2</v>
      </c>
      <c r="Z611" s="53">
        <f t="shared" si="22"/>
        <v>4.3748995407032594E-2</v>
      </c>
    </row>
    <row r="612" spans="13:26">
      <c r="P612" s="26">
        <f>P$7-P611</f>
        <v>0</v>
      </c>
      <c r="Q612" s="26">
        <f>Q$7-Q611</f>
        <v>2.2858548563592374E-3</v>
      </c>
      <c r="R612" s="26">
        <f>R$7-R611</f>
        <v>-1.423685460540669E-4</v>
      </c>
      <c r="U612" s="49" t="s">
        <v>101</v>
      </c>
      <c r="W612" s="53">
        <f t="shared" si="22"/>
        <v>0</v>
      </c>
      <c r="X612" s="53">
        <f t="shared" si="22"/>
        <v>0</v>
      </c>
      <c r="Y612" s="53">
        <f t="shared" si="22"/>
        <v>6.4340798273322354E-3</v>
      </c>
      <c r="Z612" s="53">
        <f t="shared" si="22"/>
        <v>9.9149370792574812E-3</v>
      </c>
    </row>
    <row r="613" spans="13:26">
      <c r="U613" s="49" t="s">
        <v>100</v>
      </c>
      <c r="W613" s="53">
        <f t="shared" si="22"/>
        <v>0</v>
      </c>
      <c r="X613" s="53">
        <f t="shared" si="22"/>
        <v>0</v>
      </c>
      <c r="Y613" s="53">
        <f t="shared" si="22"/>
        <v>0.12881078228264894</v>
      </c>
      <c r="Z613" s="53">
        <f t="shared" si="22"/>
        <v>0.16767178697946264</v>
      </c>
    </row>
    <row r="614" spans="13:26">
      <c r="P614" s="26"/>
      <c r="Q614" s="26"/>
      <c r="R614" s="26"/>
      <c r="U614" s="49" t="s">
        <v>99</v>
      </c>
      <c r="W614" s="53">
        <f t="shared" si="22"/>
        <v>0</v>
      </c>
      <c r="X614" s="53">
        <f t="shared" si="22"/>
        <v>0</v>
      </c>
      <c r="Y614" s="53">
        <f t="shared" si="22"/>
        <v>1.6162395922772136E-2</v>
      </c>
      <c r="Z614" s="53">
        <f t="shared" si="22"/>
        <v>2.179033337931785E-2</v>
      </c>
    </row>
    <row r="615" spans="13:26">
      <c r="P615" s="26"/>
      <c r="Q615" s="26"/>
      <c r="R615" s="26"/>
      <c r="U615" s="49" t="s">
        <v>98</v>
      </c>
      <c r="W615" s="53">
        <f t="shared" si="22"/>
        <v>0</v>
      </c>
      <c r="X615" s="53">
        <f t="shared" si="22"/>
        <v>0</v>
      </c>
      <c r="Y615" s="53">
        <f t="shared" si="22"/>
        <v>3.5730884055801934E-3</v>
      </c>
      <c r="Z615" s="53">
        <f t="shared" si="22"/>
        <v>5.2700788866515379E-3</v>
      </c>
    </row>
    <row r="616" spans="13:26">
      <c r="U616" s="49" t="s">
        <v>97</v>
      </c>
      <c r="W616" s="53">
        <f t="shared" si="22"/>
        <v>0</v>
      </c>
      <c r="X616" s="53">
        <f t="shared" si="22"/>
        <v>0</v>
      </c>
      <c r="Y616" s="53">
        <f t="shared" si="22"/>
        <v>0.15582162915816589</v>
      </c>
      <c r="Z616" s="53">
        <f t="shared" si="22"/>
        <v>0.12968899700172506</v>
      </c>
    </row>
    <row r="617" spans="13:26">
      <c r="U617" s="49" t="s">
        <v>96</v>
      </c>
      <c r="W617" s="53">
        <f t="shared" si="22"/>
        <v>0</v>
      </c>
      <c r="X617" s="53">
        <f t="shared" si="22"/>
        <v>0</v>
      </c>
      <c r="Y617" s="53">
        <f t="shared" si="22"/>
        <v>0</v>
      </c>
      <c r="Z617" s="53">
        <f t="shared" si="22"/>
        <v>0</v>
      </c>
    </row>
    <row r="618" spans="13:26">
      <c r="P618" s="26"/>
      <c r="U618" s="49" t="s">
        <v>95</v>
      </c>
      <c r="W618" s="53">
        <f t="shared" si="22"/>
        <v>0</v>
      </c>
      <c r="X618" s="53">
        <f t="shared" si="22"/>
        <v>0</v>
      </c>
      <c r="Y618" s="53">
        <f t="shared" si="22"/>
        <v>6.7460161167082842E-3</v>
      </c>
      <c r="Z618" s="53">
        <f t="shared" si="22"/>
        <v>1.5372329048335635E-2</v>
      </c>
    </row>
    <row r="619" spans="13:26">
      <c r="U619" s="49" t="s">
        <v>94</v>
      </c>
      <c r="W619" s="53">
        <f t="shared" si="22"/>
        <v>0</v>
      </c>
      <c r="X619" s="53">
        <f t="shared" si="22"/>
        <v>0</v>
      </c>
      <c r="Y619" s="53">
        <f t="shared" si="22"/>
        <v>0.10006222971429472</v>
      </c>
      <c r="Z619" s="53">
        <f t="shared" si="22"/>
        <v>2.1680223661945448E-2</v>
      </c>
    </row>
    <row r="620" spans="13:26">
      <c r="U620" s="49" t="s">
        <v>93</v>
      </c>
      <c r="W620" s="53">
        <f t="shared" si="22"/>
        <v>0</v>
      </c>
      <c r="X620" s="53">
        <f t="shared" si="22"/>
        <v>0</v>
      </c>
      <c r="Y620" s="53">
        <f t="shared" si="22"/>
        <v>7.8073872184893145E-2</v>
      </c>
      <c r="Z620" s="53">
        <f t="shared" si="22"/>
        <v>0.28334900603831564</v>
      </c>
    </row>
    <row r="621" spans="13:26">
      <c r="U621" s="47" t="s">
        <v>92</v>
      </c>
      <c r="V621" s="47"/>
      <c r="W621" s="52">
        <f>SUM(W610:W620)</f>
        <v>0</v>
      </c>
      <c r="X621" s="52">
        <f>SUM(X610:X620)</f>
        <v>0</v>
      </c>
      <c r="Y621" s="52">
        <f>SUM(Y610:Y620)</f>
        <v>1</v>
      </c>
      <c r="Z621" s="52">
        <f>SUM(Z610:Z620)</f>
        <v>1</v>
      </c>
    </row>
    <row r="622" spans="13:26">
      <c r="U622" s="49"/>
    </row>
    <row r="623" spans="13:26">
      <c r="U623" s="24" t="s">
        <v>104</v>
      </c>
    </row>
    <row r="624" spans="13:26">
      <c r="U624" s="49" t="s">
        <v>103</v>
      </c>
      <c r="W624" s="51">
        <f>'D&amp;A(Cogs) by product'!AG114</f>
        <v>0</v>
      </c>
      <c r="X624" s="51">
        <f>'D&amp;A(Cogs) by product'!AH114</f>
        <v>0</v>
      </c>
      <c r="Y624" s="51">
        <f>'D&amp;A(Cogs) by product'!AI114</f>
        <v>870.30928034817555</v>
      </c>
      <c r="Z624" s="51">
        <f>'D&amp;A(Cogs) by product'!AJ114</f>
        <v>610.18866660841275</v>
      </c>
    </row>
    <row r="625" spans="21:26">
      <c r="U625" s="49" t="s">
        <v>102</v>
      </c>
      <c r="W625" s="51">
        <f>'D&amp;A(Cogs) by product'!AG115</f>
        <v>0</v>
      </c>
      <c r="X625" s="51">
        <f>'D&amp;A(Cogs) by product'!AH115</f>
        <v>0</v>
      </c>
      <c r="Y625" s="51">
        <f>'D&amp;A(Cogs) by product'!AI115</f>
        <v>2102.1046053090222</v>
      </c>
      <c r="Z625" s="51">
        <f>'D&amp;A(Cogs) by product'!AJ115</f>
        <v>1780.7700138273681</v>
      </c>
    </row>
    <row r="626" spans="21:26">
      <c r="U626" s="49" t="s">
        <v>101</v>
      </c>
      <c r="W626" s="51">
        <f>'D&amp;A(Cogs) by product'!AG116</f>
        <v>0</v>
      </c>
      <c r="X626" s="51">
        <f>'D&amp;A(Cogs) by product'!AH116</f>
        <v>0</v>
      </c>
      <c r="Y626" s="51">
        <f>'D&amp;A(Cogs) by product'!AI116</f>
        <v>3300.5900066746631</v>
      </c>
      <c r="Z626" s="51">
        <f>'D&amp;A(Cogs) by product'!AJ116</f>
        <v>4573.3498572946392</v>
      </c>
    </row>
    <row r="627" spans="21:26">
      <c r="U627" s="49" t="s">
        <v>100</v>
      </c>
      <c r="W627" s="51">
        <f>'D&amp;A(Cogs) by product'!AG117</f>
        <v>0</v>
      </c>
      <c r="X627" s="51">
        <f>'D&amp;A(Cogs) by product'!AH117</f>
        <v>0</v>
      </c>
      <c r="Y627" s="51">
        <f>'D&amp;A(Cogs) by product'!AI117</f>
        <v>876.54975386731007</v>
      </c>
      <c r="Z627" s="51">
        <f>'D&amp;A(Cogs) by product'!AJ117</f>
        <v>543.45715892621763</v>
      </c>
    </row>
    <row r="628" spans="21:26">
      <c r="U628" s="49" t="s">
        <v>99</v>
      </c>
      <c r="W628" s="51">
        <f>'D&amp;A(Cogs) by product'!AG118</f>
        <v>0</v>
      </c>
      <c r="X628" s="51">
        <f>'D&amp;A(Cogs) by product'!AH118</f>
        <v>0</v>
      </c>
      <c r="Y628" s="51">
        <f>'D&amp;A(Cogs) by product'!AI118</f>
        <v>8100.8399540760856</v>
      </c>
      <c r="Z628" s="51">
        <f>'D&amp;A(Cogs) by product'!AJ118</f>
        <v>5992.836880610741</v>
      </c>
    </row>
    <row r="629" spans="21:26">
      <c r="U629" s="49" t="s">
        <v>98</v>
      </c>
      <c r="W629" s="51">
        <f>'D&amp;A(Cogs) by product'!AG119</f>
        <v>0</v>
      </c>
      <c r="X629" s="51">
        <f>'D&amp;A(Cogs) by product'!AH119</f>
        <v>0</v>
      </c>
      <c r="Y629" s="51">
        <f>'D&amp;A(Cogs) by product'!AI119</f>
        <v>12.270978366850006</v>
      </c>
      <c r="Z629" s="51">
        <f>'D&amp;A(Cogs) by product'!AJ119</f>
        <v>1317.6693813307509</v>
      </c>
    </row>
    <row r="630" spans="21:26">
      <c r="U630" s="49" t="s">
        <v>97</v>
      </c>
      <c r="W630" s="51">
        <f>'D&amp;A(Cogs) by product'!AG120</f>
        <v>0</v>
      </c>
      <c r="X630" s="51">
        <f>'D&amp;A(Cogs) by product'!AH120</f>
        <v>0</v>
      </c>
      <c r="Y630" s="51">
        <f>'D&amp;A(Cogs) by product'!AI120</f>
        <v>689.06231624844042</v>
      </c>
      <c r="Z630" s="51">
        <f>'D&amp;A(Cogs) by product'!AJ120</f>
        <v>562.11750234713486</v>
      </c>
    </row>
    <row r="631" spans="21:26">
      <c r="U631" s="49" t="s">
        <v>96</v>
      </c>
      <c r="W631" s="51">
        <f>'D&amp;A(Cogs) by product'!AG121</f>
        <v>0</v>
      </c>
      <c r="X631" s="51">
        <f>'D&amp;A(Cogs) by product'!AH121</f>
        <v>0</v>
      </c>
      <c r="Y631" s="51">
        <f>'D&amp;A(Cogs) by product'!AI121</f>
        <v>0</v>
      </c>
      <c r="Z631" s="51">
        <f>'D&amp;A(Cogs) by product'!AJ121</f>
        <v>0</v>
      </c>
    </row>
    <row r="632" spans="21:26">
      <c r="U632" s="49" t="s">
        <v>95</v>
      </c>
      <c r="W632" s="51">
        <f>'D&amp;A(Cogs) by product'!AG122</f>
        <v>0</v>
      </c>
      <c r="X632" s="51">
        <f>'D&amp;A(Cogs) by product'!AH122</f>
        <v>0</v>
      </c>
      <c r="Y632" s="51">
        <f>'D&amp;A(Cogs) by product'!AI122</f>
        <v>5175.2249292882798</v>
      </c>
      <c r="Z632" s="51">
        <f>'D&amp;A(Cogs) by product'!AJ122</f>
        <v>4673.8173171741792</v>
      </c>
    </row>
    <row r="633" spans="21:26">
      <c r="U633" s="49" t="s">
        <v>94</v>
      </c>
      <c r="W633" s="51">
        <f>'D&amp;A(Cogs) by product'!AG123</f>
        <v>0</v>
      </c>
      <c r="X633" s="51">
        <f>'D&amp;A(Cogs) by product'!AH123</f>
        <v>0</v>
      </c>
      <c r="Y633" s="51">
        <f>'D&amp;A(Cogs) by product'!AI123</f>
        <v>120.73547866235803</v>
      </c>
      <c r="Z633" s="51">
        <f>'D&amp;A(Cogs) by product'!AJ123</f>
        <v>2849.835724072781</v>
      </c>
    </row>
    <row r="634" spans="21:26">
      <c r="U634" s="49" t="s">
        <v>93</v>
      </c>
      <c r="W634" s="51">
        <f>'D&amp;A(Cogs) by product'!AG124</f>
        <v>0</v>
      </c>
      <c r="X634" s="51">
        <f>'D&amp;A(Cogs) by product'!AH124</f>
        <v>0</v>
      </c>
      <c r="Y634" s="51">
        <f>'D&amp;A(Cogs) by product'!AI124</f>
        <v>1037.8798082796638</v>
      </c>
      <c r="Z634" s="51">
        <f>'D&amp;A(Cogs) by product'!AJ124</f>
        <v>1014.5167922675948</v>
      </c>
    </row>
    <row r="635" spans="21:26">
      <c r="U635" s="47" t="s">
        <v>92</v>
      </c>
      <c r="V635" s="47"/>
      <c r="W635" s="50">
        <f>W610*W624+W611*W625+W612*W626+W613*W627+W614*W628+W615*W629+W616*W630+W617*W631+W618*W632+W619*W633+W620*W634</f>
        <v>0</v>
      </c>
      <c r="X635" s="50">
        <f>X610*X624+X611*X625+X612*X626+X613*X627+X614*X628+X615*X629+X616*X630+X617*X631+X618*X632+X619*X633+X620*X634</f>
        <v>0</v>
      </c>
      <c r="Y635" s="50">
        <f>Y610*Y624+Y611*Y625+Y612*Y626+Y613*Y627+Y614*Y628+Y615*Y629+Y616*Y630+Y617*Y631+Y618*Y632+Y619*Y633+Y620*Y634</f>
        <v>1000.5167645554384</v>
      </c>
      <c r="Z635" s="50">
        <f>Z610*Z624+Z611*Z625+Z612*Z626+Z613*Z627+Z614*Z628+Z615*Z629+Z616*Z630+Z617*Z631+Z618*Z632+Z619*Z633+Z620*Z634</f>
        <v>1029.8792628327269</v>
      </c>
    </row>
    <row r="636" spans="21:26" ht="11.25" thickBot="1">
      <c r="U636" s="49"/>
    </row>
    <row r="637" spans="21:26">
      <c r="U637" s="39" t="s">
        <v>91</v>
      </c>
      <c r="V637" s="38"/>
      <c r="W637" s="38"/>
      <c r="X637" s="37">
        <f>SUM(X638:X639)</f>
        <v>0</v>
      </c>
      <c r="Y637" s="37">
        <f>SUM(Y638:Y639)</f>
        <v>1000.5167645554384</v>
      </c>
      <c r="Z637" s="36">
        <f>SUM(Z638:Z639)</f>
        <v>29.362498277288736</v>
      </c>
    </row>
    <row r="638" spans="21:26">
      <c r="U638" s="48" t="s">
        <v>90</v>
      </c>
      <c r="V638" s="47"/>
      <c r="W638" s="47"/>
      <c r="X638" s="46">
        <f>-((W624-X624)*W610+(W625-X625)*W611+(W626-X626)*W612+(W627-X627)*W613+(W628-X628)*W614+(W629-X629)*W615+(W630-X630)*W616+(W631-X631)*W617+(W632-X632)*W618+(W633-X633)*W619+(W634-X634)*W620)</f>
        <v>0</v>
      </c>
      <c r="Y638" s="46">
        <f>-((X624-Y624)*X610+(X625-Y625)*X611+(X626-Y626)*X612+(X627-Y627)*X613+(X628-Y628)*X614+(X629-Y629)*X615+(X630-Y630)*X616+(X631-Y631)*X617+(X632-Y632)*X618+(X633-Y633)*X619+(X634-Y634)*X620)</f>
        <v>0</v>
      </c>
      <c r="Z638" s="45">
        <f>-((Y624-Z624)*Y610+(Y625-Z625)*Y611+(Y626-Z626)*Y612+(Y627-Z627)*Y613+(Y628-Z628)*Y614+(Y629-Z629)*Y615+(Y630-Z630)*Y616+(Y631-Z631)*Y617+(Y632-Z632)*Y618+(Y633-Z633)*Y619+(Y634-Z634)*Y620)</f>
        <v>49.750657807028929</v>
      </c>
    </row>
    <row r="639" spans="21:26" ht="11.25" thickBot="1">
      <c r="U639" s="30" t="s">
        <v>89</v>
      </c>
      <c r="V639" s="29"/>
      <c r="W639" s="29"/>
      <c r="X639" s="44">
        <f>-((W610-X610)*X624+(W611-X611)*X625+(W612-X612)*X626+(W613-X613)*X627+(W614-X614)*X628+(W615-X615)*X629+(W616-X616)*X630+(W617-X617)*X631+(W618-X618)*X632+(W619-X619)*X633+(W620-X620)*X634)</f>
        <v>0</v>
      </c>
      <c r="Y639" s="44">
        <f>-((X610-Y610)*Y624+(X611-Y611)*Y625+(X612-Y612)*Y626+(X613-Y613)*Y627+(X614-Y614)*Y628+(X615-Y615)*Y629+(X616-Y616)*Y630+(X617-Y617)*Y631+(X618-Y618)*Y632+(X619-Y619)*Y633+(X620-Y620)*Y634)</f>
        <v>1000.5167645554384</v>
      </c>
      <c r="Z639" s="43">
        <f>-((Y610-Z610)*Z624+(Y611-Z611)*Z625+(Y612-Z612)*Z626+(Y613-Z613)*Z627+(Y614-Z614)*Z628+(Y615-Z615)*Z629+(Y616-Z616)*Z630+(Y617-Z617)*Z631+(Y618-Z618)*Z632+(Y619-Z619)*Z633+(Y620-Z620)*Z634)</f>
        <v>-20.388159529740193</v>
      </c>
    </row>
    <row r="640" spans="21:26">
      <c r="X640" s="42">
        <f>X637-(X63-W63)</f>
        <v>0</v>
      </c>
      <c r="Y640" s="42">
        <f>Y637-(Y63-X63)</f>
        <v>9.1997916046011596E-2</v>
      </c>
      <c r="Z640" s="42">
        <f>Z637-(Z63-Y63)</f>
        <v>-6.9206767650044299E-2</v>
      </c>
    </row>
    <row r="641" spans="21:26" ht="11.25" thickBot="1">
      <c r="U641" s="41" t="s">
        <v>88</v>
      </c>
      <c r="V641" s="33"/>
      <c r="W641" s="40" t="s">
        <v>87</v>
      </c>
      <c r="X641" s="40" t="s">
        <v>86</v>
      </c>
      <c r="Y641" s="40" t="s">
        <v>85</v>
      </c>
      <c r="Z641" s="40" t="s">
        <v>84</v>
      </c>
    </row>
    <row r="642" spans="21:26">
      <c r="U642" s="39" t="s">
        <v>83</v>
      </c>
      <c r="V642" s="38"/>
      <c r="W642" s="37">
        <f>W579</f>
        <v>501727.73630133254</v>
      </c>
      <c r="X642" s="37">
        <f>X579</f>
        <v>421611.5922840673</v>
      </c>
      <c r="Y642" s="37">
        <f>Y579</f>
        <v>407086.05667815695</v>
      </c>
      <c r="Z642" s="36">
        <f>Z579</f>
        <v>425063.52420355403</v>
      </c>
    </row>
    <row r="643" spans="21:26">
      <c r="U643" s="34" t="s">
        <v>82</v>
      </c>
      <c r="V643" s="33"/>
      <c r="W643" s="32">
        <f>SUM(W644:W645)</f>
        <v>405499.79572596564</v>
      </c>
      <c r="X643" s="32">
        <f>SUM(X644:X645)</f>
        <v>368700.08632432716</v>
      </c>
      <c r="Y643" s="32">
        <f>SUM(Y644:Y645)</f>
        <v>344811.04588652897</v>
      </c>
      <c r="Z643" s="31">
        <f>SUM(Z644:Z645)</f>
        <v>340736.91942115792</v>
      </c>
    </row>
    <row r="644" spans="21:26">
      <c r="U644" s="35" t="s">
        <v>81</v>
      </c>
      <c r="V644" s="33"/>
      <c r="W644" s="32">
        <f>W581</f>
        <v>258057.30282549196</v>
      </c>
      <c r="X644" s="32">
        <f>X6</f>
        <v>221074.300422022</v>
      </c>
      <c r="Y644" s="32">
        <f>Y6-'D&amp;A(Cogs) by product'!AM113+Y607*(Y63-Y638)/1000000</f>
        <v>201339.58299726836</v>
      </c>
      <c r="Z644" s="31">
        <f>Z6-'D&amp;A(Cogs) by product'!AN113+Z607*(Z63-Z638)/1000000</f>
        <v>207558.2038604671</v>
      </c>
    </row>
    <row r="645" spans="21:26">
      <c r="U645" s="35" t="s">
        <v>80</v>
      </c>
      <c r="V645" s="33"/>
      <c r="W645" s="32">
        <f>W582</f>
        <v>147442.49290047368</v>
      </c>
      <c r="X645" s="32">
        <f>X582</f>
        <v>147625.78590230516</v>
      </c>
      <c r="Y645" s="32">
        <f>Y582</f>
        <v>143471.46288926061</v>
      </c>
      <c r="Z645" s="31">
        <f>Z582</f>
        <v>133178.71556069082</v>
      </c>
    </row>
    <row r="646" spans="21:26">
      <c r="U646" s="34" t="s">
        <v>79</v>
      </c>
      <c r="V646" s="33"/>
      <c r="W646" s="32">
        <f>W642-W643</f>
        <v>96227.940575366898</v>
      </c>
      <c r="X646" s="32">
        <f>X642-X643</f>
        <v>52911.505959740141</v>
      </c>
      <c r="Y646" s="32">
        <f>Y642-Y643</f>
        <v>62275.010791627981</v>
      </c>
      <c r="Z646" s="31">
        <f>Z642-Z643</f>
        <v>84326.604782396113</v>
      </c>
    </row>
    <row r="647" spans="21:26" ht="11.25" thickBot="1">
      <c r="U647" s="30" t="s">
        <v>78</v>
      </c>
      <c r="V647" s="29"/>
      <c r="W647" s="28">
        <f>W646/W642</f>
        <v>0.19179314519214338</v>
      </c>
      <c r="X647" s="28">
        <f>X646/X642</f>
        <v>0.12549822378719178</v>
      </c>
      <c r="Y647" s="28">
        <f>Y646/Y642</f>
        <v>0.1529775087356105</v>
      </c>
      <c r="Z647" s="27">
        <f>Z646/Z642</f>
        <v>0.19838588818083075</v>
      </c>
    </row>
    <row r="648" spans="21:26">
      <c r="X648" s="26">
        <f>X$9-X647</f>
        <v>0</v>
      </c>
      <c r="Y648" s="26">
        <f>Y$9-Y647</f>
        <v>-1.4344686161127385E-7</v>
      </c>
      <c r="Z648" s="26">
        <f>Z$9-Z647</f>
        <v>-9.2520399946810494E-5</v>
      </c>
    </row>
    <row r="649" spans="21:26" ht="11.25" thickBot="1">
      <c r="U649" s="41" t="s">
        <v>77</v>
      </c>
      <c r="V649" s="33"/>
      <c r="W649" s="40" t="s">
        <v>76</v>
      </c>
      <c r="X649" s="40" t="s">
        <v>75</v>
      </c>
      <c r="Y649" s="40" t="s">
        <v>74</v>
      </c>
      <c r="Z649" s="40" t="s">
        <v>73</v>
      </c>
    </row>
    <row r="650" spans="21:26">
      <c r="U650" s="39" t="s">
        <v>72</v>
      </c>
      <c r="V650" s="38"/>
      <c r="W650" s="37">
        <f>W642</f>
        <v>501727.73630133254</v>
      </c>
      <c r="X650" s="37">
        <f>X579</f>
        <v>421611.5922840673</v>
      </c>
      <c r="Y650" s="37">
        <f>Y4-'GP breakdown'!E100+Y607*(Y63-Y639)/1000000</f>
        <v>405990.35441378725</v>
      </c>
      <c r="Z650" s="36">
        <f>Z4-'GP breakdown'!F100+Z607*(Z63-Z639)/1000000</f>
        <v>424375.75309811824</v>
      </c>
    </row>
    <row r="651" spans="21:26">
      <c r="U651" s="34" t="s">
        <v>71</v>
      </c>
      <c r="V651" s="33"/>
      <c r="W651" s="32">
        <f>SUM(W652:W653)</f>
        <v>405499.79572596564</v>
      </c>
      <c r="X651" s="32">
        <f>SUM(X652:X653)</f>
        <v>368700.08632432716</v>
      </c>
      <c r="Y651" s="32">
        <f>SUM(Y652:Y653)</f>
        <v>344175.97287281125</v>
      </c>
      <c r="Z651" s="31">
        <f>SUM(Z652:Z653)</f>
        <v>340792.33757365088</v>
      </c>
    </row>
    <row r="652" spans="21:26">
      <c r="U652" s="35" t="s">
        <v>70</v>
      </c>
      <c r="V652" s="33"/>
      <c r="W652" s="32">
        <f>W644</f>
        <v>258057.30282549196</v>
      </c>
      <c r="X652" s="32">
        <f>X644</f>
        <v>221074.300422022</v>
      </c>
      <c r="Y652" s="32">
        <f>Y6-'D&amp;A(Cogs) by product'!AM113+Y607*(Y63-Y639)/1000000</f>
        <v>200704.50998355061</v>
      </c>
      <c r="Z652" s="31">
        <f>Z6-'D&amp;A(Cogs) by product'!AN113+Z607*(Z63-Z639)/1000000</f>
        <v>207613.62201296003</v>
      </c>
    </row>
    <row r="653" spans="21:26">
      <c r="U653" s="35" t="s">
        <v>69</v>
      </c>
      <c r="V653" s="33"/>
      <c r="W653" s="32">
        <f>W645</f>
        <v>147442.49290047368</v>
      </c>
      <c r="X653" s="32">
        <f>X645</f>
        <v>147625.78590230516</v>
      </c>
      <c r="Y653" s="32">
        <f>Y645</f>
        <v>143471.46288926061</v>
      </c>
      <c r="Z653" s="31">
        <f>Z645</f>
        <v>133178.71556069082</v>
      </c>
    </row>
    <row r="654" spans="21:26">
      <c r="U654" s="34" t="s">
        <v>68</v>
      </c>
      <c r="V654" s="33"/>
      <c r="W654" s="32">
        <f>W650-W651</f>
        <v>96227.940575366898</v>
      </c>
      <c r="X654" s="32">
        <f>X650-X651</f>
        <v>52911.505959740141</v>
      </c>
      <c r="Y654" s="32">
        <f>Y650-Y651</f>
        <v>61814.381540975999</v>
      </c>
      <c r="Z654" s="31">
        <f>Z650-Z651</f>
        <v>83583.41552446736</v>
      </c>
    </row>
    <row r="655" spans="21:26" ht="11.25" thickBot="1">
      <c r="U655" s="30" t="s">
        <v>67</v>
      </c>
      <c r="V655" s="29"/>
      <c r="W655" s="28">
        <f>W654/W650</f>
        <v>0.19179314519214338</v>
      </c>
      <c r="X655" s="28">
        <f>X654/X650</f>
        <v>0.12549822378719178</v>
      </c>
      <c r="Y655" s="28">
        <f>Y654/Y650</f>
        <v>0.15225578851554314</v>
      </c>
      <c r="Z655" s="27">
        <f>Z654/Z650</f>
        <v>0.19695615245280607</v>
      </c>
    </row>
    <row r="656" spans="21:26">
      <c r="X656" s="26">
        <f>X$9-X655</f>
        <v>0</v>
      </c>
      <c r="Y656" s="26">
        <f>Y$9-Y655</f>
        <v>7.2157677320575098E-4</v>
      </c>
      <c r="Z656" s="26">
        <f>Z$9-Z655</f>
        <v>1.3372153280778731E-3</v>
      </c>
    </row>
    <row r="658" spans="6:76">
      <c r="X658" s="26"/>
      <c r="Y658" s="26"/>
      <c r="Z658" s="26"/>
    </row>
    <row r="659" spans="6:76">
      <c r="X659" s="26"/>
      <c r="Y659" s="26"/>
      <c r="Z659" s="26"/>
    </row>
    <row r="660" spans="6:76">
      <c r="X660" s="26"/>
      <c r="Y660" s="26"/>
      <c r="Z660" s="26"/>
    </row>
    <row r="662" spans="6:76">
      <c r="X662" s="26"/>
      <c r="Y662" s="26"/>
      <c r="Z662" s="26"/>
    </row>
    <row r="663" spans="6:76">
      <c r="F663" s="26"/>
      <c r="G663" s="26"/>
      <c r="H663" s="26"/>
      <c r="X663" s="26"/>
      <c r="Y663" s="26"/>
      <c r="Z663" s="26"/>
      <c r="AH663" s="26"/>
      <c r="AI663" s="26"/>
      <c r="AJ663" s="26"/>
      <c r="AR663" s="26"/>
      <c r="AS663" s="26"/>
      <c r="AT663" s="26"/>
      <c r="BB663" s="26"/>
      <c r="BC663" s="26"/>
      <c r="BD663" s="26"/>
      <c r="BL663" s="26"/>
      <c r="BM663" s="26"/>
      <c r="BN663" s="26"/>
      <c r="BV663" s="26"/>
      <c r="BW663" s="26"/>
      <c r="BX663" s="26"/>
    </row>
    <row r="665" spans="6:76">
      <c r="F665" s="26"/>
      <c r="G665" s="26"/>
      <c r="H665" s="26"/>
      <c r="X665" s="26"/>
      <c r="Y665" s="26"/>
      <c r="Z665" s="26"/>
      <c r="AH665" s="26"/>
      <c r="AI665" s="26"/>
      <c r="AJ665" s="26"/>
      <c r="AR665" s="26"/>
      <c r="AS665" s="26"/>
      <c r="AT665" s="26"/>
      <c r="BB665" s="26"/>
      <c r="BC665" s="26"/>
      <c r="BD665" s="26"/>
      <c r="BL665" s="26"/>
      <c r="BM665" s="26"/>
      <c r="BN665" s="26"/>
      <c r="BV665" s="26"/>
      <c r="BW665" s="26"/>
      <c r="BX665" s="26"/>
    </row>
    <row r="666" spans="6:76">
      <c r="G666" s="26"/>
      <c r="H666" s="26"/>
      <c r="AI666" s="26"/>
      <c r="AJ666" s="26"/>
      <c r="AS666" s="26"/>
      <c r="AT666" s="26"/>
      <c r="BC666" s="26"/>
      <c r="BD666" s="26"/>
      <c r="BM666" s="26"/>
      <c r="BN666" s="26"/>
      <c r="BW666" s="26"/>
      <c r="BX666" s="26"/>
    </row>
    <row r="668" spans="6:76">
      <c r="X668" s="26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 tint="0.499984740745262"/>
  </sheetPr>
  <dimension ref="A1:XCO666"/>
  <sheetViews>
    <sheetView showGridLines="0" zoomScale="80" zoomScaleNormal="80" workbookViewId="0">
      <selection activeCell="R13" sqref="R13"/>
    </sheetView>
  </sheetViews>
  <sheetFormatPr defaultColWidth="8.875" defaultRowHeight="10.5"/>
  <cols>
    <col min="1" max="1" width="1.375" style="24" customWidth="1"/>
    <col min="2" max="2" width="4.375" style="24" customWidth="1"/>
    <col min="3" max="3" width="25.75" style="24" customWidth="1"/>
    <col min="4" max="4" width="8.875" style="24"/>
    <col min="5" max="8" width="11.875" style="24" customWidth="1"/>
    <col min="9" max="9" width="1.375" style="24" customWidth="1"/>
    <col min="10" max="10" width="1.375" style="25" customWidth="1"/>
    <col min="11" max="11" width="1.375" style="24" customWidth="1"/>
    <col min="12" max="12" width="4.375" style="24" customWidth="1"/>
    <col min="13" max="13" width="25.75" style="24" customWidth="1"/>
    <col min="14" max="14" width="8.875" style="24"/>
    <col min="15" max="15" width="13.375" style="24" bestFit="1" customWidth="1"/>
    <col min="16" max="18" width="11.875" style="24" customWidth="1"/>
    <col min="19" max="19" width="1.375" style="24" customWidth="1"/>
    <col min="20" max="20" width="1.375" style="25" customWidth="1"/>
    <col min="21" max="21" width="1.375" style="24" customWidth="1"/>
    <col min="22" max="22" width="4.375" style="24" customWidth="1"/>
    <col min="23" max="23" width="25.75" style="24" customWidth="1"/>
    <col min="24" max="24" width="8.875" style="24"/>
    <col min="25" max="25" width="13.375" style="24" bestFit="1" customWidth="1"/>
    <col min="26" max="28" width="11.875" style="24" customWidth="1"/>
    <col min="29" max="16384" width="8.875" style="24"/>
  </cols>
  <sheetData>
    <row r="1" spans="1:16317" ht="11.25" thickBot="1">
      <c r="J1" s="24"/>
      <c r="T1" s="24"/>
    </row>
    <row r="2" spans="1:16317" s="133" customFormat="1" ht="26.45" customHeight="1">
      <c r="A2" s="24"/>
      <c r="B2" s="136" t="s">
        <v>441</v>
      </c>
      <c r="C2" s="135"/>
      <c r="D2" s="135"/>
      <c r="E2" s="135"/>
      <c r="F2" s="135"/>
      <c r="G2" s="135"/>
      <c r="H2" s="134"/>
      <c r="I2" s="24"/>
      <c r="K2" s="24"/>
      <c r="L2" s="133" t="s">
        <v>380</v>
      </c>
      <c r="S2" s="24"/>
      <c r="U2" s="24"/>
      <c r="V2" s="133" t="s">
        <v>440</v>
      </c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  <c r="BY2" s="24"/>
      <c r="BZ2" s="24"/>
      <c r="CA2" s="24"/>
      <c r="CB2" s="24"/>
      <c r="CC2" s="24"/>
      <c r="CD2" s="24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4"/>
      <c r="CP2" s="24"/>
      <c r="CQ2" s="24"/>
      <c r="CR2" s="24"/>
      <c r="CS2" s="24"/>
      <c r="CT2" s="24"/>
      <c r="CU2" s="24"/>
      <c r="CV2" s="24"/>
      <c r="CW2" s="24"/>
      <c r="CX2" s="24"/>
      <c r="CY2" s="24"/>
      <c r="CZ2" s="24"/>
      <c r="DA2" s="24"/>
      <c r="DB2" s="24"/>
      <c r="DC2" s="24"/>
      <c r="DD2" s="24"/>
      <c r="DE2" s="24"/>
      <c r="DF2" s="24"/>
      <c r="DG2" s="24"/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  <c r="EB2" s="24"/>
      <c r="EC2" s="24"/>
      <c r="ED2" s="24"/>
      <c r="EE2" s="24"/>
      <c r="EF2" s="24"/>
      <c r="EG2" s="24"/>
      <c r="EH2" s="24"/>
      <c r="EI2" s="24"/>
      <c r="EJ2" s="24"/>
      <c r="EK2" s="24"/>
      <c r="EL2" s="24"/>
      <c r="EM2" s="24"/>
      <c r="EN2" s="24"/>
      <c r="EO2" s="24"/>
      <c r="EP2" s="24"/>
      <c r="EQ2" s="24"/>
      <c r="ER2" s="24"/>
      <c r="ES2" s="24"/>
      <c r="ET2" s="24"/>
      <c r="EU2" s="24"/>
      <c r="EV2" s="24"/>
      <c r="EW2" s="24"/>
      <c r="EX2" s="24"/>
      <c r="EY2" s="24"/>
      <c r="EZ2" s="24"/>
      <c r="FA2" s="24"/>
      <c r="FB2" s="24"/>
      <c r="FC2" s="24"/>
      <c r="FD2" s="24"/>
      <c r="FE2" s="24"/>
      <c r="FF2" s="24"/>
      <c r="FG2" s="24"/>
      <c r="FH2" s="24"/>
      <c r="FI2" s="24"/>
      <c r="FJ2" s="24"/>
      <c r="FK2" s="24"/>
      <c r="FL2" s="24"/>
      <c r="FM2" s="24"/>
      <c r="FN2" s="24"/>
      <c r="FO2" s="24"/>
      <c r="FP2" s="24"/>
      <c r="FQ2" s="24"/>
      <c r="FR2" s="24"/>
      <c r="FS2" s="24"/>
      <c r="FT2" s="24"/>
      <c r="FU2" s="24"/>
      <c r="FV2" s="24"/>
      <c r="FW2" s="24"/>
      <c r="FX2" s="24"/>
      <c r="FY2" s="24"/>
      <c r="FZ2" s="24"/>
      <c r="GA2" s="24"/>
      <c r="GB2" s="24"/>
      <c r="GC2" s="24"/>
      <c r="GD2" s="24"/>
      <c r="GE2" s="24"/>
      <c r="GF2" s="24"/>
      <c r="GG2" s="24"/>
      <c r="GH2" s="24"/>
      <c r="GI2" s="24"/>
      <c r="GJ2" s="24"/>
      <c r="GK2" s="24"/>
      <c r="GL2" s="24"/>
      <c r="GM2" s="24"/>
      <c r="GN2" s="24"/>
      <c r="GO2" s="24"/>
      <c r="GP2" s="24"/>
      <c r="GQ2" s="24"/>
      <c r="GR2" s="24"/>
      <c r="GS2" s="24"/>
      <c r="GT2" s="24"/>
      <c r="GU2" s="24"/>
      <c r="GV2" s="24"/>
      <c r="GW2" s="24"/>
      <c r="GX2" s="24"/>
      <c r="GY2" s="24"/>
      <c r="GZ2" s="24"/>
      <c r="HA2" s="24"/>
      <c r="HB2" s="24"/>
      <c r="HC2" s="24"/>
      <c r="HD2" s="24"/>
      <c r="HE2" s="24"/>
      <c r="HF2" s="24"/>
      <c r="HG2" s="24"/>
      <c r="HH2" s="24"/>
      <c r="HI2" s="24"/>
      <c r="HJ2" s="24"/>
      <c r="HK2" s="24"/>
      <c r="HL2" s="24"/>
      <c r="HM2" s="24"/>
      <c r="HN2" s="24"/>
      <c r="HO2" s="24"/>
      <c r="HP2" s="24"/>
      <c r="HQ2" s="24"/>
      <c r="HR2" s="24"/>
      <c r="HS2" s="24"/>
      <c r="HT2" s="24"/>
      <c r="HU2" s="24"/>
      <c r="HV2" s="24"/>
      <c r="HW2" s="24"/>
      <c r="HX2" s="24"/>
      <c r="HY2" s="24"/>
      <c r="HZ2" s="24"/>
      <c r="IA2" s="24"/>
      <c r="IB2" s="24"/>
      <c r="IC2" s="24"/>
      <c r="ID2" s="24"/>
      <c r="IE2" s="24"/>
      <c r="IF2" s="24"/>
      <c r="IG2" s="24"/>
      <c r="IH2" s="24"/>
      <c r="II2" s="24"/>
      <c r="IJ2" s="24"/>
      <c r="IK2" s="24"/>
      <c r="IL2" s="24"/>
      <c r="IM2" s="24"/>
      <c r="IN2" s="24"/>
      <c r="IO2" s="24"/>
      <c r="IP2" s="24"/>
      <c r="IQ2" s="24"/>
      <c r="IR2" s="24"/>
      <c r="IS2" s="24"/>
      <c r="IT2" s="24"/>
      <c r="IU2" s="24"/>
      <c r="IV2" s="24"/>
      <c r="IW2" s="24"/>
      <c r="IX2" s="24"/>
      <c r="IY2" s="24"/>
      <c r="IZ2" s="24"/>
      <c r="JA2" s="24"/>
      <c r="JB2" s="24"/>
      <c r="JC2" s="24"/>
      <c r="JD2" s="24"/>
      <c r="JE2" s="24"/>
      <c r="JF2" s="24"/>
      <c r="JG2" s="24"/>
      <c r="JH2" s="24"/>
      <c r="JI2" s="24"/>
      <c r="JJ2" s="24"/>
      <c r="JK2" s="24"/>
      <c r="JL2" s="24"/>
      <c r="JM2" s="24"/>
      <c r="JN2" s="24"/>
      <c r="JO2" s="24"/>
      <c r="JP2" s="24"/>
      <c r="JQ2" s="24"/>
      <c r="JR2" s="24"/>
      <c r="JS2" s="24"/>
      <c r="JT2" s="24"/>
      <c r="JU2" s="24"/>
      <c r="JV2" s="24"/>
      <c r="JW2" s="24"/>
      <c r="JX2" s="24"/>
      <c r="JY2" s="24"/>
      <c r="JZ2" s="24"/>
      <c r="KA2" s="24"/>
      <c r="KB2" s="24"/>
      <c r="KC2" s="24"/>
      <c r="KD2" s="24"/>
      <c r="KE2" s="24"/>
      <c r="KF2" s="24"/>
      <c r="KG2" s="24"/>
      <c r="KH2" s="24"/>
      <c r="KI2" s="24"/>
      <c r="KJ2" s="24"/>
      <c r="KK2" s="24"/>
      <c r="KL2" s="24"/>
      <c r="KM2" s="24"/>
      <c r="KN2" s="24"/>
      <c r="KO2" s="24"/>
      <c r="KP2" s="24"/>
      <c r="KQ2" s="24"/>
      <c r="KR2" s="24"/>
      <c r="KS2" s="24"/>
      <c r="KT2" s="24"/>
      <c r="KU2" s="24"/>
      <c r="KV2" s="24"/>
      <c r="KW2" s="24"/>
      <c r="KX2" s="24"/>
      <c r="KY2" s="24"/>
      <c r="KZ2" s="24"/>
      <c r="LA2" s="24"/>
      <c r="LB2" s="24"/>
      <c r="LC2" s="24"/>
      <c r="LD2" s="24"/>
      <c r="LE2" s="24"/>
      <c r="LF2" s="24"/>
      <c r="LG2" s="24"/>
      <c r="LH2" s="24"/>
      <c r="LI2" s="24"/>
      <c r="LJ2" s="24"/>
      <c r="LK2" s="24"/>
      <c r="LL2" s="24"/>
      <c r="LM2" s="24"/>
      <c r="LN2" s="24"/>
      <c r="LO2" s="24"/>
      <c r="LP2" s="24"/>
      <c r="LQ2" s="24"/>
      <c r="LR2" s="24"/>
      <c r="LS2" s="24"/>
      <c r="LT2" s="24"/>
      <c r="LU2" s="24"/>
      <c r="LV2" s="24"/>
      <c r="LW2" s="24"/>
      <c r="LX2" s="24"/>
      <c r="LY2" s="24"/>
      <c r="LZ2" s="24"/>
      <c r="MA2" s="24"/>
      <c r="MB2" s="24"/>
      <c r="MC2" s="24"/>
      <c r="MD2" s="24"/>
      <c r="ME2" s="24"/>
      <c r="MF2" s="24"/>
      <c r="MG2" s="24"/>
      <c r="MH2" s="24"/>
      <c r="MI2" s="24"/>
      <c r="MJ2" s="24"/>
      <c r="MK2" s="24"/>
      <c r="ML2" s="24"/>
      <c r="MM2" s="24"/>
      <c r="MN2" s="24"/>
      <c r="MO2" s="24"/>
      <c r="MP2" s="24"/>
      <c r="MQ2" s="24"/>
      <c r="MR2" s="24"/>
      <c r="MS2" s="24"/>
      <c r="MT2" s="24"/>
      <c r="MU2" s="24"/>
      <c r="MV2" s="24"/>
      <c r="MW2" s="24"/>
      <c r="MX2" s="24"/>
      <c r="MY2" s="24"/>
      <c r="MZ2" s="24"/>
      <c r="NA2" s="24"/>
      <c r="NB2" s="24"/>
      <c r="NC2" s="24"/>
      <c r="ND2" s="24"/>
      <c r="NE2" s="24"/>
      <c r="NF2" s="24"/>
      <c r="NG2" s="24"/>
      <c r="NH2" s="24"/>
      <c r="NI2" s="24"/>
      <c r="NJ2" s="24"/>
      <c r="NK2" s="24"/>
      <c r="NL2" s="24"/>
      <c r="NM2" s="24"/>
      <c r="NN2" s="24"/>
      <c r="NO2" s="24"/>
      <c r="NP2" s="24"/>
      <c r="NQ2" s="24"/>
      <c r="NR2" s="24"/>
      <c r="NS2" s="24"/>
      <c r="NT2" s="24"/>
      <c r="NU2" s="24"/>
      <c r="NV2" s="24"/>
      <c r="NW2" s="24"/>
      <c r="NX2" s="24"/>
      <c r="NY2" s="24"/>
      <c r="NZ2" s="24"/>
      <c r="OA2" s="24"/>
      <c r="OB2" s="24"/>
      <c r="OC2" s="24"/>
      <c r="OD2" s="24"/>
      <c r="OE2" s="24"/>
      <c r="OF2" s="24"/>
      <c r="OG2" s="24"/>
      <c r="OH2" s="24"/>
      <c r="OI2" s="24"/>
      <c r="OJ2" s="24"/>
      <c r="OK2" s="24"/>
      <c r="OL2" s="24"/>
      <c r="OM2" s="24"/>
      <c r="ON2" s="24"/>
      <c r="OO2" s="24"/>
      <c r="OP2" s="24"/>
      <c r="OQ2" s="24"/>
      <c r="OR2" s="24"/>
      <c r="OS2" s="24"/>
      <c r="OT2" s="24"/>
      <c r="OU2" s="24"/>
      <c r="OV2" s="24"/>
      <c r="OW2" s="24"/>
      <c r="OX2" s="24"/>
      <c r="OY2" s="24"/>
      <c r="OZ2" s="24"/>
      <c r="PA2" s="24"/>
      <c r="PB2" s="24"/>
      <c r="PC2" s="24"/>
      <c r="PD2" s="24"/>
      <c r="PE2" s="24"/>
      <c r="PF2" s="24"/>
      <c r="PG2" s="24"/>
      <c r="PH2" s="24"/>
      <c r="PI2" s="24"/>
      <c r="PJ2" s="24"/>
      <c r="PK2" s="24"/>
      <c r="PL2" s="24"/>
      <c r="PM2" s="24"/>
      <c r="PN2" s="24"/>
      <c r="PO2" s="24"/>
      <c r="PP2" s="24"/>
      <c r="PQ2" s="24"/>
      <c r="PR2" s="24"/>
      <c r="PS2" s="24"/>
      <c r="PT2" s="24"/>
      <c r="PU2" s="24"/>
      <c r="PV2" s="24"/>
      <c r="PW2" s="24"/>
      <c r="PX2" s="24"/>
      <c r="PY2" s="24"/>
      <c r="PZ2" s="24"/>
      <c r="QA2" s="24"/>
      <c r="QB2" s="24"/>
      <c r="QC2" s="24"/>
      <c r="QD2" s="24"/>
      <c r="QE2" s="24"/>
      <c r="QF2" s="24"/>
      <c r="QG2" s="24"/>
      <c r="QH2" s="24"/>
      <c r="QI2" s="24"/>
      <c r="QJ2" s="24"/>
      <c r="QK2" s="24"/>
      <c r="QL2" s="24"/>
      <c r="QM2" s="24"/>
      <c r="QN2" s="24"/>
      <c r="QO2" s="24"/>
      <c r="QP2" s="24"/>
      <c r="QQ2" s="24"/>
      <c r="QR2" s="24"/>
      <c r="QS2" s="24"/>
      <c r="QT2" s="24"/>
      <c r="QU2" s="24"/>
      <c r="QV2" s="24"/>
      <c r="QW2" s="24"/>
      <c r="QX2" s="24"/>
      <c r="QY2" s="24"/>
      <c r="QZ2" s="24"/>
      <c r="RA2" s="24"/>
      <c r="RB2" s="24"/>
      <c r="RC2" s="24"/>
      <c r="RD2" s="24"/>
      <c r="RE2" s="24"/>
      <c r="RF2" s="24"/>
      <c r="RG2" s="24"/>
      <c r="RH2" s="24"/>
      <c r="RI2" s="24"/>
      <c r="RJ2" s="24"/>
      <c r="RK2" s="24"/>
      <c r="RL2" s="24"/>
      <c r="RM2" s="24"/>
      <c r="RN2" s="24"/>
      <c r="RO2" s="24"/>
      <c r="RP2" s="24"/>
      <c r="RQ2" s="24"/>
      <c r="RR2" s="24"/>
      <c r="RS2" s="24"/>
      <c r="RT2" s="24"/>
      <c r="RU2" s="24"/>
      <c r="RV2" s="24"/>
      <c r="RW2" s="24"/>
      <c r="RX2" s="24"/>
      <c r="RY2" s="24"/>
      <c r="RZ2" s="24"/>
      <c r="SA2" s="24"/>
      <c r="SB2" s="24"/>
      <c r="SC2" s="24"/>
      <c r="SD2" s="24"/>
      <c r="SE2" s="24"/>
      <c r="SF2" s="24"/>
      <c r="SG2" s="24"/>
      <c r="SH2" s="24"/>
      <c r="SI2" s="24"/>
      <c r="SJ2" s="24"/>
      <c r="SK2" s="24"/>
      <c r="SL2" s="24"/>
      <c r="SM2" s="24"/>
      <c r="SN2" s="24"/>
      <c r="SO2" s="24"/>
      <c r="SP2" s="24"/>
      <c r="SQ2" s="24"/>
      <c r="SR2" s="24"/>
      <c r="SS2" s="24"/>
      <c r="ST2" s="24"/>
      <c r="SU2" s="24"/>
      <c r="SV2" s="24"/>
      <c r="SW2" s="24"/>
      <c r="SX2" s="24"/>
      <c r="SY2" s="24"/>
      <c r="SZ2" s="24"/>
      <c r="TA2" s="24"/>
      <c r="TB2" s="24"/>
      <c r="TC2" s="24"/>
      <c r="TD2" s="24"/>
      <c r="TE2" s="24"/>
      <c r="TF2" s="24"/>
      <c r="TG2" s="24"/>
      <c r="TH2" s="24"/>
      <c r="TI2" s="24"/>
      <c r="TJ2" s="24"/>
      <c r="TK2" s="24"/>
      <c r="TL2" s="24"/>
      <c r="TM2" s="24"/>
      <c r="TN2" s="24"/>
      <c r="TO2" s="24"/>
      <c r="TP2" s="24"/>
      <c r="TQ2" s="24"/>
      <c r="TR2" s="24"/>
      <c r="TS2" s="24"/>
      <c r="TT2" s="24"/>
      <c r="TU2" s="24"/>
      <c r="TV2" s="24"/>
      <c r="TW2" s="24"/>
      <c r="TX2" s="24"/>
      <c r="TY2" s="24"/>
      <c r="TZ2" s="24"/>
      <c r="UA2" s="24"/>
      <c r="UB2" s="24"/>
      <c r="UC2" s="24"/>
      <c r="UD2" s="24"/>
      <c r="UE2" s="24"/>
      <c r="UF2" s="24"/>
      <c r="UG2" s="24"/>
      <c r="UH2" s="24"/>
      <c r="UI2" s="24"/>
      <c r="UJ2" s="24"/>
      <c r="UK2" s="24"/>
      <c r="UL2" s="24"/>
      <c r="UM2" s="24"/>
      <c r="UN2" s="24"/>
      <c r="UO2" s="24"/>
      <c r="UP2" s="24"/>
      <c r="UQ2" s="24"/>
      <c r="UR2" s="24"/>
      <c r="US2" s="24"/>
      <c r="UT2" s="24"/>
      <c r="UU2" s="24"/>
      <c r="UV2" s="24"/>
      <c r="UW2" s="24"/>
      <c r="UX2" s="24"/>
      <c r="UY2" s="24"/>
      <c r="UZ2" s="24"/>
      <c r="VA2" s="24"/>
      <c r="VB2" s="24"/>
      <c r="VC2" s="24"/>
      <c r="VD2" s="24"/>
      <c r="VE2" s="24"/>
      <c r="VF2" s="24"/>
      <c r="VG2" s="24"/>
      <c r="VH2" s="24"/>
      <c r="VI2" s="24"/>
      <c r="VJ2" s="24"/>
      <c r="VK2" s="24"/>
      <c r="VL2" s="24"/>
      <c r="VM2" s="24"/>
      <c r="VN2" s="24"/>
      <c r="VO2" s="24"/>
      <c r="VP2" s="24"/>
      <c r="VQ2" s="24"/>
      <c r="VR2" s="24"/>
      <c r="VS2" s="24"/>
      <c r="VT2" s="24"/>
      <c r="VU2" s="24"/>
      <c r="VV2" s="24"/>
      <c r="VW2" s="24"/>
      <c r="VX2" s="24"/>
      <c r="VY2" s="24"/>
      <c r="VZ2" s="24"/>
      <c r="WA2" s="24"/>
      <c r="WB2" s="24"/>
      <c r="WC2" s="24"/>
      <c r="WD2" s="24"/>
      <c r="WE2" s="24"/>
      <c r="WF2" s="24"/>
      <c r="WG2" s="24"/>
      <c r="WH2" s="24"/>
      <c r="WI2" s="24"/>
      <c r="WJ2" s="24"/>
      <c r="WK2" s="24"/>
      <c r="WL2" s="24"/>
      <c r="WM2" s="24"/>
      <c r="WN2" s="24"/>
      <c r="WO2" s="24"/>
      <c r="WP2" s="24"/>
      <c r="WQ2" s="24"/>
      <c r="WR2" s="24"/>
      <c r="WS2" s="24"/>
      <c r="WT2" s="24"/>
      <c r="WU2" s="24"/>
      <c r="WV2" s="24"/>
      <c r="WW2" s="24"/>
      <c r="WX2" s="24"/>
      <c r="WY2" s="24"/>
      <c r="WZ2" s="24"/>
      <c r="XA2" s="24"/>
      <c r="XB2" s="24"/>
      <c r="XC2" s="24"/>
      <c r="XD2" s="24"/>
      <c r="XE2" s="24"/>
      <c r="XF2" s="24"/>
      <c r="XG2" s="24"/>
      <c r="XH2" s="24"/>
      <c r="XI2" s="24"/>
      <c r="XJ2" s="24"/>
      <c r="XK2" s="24"/>
      <c r="XL2" s="24"/>
      <c r="XM2" s="24"/>
      <c r="XN2" s="24"/>
      <c r="XO2" s="24"/>
      <c r="XP2" s="24"/>
      <c r="XQ2" s="24"/>
      <c r="XR2" s="24"/>
      <c r="XS2" s="24"/>
      <c r="XT2" s="24"/>
      <c r="XU2" s="24"/>
      <c r="XV2" s="24"/>
      <c r="XW2" s="24"/>
      <c r="XX2" s="24"/>
      <c r="XY2" s="24"/>
      <c r="XZ2" s="24"/>
      <c r="YA2" s="24"/>
      <c r="YB2" s="24"/>
      <c r="YC2" s="24"/>
      <c r="YD2" s="24"/>
      <c r="YE2" s="24"/>
      <c r="YF2" s="24"/>
      <c r="YG2" s="24"/>
      <c r="YH2" s="24"/>
      <c r="YI2" s="24"/>
      <c r="YJ2" s="24"/>
      <c r="YK2" s="24"/>
      <c r="YL2" s="24"/>
      <c r="YM2" s="24"/>
      <c r="YN2" s="24"/>
      <c r="YO2" s="24"/>
      <c r="YP2" s="24"/>
      <c r="YQ2" s="24"/>
      <c r="YR2" s="24"/>
      <c r="YS2" s="24"/>
      <c r="YT2" s="24"/>
      <c r="YU2" s="24"/>
      <c r="YV2" s="24"/>
      <c r="YW2" s="24"/>
      <c r="YX2" s="24"/>
      <c r="YY2" s="24"/>
      <c r="YZ2" s="24"/>
      <c r="ZA2" s="24"/>
      <c r="ZB2" s="24"/>
      <c r="ZC2" s="24"/>
      <c r="ZD2" s="24"/>
      <c r="ZE2" s="24"/>
      <c r="ZF2" s="24"/>
      <c r="ZG2" s="24"/>
      <c r="ZH2" s="24"/>
      <c r="ZI2" s="24"/>
      <c r="ZJ2" s="24"/>
      <c r="ZK2" s="24"/>
      <c r="ZL2" s="24"/>
      <c r="ZM2" s="24"/>
      <c r="ZN2" s="24"/>
      <c r="ZO2" s="24"/>
      <c r="ZP2" s="24"/>
      <c r="ZQ2" s="24"/>
      <c r="ZR2" s="24"/>
      <c r="ZS2" s="24"/>
      <c r="ZT2" s="24"/>
      <c r="ZU2" s="24"/>
      <c r="ZV2" s="24"/>
      <c r="ZW2" s="24"/>
      <c r="ZX2" s="24"/>
      <c r="ZY2" s="24"/>
      <c r="ZZ2" s="24"/>
      <c r="AAA2" s="24"/>
      <c r="AAB2" s="24"/>
      <c r="AAC2" s="24"/>
      <c r="AAD2" s="24"/>
      <c r="AAE2" s="24"/>
      <c r="AAF2" s="24"/>
      <c r="AAG2" s="24"/>
      <c r="AAH2" s="24"/>
      <c r="AAI2" s="24"/>
      <c r="AAJ2" s="24"/>
      <c r="AAK2" s="24"/>
      <c r="AAL2" s="24"/>
      <c r="AAM2" s="24"/>
      <c r="AAN2" s="24"/>
      <c r="AAO2" s="24"/>
      <c r="AAP2" s="24"/>
      <c r="AAQ2" s="24"/>
      <c r="AAR2" s="24"/>
      <c r="AAS2" s="24"/>
      <c r="AAT2" s="24"/>
      <c r="AAU2" s="24"/>
      <c r="AAV2" s="24"/>
      <c r="AAW2" s="24"/>
      <c r="AAX2" s="24"/>
      <c r="AAY2" s="24"/>
      <c r="AAZ2" s="24"/>
      <c r="ABA2" s="24"/>
      <c r="ABB2" s="24"/>
      <c r="ABC2" s="24"/>
      <c r="ABD2" s="24"/>
      <c r="ABE2" s="24"/>
      <c r="ABF2" s="24"/>
      <c r="ABG2" s="24"/>
      <c r="ABH2" s="24"/>
      <c r="ABI2" s="24"/>
      <c r="ABJ2" s="24"/>
      <c r="ABK2" s="24"/>
      <c r="ABL2" s="24"/>
      <c r="ABM2" s="24"/>
      <c r="ABN2" s="24"/>
      <c r="ABO2" s="24"/>
      <c r="ABP2" s="24"/>
      <c r="ABQ2" s="24"/>
      <c r="ABR2" s="24"/>
      <c r="ABS2" s="24"/>
      <c r="ABT2" s="24"/>
      <c r="ABU2" s="24"/>
      <c r="ABV2" s="24"/>
      <c r="ABW2" s="24"/>
      <c r="ABX2" s="24"/>
      <c r="ABY2" s="24"/>
      <c r="ABZ2" s="24"/>
      <c r="ACA2" s="24"/>
      <c r="ACB2" s="24"/>
      <c r="ACC2" s="24"/>
      <c r="ACD2" s="24"/>
      <c r="ACE2" s="24"/>
      <c r="ACF2" s="24"/>
      <c r="ACG2" s="24"/>
      <c r="ACH2" s="24"/>
      <c r="ACI2" s="24"/>
      <c r="ACJ2" s="24"/>
      <c r="ACK2" s="24"/>
      <c r="ACL2" s="24"/>
      <c r="ACM2" s="24"/>
      <c r="ACN2" s="24"/>
      <c r="ACO2" s="24"/>
      <c r="ACP2" s="24"/>
      <c r="ACQ2" s="24"/>
      <c r="ACR2" s="24"/>
      <c r="ACS2" s="24"/>
      <c r="ACT2" s="24"/>
      <c r="ACU2" s="24"/>
      <c r="ACV2" s="24"/>
      <c r="ACW2" s="24"/>
      <c r="ACX2" s="24"/>
      <c r="ACY2" s="24"/>
      <c r="ACZ2" s="24"/>
      <c r="ADA2" s="24"/>
      <c r="ADB2" s="24"/>
      <c r="ADC2" s="24"/>
      <c r="ADD2" s="24"/>
      <c r="ADE2" s="24"/>
      <c r="ADF2" s="24"/>
      <c r="ADG2" s="24"/>
      <c r="ADH2" s="24"/>
      <c r="ADI2" s="24"/>
      <c r="ADJ2" s="24"/>
      <c r="ADK2" s="24"/>
      <c r="ADL2" s="24"/>
      <c r="ADM2" s="24"/>
      <c r="ADN2" s="24"/>
      <c r="ADO2" s="24"/>
      <c r="ADP2" s="24"/>
      <c r="ADQ2" s="24"/>
      <c r="ADR2" s="24"/>
      <c r="ADS2" s="24"/>
      <c r="ADT2" s="24"/>
      <c r="ADU2" s="24"/>
      <c r="ADV2" s="24"/>
      <c r="ADW2" s="24"/>
      <c r="ADX2" s="24"/>
      <c r="ADY2" s="24"/>
      <c r="ADZ2" s="24"/>
      <c r="AEA2" s="24"/>
      <c r="AEB2" s="24"/>
      <c r="AEC2" s="24"/>
      <c r="AED2" s="24"/>
      <c r="AEE2" s="24"/>
      <c r="AEF2" s="24"/>
      <c r="AEG2" s="24"/>
      <c r="AEH2" s="24"/>
      <c r="AEI2" s="24"/>
      <c r="AEJ2" s="24"/>
      <c r="AEK2" s="24"/>
      <c r="AEL2" s="24"/>
      <c r="AEM2" s="24"/>
      <c r="AEN2" s="24"/>
      <c r="AEO2" s="24"/>
      <c r="AEP2" s="24"/>
      <c r="AEQ2" s="24"/>
      <c r="AER2" s="24"/>
      <c r="AES2" s="24"/>
      <c r="AET2" s="24"/>
      <c r="AEU2" s="24"/>
      <c r="AEV2" s="24"/>
      <c r="AEW2" s="24"/>
      <c r="AEX2" s="24"/>
      <c r="AEY2" s="24"/>
      <c r="AEZ2" s="24"/>
      <c r="AFA2" s="24"/>
      <c r="AFB2" s="24"/>
      <c r="AFC2" s="24"/>
      <c r="AFD2" s="24"/>
      <c r="AFE2" s="24"/>
      <c r="AFF2" s="24"/>
      <c r="AFG2" s="24"/>
      <c r="AFH2" s="24"/>
      <c r="AFI2" s="24"/>
      <c r="AFJ2" s="24"/>
      <c r="AFK2" s="24"/>
      <c r="AFL2" s="24"/>
      <c r="AFM2" s="24"/>
      <c r="AFN2" s="24"/>
      <c r="AFO2" s="24"/>
      <c r="AFP2" s="24"/>
      <c r="AFQ2" s="24"/>
      <c r="AFR2" s="24"/>
      <c r="AFS2" s="24"/>
      <c r="AFT2" s="24"/>
      <c r="AFU2" s="24"/>
      <c r="AFV2" s="24"/>
      <c r="AFW2" s="24"/>
      <c r="AFX2" s="24"/>
      <c r="AFY2" s="24"/>
      <c r="AFZ2" s="24"/>
      <c r="AGA2" s="24"/>
      <c r="AGB2" s="24"/>
      <c r="AGC2" s="24"/>
      <c r="AGD2" s="24"/>
      <c r="AGE2" s="24"/>
      <c r="AGF2" s="24"/>
      <c r="AGG2" s="24"/>
      <c r="AGH2" s="24"/>
      <c r="AGI2" s="24"/>
      <c r="AGJ2" s="24"/>
      <c r="AGK2" s="24"/>
      <c r="AGL2" s="24"/>
      <c r="AGM2" s="24"/>
      <c r="AGN2" s="24"/>
      <c r="AGO2" s="24"/>
      <c r="AGP2" s="24"/>
      <c r="AGQ2" s="24"/>
      <c r="AGR2" s="24"/>
      <c r="AGS2" s="24"/>
      <c r="AGT2" s="24"/>
      <c r="AGU2" s="24"/>
      <c r="AGV2" s="24"/>
      <c r="AGW2" s="24"/>
      <c r="AGX2" s="24"/>
      <c r="AGY2" s="24"/>
      <c r="AGZ2" s="24"/>
      <c r="AHA2" s="24"/>
      <c r="AHB2" s="24"/>
      <c r="AHC2" s="24"/>
      <c r="AHD2" s="24"/>
      <c r="AHE2" s="24"/>
      <c r="AHF2" s="24"/>
      <c r="AHG2" s="24"/>
      <c r="AHH2" s="24"/>
      <c r="AHI2" s="24"/>
      <c r="AHJ2" s="24"/>
      <c r="AHK2" s="24"/>
      <c r="AHL2" s="24"/>
      <c r="AHM2" s="24"/>
      <c r="AHN2" s="24"/>
      <c r="AHO2" s="24"/>
      <c r="AHP2" s="24"/>
      <c r="AHQ2" s="24"/>
      <c r="AHR2" s="24"/>
      <c r="AHS2" s="24"/>
      <c r="AHT2" s="24"/>
      <c r="AHU2" s="24"/>
      <c r="AHV2" s="24"/>
      <c r="AHW2" s="24"/>
      <c r="AHX2" s="24"/>
      <c r="AHY2" s="24"/>
      <c r="AHZ2" s="24"/>
      <c r="AIA2" s="24"/>
      <c r="AIB2" s="24"/>
      <c r="AIC2" s="24"/>
      <c r="AID2" s="24"/>
      <c r="AIE2" s="24"/>
      <c r="AIF2" s="24"/>
      <c r="AIG2" s="24"/>
      <c r="AIH2" s="24"/>
      <c r="AII2" s="24"/>
      <c r="AIJ2" s="24"/>
      <c r="AIK2" s="24"/>
      <c r="AIL2" s="24"/>
      <c r="AIM2" s="24"/>
      <c r="AIN2" s="24"/>
      <c r="AIO2" s="24"/>
      <c r="AIP2" s="24"/>
      <c r="AIQ2" s="24"/>
      <c r="AIR2" s="24"/>
      <c r="AIS2" s="24"/>
      <c r="AIT2" s="24"/>
      <c r="AIU2" s="24"/>
      <c r="AIV2" s="24"/>
      <c r="AIW2" s="24"/>
      <c r="AIX2" s="24"/>
      <c r="AIY2" s="24"/>
      <c r="AIZ2" s="24"/>
      <c r="AJA2" s="24"/>
      <c r="AJB2" s="24"/>
      <c r="AJC2" s="24"/>
      <c r="AJD2" s="24"/>
      <c r="AJE2" s="24"/>
      <c r="AJF2" s="24"/>
      <c r="AJG2" s="24"/>
      <c r="AJH2" s="24"/>
      <c r="AJI2" s="24"/>
      <c r="AJJ2" s="24"/>
      <c r="AJK2" s="24"/>
      <c r="AJL2" s="24"/>
      <c r="AJM2" s="24"/>
      <c r="AJN2" s="24"/>
      <c r="AJO2" s="24"/>
      <c r="AJP2" s="24"/>
      <c r="AJQ2" s="24"/>
      <c r="AJR2" s="24"/>
      <c r="AJS2" s="24"/>
      <c r="AJT2" s="24"/>
      <c r="AJU2" s="24"/>
      <c r="AJV2" s="24"/>
      <c r="AJW2" s="24"/>
      <c r="AJX2" s="24"/>
      <c r="AJY2" s="24"/>
      <c r="AJZ2" s="24"/>
      <c r="AKA2" s="24"/>
      <c r="AKB2" s="24"/>
      <c r="AKC2" s="24"/>
      <c r="AKD2" s="24"/>
      <c r="AKE2" s="24"/>
      <c r="AKF2" s="24"/>
      <c r="AKG2" s="24"/>
      <c r="AKH2" s="24"/>
      <c r="AKI2" s="24"/>
      <c r="AKJ2" s="24"/>
      <c r="AKK2" s="24"/>
      <c r="AKL2" s="24"/>
      <c r="AKM2" s="24"/>
      <c r="AKN2" s="24"/>
      <c r="AKO2" s="24"/>
      <c r="AKP2" s="24"/>
      <c r="AKQ2" s="24"/>
      <c r="AKR2" s="24"/>
      <c r="AKS2" s="24"/>
      <c r="AKT2" s="24"/>
      <c r="AKU2" s="24"/>
      <c r="AKV2" s="24"/>
      <c r="AKW2" s="24"/>
      <c r="AKX2" s="24"/>
      <c r="AKY2" s="24"/>
      <c r="AKZ2" s="24"/>
      <c r="ALA2" s="24"/>
      <c r="ALB2" s="24"/>
      <c r="ALC2" s="24"/>
      <c r="ALD2" s="24"/>
      <c r="ALE2" s="24"/>
      <c r="ALF2" s="24"/>
      <c r="ALG2" s="24"/>
      <c r="ALH2" s="24"/>
      <c r="ALI2" s="24"/>
      <c r="ALJ2" s="24"/>
      <c r="ALK2" s="24"/>
      <c r="ALL2" s="24"/>
      <c r="ALM2" s="24"/>
      <c r="ALN2" s="24"/>
      <c r="ALO2" s="24"/>
      <c r="ALP2" s="24"/>
      <c r="ALQ2" s="24"/>
      <c r="ALR2" s="24"/>
      <c r="ALS2" s="24"/>
      <c r="ALT2" s="24"/>
      <c r="ALU2" s="24"/>
      <c r="ALV2" s="24"/>
      <c r="ALW2" s="24"/>
      <c r="ALX2" s="24"/>
      <c r="ALY2" s="24"/>
      <c r="ALZ2" s="24"/>
      <c r="AMA2" s="24"/>
      <c r="AMB2" s="24"/>
      <c r="AMC2" s="24"/>
      <c r="AMD2" s="24"/>
      <c r="AME2" s="24"/>
      <c r="AMF2" s="24"/>
      <c r="AMG2" s="24"/>
      <c r="AMH2" s="24"/>
      <c r="AMI2" s="24"/>
      <c r="AMJ2" s="24"/>
      <c r="AMK2" s="24"/>
      <c r="AML2" s="24"/>
      <c r="AMM2" s="24"/>
      <c r="AMN2" s="24"/>
      <c r="AMO2" s="24"/>
      <c r="AMP2" s="24"/>
      <c r="AMQ2" s="24"/>
      <c r="AMR2" s="24"/>
      <c r="AMS2" s="24"/>
      <c r="AMT2" s="24"/>
      <c r="AMU2" s="24"/>
      <c r="AMV2" s="24"/>
      <c r="AMW2" s="24"/>
      <c r="AMX2" s="24"/>
      <c r="AMY2" s="24"/>
      <c r="AMZ2" s="24"/>
      <c r="ANA2" s="24"/>
      <c r="ANB2" s="24"/>
      <c r="ANC2" s="24"/>
      <c r="AND2" s="24"/>
      <c r="ANE2" s="24"/>
      <c r="ANF2" s="24"/>
      <c r="ANG2" s="24"/>
      <c r="ANH2" s="24"/>
      <c r="ANI2" s="24"/>
      <c r="ANJ2" s="24"/>
      <c r="ANK2" s="24"/>
      <c r="ANL2" s="24"/>
      <c r="ANM2" s="24"/>
      <c r="ANN2" s="24"/>
      <c r="ANO2" s="24"/>
      <c r="ANP2" s="24"/>
      <c r="ANQ2" s="24"/>
      <c r="ANR2" s="24"/>
      <c r="ANS2" s="24"/>
      <c r="ANT2" s="24"/>
      <c r="ANU2" s="24"/>
      <c r="ANV2" s="24"/>
      <c r="ANW2" s="24"/>
      <c r="ANX2" s="24"/>
      <c r="ANY2" s="24"/>
      <c r="ANZ2" s="24"/>
      <c r="AOA2" s="24"/>
      <c r="AOB2" s="24"/>
      <c r="AOC2" s="24"/>
      <c r="AOD2" s="24"/>
      <c r="AOE2" s="24"/>
      <c r="AOF2" s="24"/>
      <c r="AOG2" s="24"/>
      <c r="AOH2" s="24"/>
      <c r="AOI2" s="24"/>
      <c r="AOJ2" s="24"/>
      <c r="AOK2" s="24"/>
      <c r="AOL2" s="24"/>
      <c r="AOM2" s="24"/>
      <c r="AON2" s="24"/>
      <c r="AOO2" s="24"/>
      <c r="AOP2" s="24"/>
      <c r="AOQ2" s="24"/>
      <c r="AOR2" s="24"/>
      <c r="AOS2" s="24"/>
      <c r="AOT2" s="24"/>
      <c r="AOU2" s="24"/>
      <c r="AOV2" s="24"/>
      <c r="AOW2" s="24"/>
      <c r="AOX2" s="24"/>
      <c r="AOY2" s="24"/>
      <c r="AOZ2" s="24"/>
      <c r="APA2" s="24"/>
      <c r="APB2" s="24"/>
      <c r="APC2" s="24"/>
      <c r="APD2" s="24"/>
      <c r="APE2" s="24"/>
      <c r="APF2" s="24"/>
      <c r="APG2" s="24"/>
      <c r="APH2" s="24"/>
      <c r="API2" s="24"/>
      <c r="APJ2" s="24"/>
      <c r="APK2" s="24"/>
      <c r="APL2" s="24"/>
      <c r="APM2" s="24"/>
      <c r="APN2" s="24"/>
      <c r="APO2" s="24"/>
      <c r="APP2" s="24"/>
      <c r="APQ2" s="24"/>
      <c r="APR2" s="24"/>
      <c r="APS2" s="24"/>
      <c r="APT2" s="24"/>
      <c r="APU2" s="24"/>
      <c r="APV2" s="24"/>
      <c r="APW2" s="24"/>
      <c r="APX2" s="24"/>
      <c r="APY2" s="24"/>
      <c r="APZ2" s="24"/>
      <c r="AQA2" s="24"/>
      <c r="AQB2" s="24"/>
      <c r="AQC2" s="24"/>
      <c r="AQD2" s="24"/>
      <c r="AQE2" s="24"/>
      <c r="AQF2" s="24"/>
      <c r="AQG2" s="24"/>
      <c r="AQH2" s="24"/>
      <c r="AQI2" s="24"/>
      <c r="AQJ2" s="24"/>
      <c r="AQK2" s="24"/>
      <c r="AQL2" s="24"/>
      <c r="AQM2" s="24"/>
      <c r="AQN2" s="24"/>
      <c r="AQO2" s="24"/>
      <c r="AQP2" s="24"/>
      <c r="AQQ2" s="24"/>
      <c r="AQR2" s="24"/>
      <c r="AQS2" s="24"/>
      <c r="AQT2" s="24"/>
      <c r="AQU2" s="24"/>
      <c r="AQV2" s="24"/>
      <c r="AQW2" s="24"/>
      <c r="AQX2" s="24"/>
      <c r="AQY2" s="24"/>
      <c r="AQZ2" s="24"/>
      <c r="ARA2" s="24"/>
      <c r="ARB2" s="24"/>
      <c r="ARC2" s="24"/>
      <c r="ARD2" s="24"/>
      <c r="ARE2" s="24"/>
      <c r="ARF2" s="24"/>
      <c r="ARG2" s="24"/>
      <c r="ARH2" s="24"/>
      <c r="ARI2" s="24"/>
      <c r="ARJ2" s="24"/>
      <c r="ARK2" s="24"/>
      <c r="ARL2" s="24"/>
      <c r="ARM2" s="24"/>
      <c r="ARN2" s="24"/>
      <c r="ARO2" s="24"/>
      <c r="ARP2" s="24"/>
      <c r="ARQ2" s="24"/>
      <c r="ARR2" s="24"/>
      <c r="ARS2" s="24"/>
      <c r="ART2" s="24"/>
      <c r="ARU2" s="24"/>
      <c r="ARV2" s="24"/>
      <c r="ARW2" s="24"/>
      <c r="ARX2" s="24"/>
      <c r="ARY2" s="24"/>
      <c r="ARZ2" s="24"/>
      <c r="ASA2" s="24"/>
      <c r="ASB2" s="24"/>
      <c r="ASC2" s="24"/>
      <c r="ASD2" s="24"/>
      <c r="ASE2" s="24"/>
      <c r="ASF2" s="24"/>
      <c r="ASG2" s="24"/>
      <c r="ASH2" s="24"/>
      <c r="ASI2" s="24"/>
      <c r="ASJ2" s="24"/>
      <c r="ASK2" s="24"/>
      <c r="ASL2" s="24"/>
      <c r="ASM2" s="24"/>
      <c r="ASN2" s="24"/>
      <c r="ASO2" s="24"/>
      <c r="ASP2" s="24"/>
      <c r="ASQ2" s="24"/>
      <c r="ASR2" s="24"/>
      <c r="ASS2" s="24"/>
      <c r="AST2" s="24"/>
      <c r="ASU2" s="24"/>
      <c r="ASV2" s="24"/>
      <c r="ASW2" s="24"/>
      <c r="ASX2" s="24"/>
      <c r="ASY2" s="24"/>
      <c r="ASZ2" s="24"/>
      <c r="ATA2" s="24"/>
      <c r="ATB2" s="24"/>
      <c r="ATC2" s="24"/>
      <c r="ATD2" s="24"/>
      <c r="ATE2" s="24"/>
      <c r="ATF2" s="24"/>
      <c r="ATG2" s="24"/>
      <c r="ATH2" s="24"/>
      <c r="ATI2" s="24"/>
      <c r="ATJ2" s="24"/>
      <c r="ATK2" s="24"/>
      <c r="ATL2" s="24"/>
      <c r="ATM2" s="24"/>
      <c r="ATN2" s="24"/>
      <c r="ATO2" s="24"/>
      <c r="ATP2" s="24"/>
      <c r="ATQ2" s="24"/>
      <c r="ATR2" s="24"/>
      <c r="ATS2" s="24"/>
      <c r="ATT2" s="24"/>
      <c r="ATU2" s="24"/>
      <c r="ATV2" s="24"/>
      <c r="ATW2" s="24"/>
      <c r="ATX2" s="24"/>
      <c r="ATY2" s="24"/>
      <c r="ATZ2" s="24"/>
      <c r="AUA2" s="24"/>
      <c r="AUB2" s="24"/>
      <c r="AUC2" s="24"/>
      <c r="AUD2" s="24"/>
      <c r="AUE2" s="24"/>
      <c r="AUF2" s="24"/>
      <c r="AUG2" s="24"/>
      <c r="AUH2" s="24"/>
      <c r="AUI2" s="24"/>
      <c r="AUJ2" s="24"/>
      <c r="AUK2" s="24"/>
      <c r="AUL2" s="24"/>
      <c r="AUM2" s="24"/>
      <c r="AUN2" s="24"/>
      <c r="AUO2" s="24"/>
      <c r="AUP2" s="24"/>
      <c r="AUQ2" s="24"/>
      <c r="AUR2" s="24"/>
      <c r="AUS2" s="24"/>
      <c r="AUT2" s="24"/>
      <c r="AUU2" s="24"/>
      <c r="AUV2" s="24"/>
      <c r="AUW2" s="24"/>
      <c r="AUX2" s="24"/>
      <c r="AUY2" s="24"/>
      <c r="AUZ2" s="24"/>
      <c r="AVA2" s="24"/>
      <c r="AVB2" s="24"/>
      <c r="AVC2" s="24"/>
      <c r="AVD2" s="24"/>
      <c r="AVE2" s="24"/>
      <c r="AVF2" s="24"/>
      <c r="AVG2" s="24"/>
      <c r="AVH2" s="24"/>
      <c r="AVI2" s="24"/>
      <c r="AVJ2" s="24"/>
      <c r="AVK2" s="24"/>
      <c r="AVL2" s="24"/>
      <c r="AVM2" s="24"/>
      <c r="AVN2" s="24"/>
      <c r="AVO2" s="24"/>
      <c r="AVP2" s="24"/>
      <c r="AVQ2" s="24"/>
      <c r="AVR2" s="24"/>
      <c r="AVS2" s="24"/>
      <c r="AVT2" s="24"/>
      <c r="AVU2" s="24"/>
      <c r="AVV2" s="24"/>
      <c r="AVW2" s="24"/>
      <c r="AVX2" s="24"/>
      <c r="AVY2" s="24"/>
      <c r="AVZ2" s="24"/>
      <c r="AWA2" s="24"/>
      <c r="AWB2" s="24"/>
      <c r="AWC2" s="24"/>
      <c r="AWD2" s="24"/>
      <c r="AWE2" s="24"/>
      <c r="AWF2" s="24"/>
      <c r="AWG2" s="24"/>
      <c r="AWH2" s="24"/>
      <c r="AWI2" s="24"/>
      <c r="AWJ2" s="24"/>
      <c r="AWK2" s="24"/>
      <c r="AWL2" s="24"/>
      <c r="AWM2" s="24"/>
      <c r="AWN2" s="24"/>
      <c r="AWO2" s="24"/>
      <c r="AWP2" s="24"/>
      <c r="AWQ2" s="24"/>
      <c r="AWR2" s="24"/>
      <c r="AWS2" s="24"/>
      <c r="AWT2" s="24"/>
      <c r="AWU2" s="24"/>
      <c r="AWV2" s="24"/>
      <c r="AWW2" s="24"/>
      <c r="AWX2" s="24"/>
      <c r="AWY2" s="24"/>
      <c r="AWZ2" s="24"/>
      <c r="AXA2" s="24"/>
      <c r="AXB2" s="24"/>
      <c r="AXC2" s="24"/>
      <c r="AXD2" s="24"/>
      <c r="AXE2" s="24"/>
      <c r="AXF2" s="24"/>
      <c r="AXG2" s="24"/>
      <c r="AXH2" s="24"/>
      <c r="AXI2" s="24"/>
      <c r="AXJ2" s="24"/>
      <c r="AXK2" s="24"/>
      <c r="AXL2" s="24"/>
      <c r="AXM2" s="24"/>
      <c r="AXN2" s="24"/>
      <c r="AXO2" s="24"/>
      <c r="AXP2" s="24"/>
      <c r="AXQ2" s="24"/>
      <c r="AXR2" s="24"/>
      <c r="AXS2" s="24"/>
      <c r="AXT2" s="24"/>
      <c r="AXU2" s="24"/>
      <c r="AXV2" s="24"/>
      <c r="AXW2" s="24"/>
      <c r="AXX2" s="24"/>
      <c r="AXY2" s="24"/>
      <c r="AXZ2" s="24"/>
      <c r="AYA2" s="24"/>
      <c r="AYB2" s="24"/>
      <c r="AYC2" s="24"/>
      <c r="AYD2" s="24"/>
      <c r="AYE2" s="24"/>
      <c r="AYF2" s="24"/>
      <c r="AYG2" s="24"/>
      <c r="AYH2" s="24"/>
      <c r="AYI2" s="24"/>
      <c r="AYJ2" s="24"/>
      <c r="AYK2" s="24"/>
      <c r="AYL2" s="24"/>
      <c r="AYM2" s="24"/>
      <c r="AYN2" s="24"/>
      <c r="AYO2" s="24"/>
      <c r="AYP2" s="24"/>
      <c r="AYQ2" s="24"/>
      <c r="AYR2" s="24"/>
      <c r="AYS2" s="24"/>
      <c r="AYT2" s="24"/>
      <c r="AYU2" s="24"/>
      <c r="AYV2" s="24"/>
      <c r="AYW2" s="24"/>
      <c r="AYX2" s="24"/>
      <c r="AYY2" s="24"/>
      <c r="AYZ2" s="24"/>
      <c r="AZA2" s="24"/>
      <c r="AZB2" s="24"/>
      <c r="AZC2" s="24"/>
      <c r="AZD2" s="24"/>
      <c r="AZE2" s="24"/>
      <c r="AZF2" s="24"/>
      <c r="AZG2" s="24"/>
      <c r="AZH2" s="24"/>
      <c r="AZI2" s="24"/>
      <c r="AZJ2" s="24"/>
      <c r="AZK2" s="24"/>
      <c r="AZL2" s="24"/>
      <c r="AZM2" s="24"/>
      <c r="AZN2" s="24"/>
      <c r="AZO2" s="24"/>
      <c r="AZP2" s="24"/>
      <c r="AZQ2" s="24"/>
      <c r="AZR2" s="24"/>
      <c r="AZS2" s="24"/>
      <c r="AZT2" s="24"/>
      <c r="AZU2" s="24"/>
      <c r="AZV2" s="24"/>
      <c r="AZW2" s="24"/>
      <c r="AZX2" s="24"/>
      <c r="AZY2" s="24"/>
      <c r="AZZ2" s="24"/>
      <c r="BAA2" s="24"/>
      <c r="BAB2" s="24"/>
      <c r="BAC2" s="24"/>
      <c r="BAD2" s="24"/>
      <c r="BAE2" s="24"/>
      <c r="BAF2" s="24"/>
      <c r="BAG2" s="24"/>
      <c r="BAH2" s="24"/>
      <c r="BAI2" s="24"/>
      <c r="BAJ2" s="24"/>
      <c r="BAK2" s="24"/>
      <c r="BAL2" s="24"/>
      <c r="BAM2" s="24"/>
      <c r="BAN2" s="24"/>
      <c r="BAO2" s="24"/>
      <c r="BAP2" s="24"/>
      <c r="BAQ2" s="24"/>
      <c r="BAR2" s="24"/>
      <c r="BAS2" s="24"/>
      <c r="BAT2" s="24"/>
      <c r="BAU2" s="24"/>
      <c r="BAV2" s="24"/>
      <c r="BAW2" s="24"/>
      <c r="BAX2" s="24"/>
      <c r="BAY2" s="24"/>
      <c r="BAZ2" s="24"/>
      <c r="BBA2" s="24"/>
      <c r="BBB2" s="24"/>
      <c r="BBC2" s="24"/>
      <c r="BBD2" s="24"/>
      <c r="BBE2" s="24"/>
      <c r="BBF2" s="24"/>
      <c r="BBG2" s="24"/>
      <c r="BBH2" s="24"/>
      <c r="BBI2" s="24"/>
      <c r="BBJ2" s="24"/>
      <c r="BBK2" s="24"/>
      <c r="BBL2" s="24"/>
      <c r="BBM2" s="24"/>
      <c r="BBN2" s="24"/>
      <c r="BBO2" s="24"/>
      <c r="BBP2" s="24"/>
      <c r="BBQ2" s="24"/>
      <c r="BBR2" s="24"/>
      <c r="BBS2" s="24"/>
      <c r="BBT2" s="24"/>
      <c r="BBU2" s="24"/>
      <c r="BBV2" s="24"/>
      <c r="BBW2" s="24"/>
      <c r="BBX2" s="24"/>
      <c r="BBY2" s="24"/>
      <c r="BBZ2" s="24"/>
      <c r="BCA2" s="24"/>
      <c r="BCB2" s="24"/>
      <c r="BCC2" s="24"/>
      <c r="BCD2" s="24"/>
      <c r="BCE2" s="24"/>
      <c r="BCF2" s="24"/>
      <c r="BCG2" s="24"/>
      <c r="BCH2" s="24"/>
      <c r="BCI2" s="24"/>
      <c r="BCJ2" s="24"/>
      <c r="BCK2" s="24"/>
      <c r="BCL2" s="24"/>
      <c r="BCM2" s="24"/>
      <c r="BCN2" s="24"/>
      <c r="BCO2" s="24"/>
      <c r="BCP2" s="24"/>
      <c r="BCQ2" s="24"/>
      <c r="BCR2" s="24"/>
      <c r="BCS2" s="24"/>
      <c r="BCT2" s="24"/>
      <c r="BCU2" s="24"/>
      <c r="BCV2" s="24"/>
      <c r="BCW2" s="24"/>
      <c r="BCX2" s="24"/>
      <c r="BCY2" s="24"/>
      <c r="BCZ2" s="24"/>
      <c r="BDA2" s="24"/>
      <c r="BDB2" s="24"/>
      <c r="BDC2" s="24"/>
      <c r="BDD2" s="24"/>
      <c r="BDE2" s="24"/>
      <c r="BDF2" s="24"/>
      <c r="BDG2" s="24"/>
      <c r="BDH2" s="24"/>
      <c r="BDI2" s="24"/>
      <c r="BDJ2" s="24"/>
      <c r="BDK2" s="24"/>
      <c r="BDL2" s="24"/>
      <c r="BDM2" s="24"/>
      <c r="BDN2" s="24"/>
      <c r="BDO2" s="24"/>
      <c r="BDP2" s="24"/>
      <c r="BDQ2" s="24"/>
      <c r="BDR2" s="24"/>
      <c r="BDS2" s="24"/>
      <c r="BDT2" s="24"/>
      <c r="BDU2" s="24"/>
      <c r="BDV2" s="24"/>
      <c r="BDW2" s="24"/>
      <c r="BDX2" s="24"/>
      <c r="BDY2" s="24"/>
      <c r="BDZ2" s="24"/>
      <c r="BEA2" s="24"/>
      <c r="BEB2" s="24"/>
      <c r="BEC2" s="24"/>
      <c r="BED2" s="24"/>
      <c r="BEE2" s="24"/>
      <c r="BEF2" s="24"/>
      <c r="BEG2" s="24"/>
      <c r="BEH2" s="24"/>
      <c r="BEI2" s="24"/>
      <c r="BEJ2" s="24"/>
      <c r="BEK2" s="24"/>
      <c r="BEL2" s="24"/>
      <c r="BEM2" s="24"/>
      <c r="BEN2" s="24"/>
      <c r="BEO2" s="24"/>
      <c r="BEP2" s="24"/>
      <c r="BEQ2" s="24"/>
      <c r="BER2" s="24"/>
      <c r="BES2" s="24"/>
      <c r="BET2" s="24"/>
      <c r="BEU2" s="24"/>
      <c r="BEV2" s="24"/>
      <c r="BEW2" s="24"/>
      <c r="BEX2" s="24"/>
      <c r="BEY2" s="24"/>
      <c r="BEZ2" s="24"/>
      <c r="BFA2" s="24"/>
      <c r="BFB2" s="24"/>
      <c r="BFC2" s="24"/>
      <c r="BFD2" s="24"/>
      <c r="BFE2" s="24"/>
      <c r="BFF2" s="24"/>
      <c r="BFG2" s="24"/>
      <c r="BFH2" s="24"/>
      <c r="BFI2" s="24"/>
      <c r="BFJ2" s="24"/>
      <c r="BFK2" s="24"/>
      <c r="BFL2" s="24"/>
      <c r="BFM2" s="24"/>
      <c r="BFN2" s="24"/>
      <c r="BFO2" s="24"/>
      <c r="BFP2" s="24"/>
      <c r="BFQ2" s="24"/>
      <c r="BFR2" s="24"/>
      <c r="BFS2" s="24"/>
      <c r="BFT2" s="24"/>
      <c r="BFU2" s="24"/>
      <c r="BFV2" s="24"/>
      <c r="BFW2" s="24"/>
      <c r="BFX2" s="24"/>
      <c r="BFY2" s="24"/>
      <c r="BFZ2" s="24"/>
      <c r="BGA2" s="24"/>
      <c r="BGB2" s="24"/>
      <c r="BGC2" s="24"/>
      <c r="BGD2" s="24"/>
      <c r="BGE2" s="24"/>
      <c r="BGF2" s="24"/>
      <c r="BGG2" s="24"/>
      <c r="BGH2" s="24"/>
      <c r="BGI2" s="24"/>
      <c r="BGJ2" s="24"/>
      <c r="BGK2" s="24"/>
      <c r="BGL2" s="24"/>
      <c r="BGM2" s="24"/>
      <c r="BGN2" s="24"/>
      <c r="BGO2" s="24"/>
      <c r="BGP2" s="24"/>
      <c r="BGQ2" s="24"/>
      <c r="BGR2" s="24"/>
      <c r="BGS2" s="24"/>
      <c r="BGT2" s="24"/>
      <c r="BGU2" s="24"/>
      <c r="BGV2" s="24"/>
      <c r="BGW2" s="24"/>
      <c r="BGX2" s="24"/>
      <c r="BGY2" s="24"/>
      <c r="BGZ2" s="24"/>
      <c r="BHA2" s="24"/>
      <c r="BHB2" s="24"/>
      <c r="BHC2" s="24"/>
      <c r="BHD2" s="24"/>
      <c r="BHE2" s="24"/>
      <c r="BHF2" s="24"/>
      <c r="BHG2" s="24"/>
      <c r="BHH2" s="24"/>
      <c r="BHI2" s="24"/>
      <c r="BHJ2" s="24"/>
      <c r="BHK2" s="24"/>
      <c r="BHL2" s="24"/>
      <c r="BHM2" s="24"/>
      <c r="BHN2" s="24"/>
      <c r="BHO2" s="24"/>
      <c r="BHP2" s="24"/>
      <c r="BHQ2" s="24"/>
      <c r="BHR2" s="24"/>
      <c r="BHS2" s="24"/>
      <c r="BHT2" s="24"/>
      <c r="BHU2" s="24"/>
      <c r="BHV2" s="24"/>
      <c r="BHW2" s="24"/>
      <c r="BHX2" s="24"/>
      <c r="BHY2" s="24"/>
      <c r="BHZ2" s="24"/>
      <c r="BIA2" s="24"/>
      <c r="BIB2" s="24"/>
      <c r="BIC2" s="24"/>
      <c r="BID2" s="24"/>
      <c r="BIE2" s="24"/>
      <c r="BIF2" s="24"/>
      <c r="BIG2" s="24"/>
      <c r="BIH2" s="24"/>
      <c r="BII2" s="24"/>
      <c r="BIJ2" s="24"/>
      <c r="BIK2" s="24"/>
      <c r="BIL2" s="24"/>
      <c r="BIM2" s="24"/>
      <c r="BIN2" s="24"/>
      <c r="BIO2" s="24"/>
      <c r="BIP2" s="24"/>
      <c r="BIQ2" s="24"/>
      <c r="BIR2" s="24"/>
      <c r="BIS2" s="24"/>
      <c r="BIT2" s="24"/>
      <c r="BIU2" s="24"/>
      <c r="BIV2" s="24"/>
      <c r="BIW2" s="24"/>
      <c r="BIX2" s="24"/>
      <c r="BIY2" s="24"/>
      <c r="BIZ2" s="24"/>
      <c r="BJA2" s="24"/>
      <c r="BJB2" s="24"/>
      <c r="BJC2" s="24"/>
      <c r="BJD2" s="24"/>
      <c r="BJE2" s="24"/>
      <c r="BJF2" s="24"/>
      <c r="BJG2" s="24"/>
      <c r="BJH2" s="24"/>
      <c r="BJI2" s="24"/>
      <c r="BJJ2" s="24"/>
      <c r="BJK2" s="24"/>
      <c r="BJL2" s="24"/>
      <c r="BJM2" s="24"/>
      <c r="BJN2" s="24"/>
      <c r="BJO2" s="24"/>
      <c r="BJP2" s="24"/>
      <c r="BJQ2" s="24"/>
      <c r="BJR2" s="24"/>
      <c r="BJS2" s="24"/>
      <c r="BJT2" s="24"/>
      <c r="BJU2" s="24"/>
      <c r="BJV2" s="24"/>
      <c r="BJW2" s="24"/>
      <c r="BJX2" s="24"/>
      <c r="BJY2" s="24"/>
      <c r="BJZ2" s="24"/>
      <c r="BKA2" s="24"/>
      <c r="BKB2" s="24"/>
      <c r="BKC2" s="24"/>
      <c r="BKD2" s="24"/>
      <c r="BKE2" s="24"/>
      <c r="BKF2" s="24"/>
      <c r="BKG2" s="24"/>
      <c r="BKH2" s="24"/>
      <c r="BKI2" s="24"/>
      <c r="BKJ2" s="24"/>
      <c r="BKK2" s="24"/>
      <c r="BKL2" s="24"/>
      <c r="BKM2" s="24"/>
      <c r="BKN2" s="24"/>
      <c r="BKO2" s="24"/>
      <c r="BKP2" s="24"/>
      <c r="BKQ2" s="24"/>
      <c r="BKR2" s="24"/>
      <c r="BKS2" s="24"/>
      <c r="BKT2" s="24"/>
      <c r="BKU2" s="24"/>
      <c r="BKV2" s="24"/>
      <c r="BKW2" s="24"/>
      <c r="BKX2" s="24"/>
      <c r="BKY2" s="24"/>
      <c r="BKZ2" s="24"/>
      <c r="BLA2" s="24"/>
      <c r="BLB2" s="24"/>
      <c r="BLC2" s="24"/>
      <c r="BLD2" s="24"/>
      <c r="BLE2" s="24"/>
      <c r="BLF2" s="24"/>
      <c r="BLG2" s="24"/>
      <c r="BLH2" s="24"/>
      <c r="BLI2" s="24"/>
      <c r="BLJ2" s="24"/>
      <c r="BLK2" s="24"/>
      <c r="BLL2" s="24"/>
      <c r="BLM2" s="24"/>
      <c r="BLN2" s="24"/>
      <c r="BLO2" s="24"/>
      <c r="BLP2" s="24"/>
      <c r="BLQ2" s="24"/>
      <c r="BLR2" s="24"/>
      <c r="BLS2" s="24"/>
      <c r="BLT2" s="24"/>
      <c r="BLU2" s="24"/>
      <c r="BLV2" s="24"/>
      <c r="BLW2" s="24"/>
      <c r="BLX2" s="24"/>
      <c r="BLY2" s="24"/>
      <c r="BLZ2" s="24"/>
      <c r="BMA2" s="24"/>
      <c r="BMB2" s="24"/>
      <c r="BMC2" s="24"/>
      <c r="BMD2" s="24"/>
      <c r="BME2" s="24"/>
      <c r="BMF2" s="24"/>
      <c r="BMG2" s="24"/>
      <c r="BMH2" s="24"/>
      <c r="BMI2" s="24"/>
      <c r="BMJ2" s="24"/>
      <c r="BMK2" s="24"/>
      <c r="BML2" s="24"/>
      <c r="BMM2" s="24"/>
      <c r="BMN2" s="24"/>
      <c r="BMO2" s="24"/>
      <c r="BMP2" s="24"/>
      <c r="BMQ2" s="24"/>
      <c r="BMR2" s="24"/>
      <c r="BMS2" s="24"/>
      <c r="BMT2" s="24"/>
      <c r="BMU2" s="24"/>
      <c r="BMV2" s="24"/>
      <c r="BMW2" s="24"/>
      <c r="BMX2" s="24"/>
      <c r="BMY2" s="24"/>
      <c r="BMZ2" s="24"/>
      <c r="BNA2" s="24"/>
      <c r="BNB2" s="24"/>
      <c r="BNC2" s="24"/>
      <c r="BND2" s="24"/>
      <c r="BNE2" s="24"/>
      <c r="BNF2" s="24"/>
      <c r="BNG2" s="24"/>
      <c r="BNH2" s="24"/>
      <c r="BNI2" s="24"/>
      <c r="BNJ2" s="24"/>
      <c r="BNK2" s="24"/>
      <c r="BNL2" s="24"/>
      <c r="BNM2" s="24"/>
      <c r="BNN2" s="24"/>
      <c r="BNO2" s="24"/>
      <c r="BNP2" s="24"/>
      <c r="BNQ2" s="24"/>
      <c r="BNR2" s="24"/>
      <c r="BNS2" s="24"/>
      <c r="BNT2" s="24"/>
      <c r="BNU2" s="24"/>
      <c r="BNV2" s="24"/>
      <c r="BNW2" s="24"/>
      <c r="BNX2" s="24"/>
      <c r="BNY2" s="24"/>
      <c r="BNZ2" s="24"/>
      <c r="BOA2" s="24"/>
      <c r="BOB2" s="24"/>
      <c r="BOC2" s="24"/>
      <c r="BOD2" s="24"/>
      <c r="BOE2" s="24"/>
      <c r="BOF2" s="24"/>
      <c r="BOG2" s="24"/>
      <c r="BOH2" s="24"/>
      <c r="BOI2" s="24"/>
      <c r="BOJ2" s="24"/>
      <c r="BOK2" s="24"/>
      <c r="BOL2" s="24"/>
      <c r="BOM2" s="24"/>
      <c r="BON2" s="24"/>
      <c r="BOO2" s="24"/>
      <c r="BOP2" s="24"/>
      <c r="BOQ2" s="24"/>
      <c r="BOR2" s="24"/>
      <c r="BOS2" s="24"/>
      <c r="BOT2" s="24"/>
      <c r="BOU2" s="24"/>
      <c r="BOV2" s="24"/>
      <c r="BOW2" s="24"/>
      <c r="BOX2" s="24"/>
      <c r="BOY2" s="24"/>
      <c r="BOZ2" s="24"/>
      <c r="BPA2" s="24"/>
      <c r="BPB2" s="24"/>
      <c r="BPC2" s="24"/>
      <c r="BPD2" s="24"/>
      <c r="BPE2" s="24"/>
      <c r="BPF2" s="24"/>
      <c r="BPG2" s="24"/>
      <c r="BPH2" s="24"/>
      <c r="BPI2" s="24"/>
      <c r="BPJ2" s="24"/>
      <c r="BPK2" s="24"/>
      <c r="BPL2" s="24"/>
      <c r="BPM2" s="24"/>
      <c r="BPN2" s="24"/>
      <c r="BPO2" s="24"/>
      <c r="BPP2" s="24"/>
      <c r="BPQ2" s="24"/>
      <c r="BPR2" s="24"/>
      <c r="BPS2" s="24"/>
      <c r="BPT2" s="24"/>
      <c r="BPU2" s="24"/>
      <c r="BPV2" s="24"/>
      <c r="BPW2" s="24"/>
      <c r="BPX2" s="24"/>
      <c r="BPY2" s="24"/>
      <c r="BPZ2" s="24"/>
      <c r="BQA2" s="24"/>
      <c r="BQB2" s="24"/>
      <c r="BQC2" s="24"/>
      <c r="BQD2" s="24"/>
      <c r="BQE2" s="24"/>
      <c r="BQF2" s="24"/>
      <c r="BQG2" s="24"/>
      <c r="BQH2" s="24"/>
      <c r="BQI2" s="24"/>
      <c r="BQJ2" s="24"/>
      <c r="BQK2" s="24"/>
      <c r="BQL2" s="24"/>
      <c r="BQM2" s="24"/>
      <c r="BQN2" s="24"/>
      <c r="BQO2" s="24"/>
      <c r="BQP2" s="24"/>
      <c r="BQQ2" s="24"/>
      <c r="BQR2" s="24"/>
      <c r="BQS2" s="24"/>
      <c r="BQT2" s="24"/>
      <c r="BQU2" s="24"/>
      <c r="BQV2" s="24"/>
      <c r="BQW2" s="24"/>
      <c r="BQX2" s="24"/>
      <c r="BQY2" s="24"/>
      <c r="BQZ2" s="24"/>
      <c r="BRA2" s="24"/>
      <c r="BRB2" s="24"/>
      <c r="BRC2" s="24"/>
      <c r="BRD2" s="24"/>
      <c r="BRE2" s="24"/>
      <c r="BRF2" s="24"/>
      <c r="BRG2" s="24"/>
      <c r="BRH2" s="24"/>
      <c r="BRI2" s="24"/>
      <c r="BRJ2" s="24"/>
      <c r="BRK2" s="24"/>
      <c r="BRL2" s="24"/>
      <c r="BRM2" s="24"/>
      <c r="BRN2" s="24"/>
      <c r="BRO2" s="24"/>
      <c r="BRP2" s="24"/>
      <c r="BRQ2" s="24"/>
      <c r="BRR2" s="24"/>
      <c r="BRS2" s="24"/>
      <c r="BRT2" s="24"/>
      <c r="BRU2" s="24"/>
      <c r="BRV2" s="24"/>
      <c r="BRW2" s="24"/>
      <c r="BRX2" s="24"/>
      <c r="BRY2" s="24"/>
      <c r="BRZ2" s="24"/>
      <c r="BSA2" s="24"/>
      <c r="BSB2" s="24"/>
      <c r="BSC2" s="24"/>
      <c r="BSD2" s="24"/>
      <c r="BSE2" s="24"/>
      <c r="BSF2" s="24"/>
      <c r="BSG2" s="24"/>
      <c r="BSH2" s="24"/>
      <c r="BSI2" s="24"/>
      <c r="BSJ2" s="24"/>
      <c r="BSK2" s="24"/>
      <c r="BSL2" s="24"/>
      <c r="BSM2" s="24"/>
      <c r="BSN2" s="24"/>
      <c r="BSO2" s="24"/>
      <c r="BSP2" s="24"/>
      <c r="BSQ2" s="24"/>
      <c r="BSR2" s="24"/>
      <c r="BSS2" s="24"/>
      <c r="BST2" s="24"/>
      <c r="BSU2" s="24"/>
      <c r="BSV2" s="24"/>
      <c r="BSW2" s="24"/>
      <c r="BSX2" s="24"/>
      <c r="BSY2" s="24"/>
      <c r="BSZ2" s="24"/>
      <c r="BTA2" s="24"/>
      <c r="BTB2" s="24"/>
      <c r="BTC2" s="24"/>
      <c r="BTD2" s="24"/>
      <c r="BTE2" s="24"/>
      <c r="BTF2" s="24"/>
      <c r="BTG2" s="24"/>
      <c r="BTH2" s="24"/>
      <c r="BTI2" s="24"/>
      <c r="BTJ2" s="24"/>
      <c r="BTK2" s="24"/>
      <c r="BTL2" s="24"/>
      <c r="BTM2" s="24"/>
      <c r="BTN2" s="24"/>
      <c r="BTO2" s="24"/>
      <c r="BTP2" s="24"/>
      <c r="BTQ2" s="24"/>
      <c r="BTR2" s="24"/>
      <c r="BTS2" s="24"/>
      <c r="BTT2" s="24"/>
      <c r="BTU2" s="24"/>
      <c r="BTV2" s="24"/>
      <c r="BTW2" s="24"/>
      <c r="BTX2" s="24"/>
      <c r="BTY2" s="24"/>
      <c r="BTZ2" s="24"/>
      <c r="BUA2" s="24"/>
      <c r="BUB2" s="24"/>
      <c r="BUC2" s="24"/>
      <c r="BUD2" s="24"/>
      <c r="BUE2" s="24"/>
      <c r="BUF2" s="24"/>
      <c r="BUG2" s="24"/>
      <c r="BUH2" s="24"/>
      <c r="BUI2" s="24"/>
      <c r="BUJ2" s="24"/>
      <c r="BUK2" s="24"/>
      <c r="BUL2" s="24"/>
      <c r="BUM2" s="24"/>
      <c r="BUN2" s="24"/>
      <c r="BUO2" s="24"/>
      <c r="BUP2" s="24"/>
      <c r="BUQ2" s="24"/>
      <c r="BUR2" s="24"/>
      <c r="BUS2" s="24"/>
      <c r="BUT2" s="24"/>
      <c r="BUU2" s="24"/>
      <c r="BUV2" s="24"/>
      <c r="BUW2" s="24"/>
      <c r="BUX2" s="24"/>
      <c r="BUY2" s="24"/>
      <c r="BUZ2" s="24"/>
      <c r="BVA2" s="24"/>
      <c r="BVB2" s="24"/>
      <c r="BVC2" s="24"/>
      <c r="BVD2" s="24"/>
      <c r="BVE2" s="24"/>
      <c r="BVF2" s="24"/>
      <c r="BVG2" s="24"/>
      <c r="BVH2" s="24"/>
      <c r="BVI2" s="24"/>
      <c r="BVJ2" s="24"/>
      <c r="BVK2" s="24"/>
      <c r="BVL2" s="24"/>
      <c r="BVM2" s="24"/>
      <c r="BVN2" s="24"/>
      <c r="BVO2" s="24"/>
      <c r="BVP2" s="24"/>
      <c r="BVQ2" s="24"/>
      <c r="BVR2" s="24"/>
      <c r="BVS2" s="24"/>
      <c r="BVT2" s="24"/>
      <c r="BVU2" s="24"/>
      <c r="BVV2" s="24"/>
      <c r="BVW2" s="24"/>
      <c r="BVX2" s="24"/>
      <c r="BVY2" s="24"/>
      <c r="BVZ2" s="24"/>
      <c r="BWA2" s="24"/>
      <c r="BWB2" s="24"/>
      <c r="BWC2" s="24"/>
      <c r="BWD2" s="24"/>
      <c r="BWE2" s="24"/>
      <c r="BWF2" s="24"/>
      <c r="BWG2" s="24"/>
      <c r="BWH2" s="24"/>
      <c r="BWI2" s="24"/>
      <c r="BWJ2" s="24"/>
      <c r="BWK2" s="24"/>
      <c r="BWL2" s="24"/>
      <c r="BWM2" s="24"/>
      <c r="BWN2" s="24"/>
      <c r="BWO2" s="24"/>
      <c r="BWP2" s="24"/>
      <c r="BWQ2" s="24"/>
      <c r="BWR2" s="24"/>
      <c r="BWS2" s="24"/>
      <c r="BWT2" s="24"/>
      <c r="BWU2" s="24"/>
      <c r="BWV2" s="24"/>
      <c r="BWW2" s="24"/>
      <c r="BWX2" s="24"/>
      <c r="BWY2" s="24"/>
      <c r="BWZ2" s="24"/>
      <c r="BXA2" s="24"/>
      <c r="BXB2" s="24"/>
      <c r="BXC2" s="24"/>
      <c r="BXD2" s="24"/>
      <c r="BXE2" s="24"/>
      <c r="BXF2" s="24"/>
      <c r="BXG2" s="24"/>
      <c r="BXH2" s="24"/>
      <c r="BXI2" s="24"/>
      <c r="BXJ2" s="24"/>
      <c r="BXK2" s="24"/>
      <c r="BXL2" s="24"/>
      <c r="BXM2" s="24"/>
      <c r="BXN2" s="24"/>
      <c r="BXO2" s="24"/>
      <c r="BXP2" s="24"/>
      <c r="BXQ2" s="24"/>
      <c r="BXR2" s="24"/>
      <c r="BXS2" s="24"/>
      <c r="BXT2" s="24"/>
      <c r="BXU2" s="24"/>
      <c r="BXV2" s="24"/>
      <c r="BXW2" s="24"/>
      <c r="BXX2" s="24"/>
      <c r="BXY2" s="24"/>
      <c r="BXZ2" s="24"/>
      <c r="BYA2" s="24"/>
      <c r="BYB2" s="24"/>
      <c r="BYC2" s="24"/>
      <c r="BYD2" s="24"/>
      <c r="BYE2" s="24"/>
      <c r="BYF2" s="24"/>
      <c r="BYG2" s="24"/>
      <c r="BYH2" s="24"/>
      <c r="BYI2" s="24"/>
      <c r="BYJ2" s="24"/>
      <c r="BYK2" s="24"/>
      <c r="BYL2" s="24"/>
      <c r="BYM2" s="24"/>
      <c r="BYN2" s="24"/>
      <c r="BYO2" s="24"/>
      <c r="BYP2" s="24"/>
      <c r="BYQ2" s="24"/>
      <c r="BYR2" s="24"/>
      <c r="BYS2" s="24"/>
      <c r="BYT2" s="24"/>
      <c r="BYU2" s="24"/>
      <c r="BYV2" s="24"/>
      <c r="BYW2" s="24"/>
      <c r="BYX2" s="24"/>
      <c r="BYY2" s="24"/>
      <c r="BYZ2" s="24"/>
      <c r="BZA2" s="24"/>
      <c r="BZB2" s="24"/>
      <c r="BZC2" s="24"/>
      <c r="BZD2" s="24"/>
      <c r="BZE2" s="24"/>
      <c r="BZF2" s="24"/>
      <c r="BZG2" s="24"/>
      <c r="BZH2" s="24"/>
      <c r="BZI2" s="24"/>
      <c r="BZJ2" s="24"/>
      <c r="BZK2" s="24"/>
      <c r="BZL2" s="24"/>
      <c r="BZM2" s="24"/>
      <c r="BZN2" s="24"/>
      <c r="BZO2" s="24"/>
      <c r="BZP2" s="24"/>
      <c r="BZQ2" s="24"/>
      <c r="BZR2" s="24"/>
      <c r="BZS2" s="24"/>
      <c r="BZT2" s="24"/>
      <c r="BZU2" s="24"/>
      <c r="BZV2" s="24"/>
      <c r="BZW2" s="24"/>
      <c r="BZX2" s="24"/>
      <c r="BZY2" s="24"/>
      <c r="BZZ2" s="24"/>
      <c r="CAA2" s="24"/>
      <c r="CAB2" s="24"/>
      <c r="CAC2" s="24"/>
      <c r="CAD2" s="24"/>
      <c r="CAE2" s="24"/>
      <c r="CAF2" s="24"/>
      <c r="CAG2" s="24"/>
      <c r="CAH2" s="24"/>
      <c r="CAI2" s="24"/>
      <c r="CAJ2" s="24"/>
      <c r="CAK2" s="24"/>
      <c r="CAL2" s="24"/>
      <c r="CAM2" s="24"/>
      <c r="CAN2" s="24"/>
      <c r="CAO2" s="24"/>
      <c r="CAP2" s="24"/>
      <c r="CAQ2" s="24"/>
      <c r="CAR2" s="24"/>
      <c r="CAS2" s="24"/>
      <c r="CAT2" s="24"/>
      <c r="CAU2" s="24"/>
      <c r="CAV2" s="24"/>
      <c r="CAW2" s="24"/>
      <c r="CAX2" s="24"/>
      <c r="CAY2" s="24"/>
      <c r="CAZ2" s="24"/>
      <c r="CBA2" s="24"/>
      <c r="CBB2" s="24"/>
      <c r="CBC2" s="24"/>
      <c r="CBD2" s="24"/>
      <c r="CBE2" s="24"/>
      <c r="CBF2" s="24"/>
      <c r="CBG2" s="24"/>
      <c r="CBH2" s="24"/>
      <c r="CBI2" s="24"/>
      <c r="CBJ2" s="24"/>
      <c r="CBK2" s="24"/>
      <c r="CBL2" s="24"/>
      <c r="CBM2" s="24"/>
      <c r="CBN2" s="24"/>
      <c r="CBO2" s="24"/>
      <c r="CBP2" s="24"/>
      <c r="CBQ2" s="24"/>
      <c r="CBR2" s="24"/>
      <c r="CBS2" s="24"/>
      <c r="CBT2" s="24"/>
      <c r="CBU2" s="24"/>
      <c r="CBV2" s="24"/>
      <c r="CBW2" s="24"/>
      <c r="CBX2" s="24"/>
      <c r="CBY2" s="24"/>
      <c r="CBZ2" s="24"/>
      <c r="CCA2" s="24"/>
      <c r="CCB2" s="24"/>
      <c r="CCC2" s="24"/>
      <c r="CCD2" s="24"/>
      <c r="CCE2" s="24"/>
      <c r="CCF2" s="24"/>
      <c r="CCG2" s="24"/>
      <c r="CCH2" s="24"/>
      <c r="CCI2" s="24"/>
      <c r="CCJ2" s="24"/>
      <c r="CCK2" s="24"/>
      <c r="CCL2" s="24"/>
      <c r="CCM2" s="24"/>
      <c r="CCN2" s="24"/>
      <c r="CCO2" s="24"/>
      <c r="CCP2" s="24"/>
      <c r="CCQ2" s="24"/>
      <c r="CCR2" s="24"/>
      <c r="CCS2" s="24"/>
      <c r="CCT2" s="24"/>
      <c r="CCU2" s="24"/>
      <c r="CCV2" s="24"/>
      <c r="CCW2" s="24"/>
      <c r="CCX2" s="24"/>
      <c r="CCY2" s="24"/>
      <c r="CCZ2" s="24"/>
      <c r="CDA2" s="24"/>
      <c r="CDB2" s="24"/>
      <c r="CDC2" s="24"/>
      <c r="CDD2" s="24"/>
      <c r="CDE2" s="24"/>
      <c r="CDF2" s="24"/>
      <c r="CDG2" s="24"/>
      <c r="CDH2" s="24"/>
      <c r="CDI2" s="24"/>
      <c r="CDJ2" s="24"/>
      <c r="CDK2" s="24"/>
      <c r="CDL2" s="24"/>
      <c r="CDM2" s="24"/>
      <c r="CDN2" s="24"/>
      <c r="CDO2" s="24"/>
      <c r="CDP2" s="24"/>
      <c r="CDQ2" s="24"/>
      <c r="CDR2" s="24"/>
      <c r="CDS2" s="24"/>
      <c r="CDT2" s="24"/>
      <c r="CDU2" s="24"/>
      <c r="CDV2" s="24"/>
      <c r="CDW2" s="24"/>
      <c r="CDX2" s="24"/>
      <c r="CDY2" s="24"/>
      <c r="CDZ2" s="24"/>
      <c r="CEA2" s="24"/>
      <c r="CEB2" s="24"/>
      <c r="CEC2" s="24"/>
      <c r="CED2" s="24"/>
      <c r="CEE2" s="24"/>
      <c r="CEF2" s="24"/>
      <c r="CEG2" s="24"/>
      <c r="CEH2" s="24"/>
      <c r="CEI2" s="24"/>
      <c r="CEJ2" s="24"/>
      <c r="CEK2" s="24"/>
      <c r="CEL2" s="24"/>
      <c r="CEM2" s="24"/>
      <c r="CEN2" s="24"/>
      <c r="CEO2" s="24"/>
      <c r="CEP2" s="24"/>
      <c r="CEQ2" s="24"/>
      <c r="CER2" s="24"/>
      <c r="CES2" s="24"/>
      <c r="CET2" s="24"/>
      <c r="CEU2" s="24"/>
      <c r="CEV2" s="24"/>
      <c r="CEW2" s="24"/>
      <c r="CEX2" s="24"/>
      <c r="CEY2" s="24"/>
      <c r="CEZ2" s="24"/>
      <c r="CFA2" s="24"/>
      <c r="CFB2" s="24"/>
      <c r="CFC2" s="24"/>
      <c r="CFD2" s="24"/>
      <c r="CFE2" s="24"/>
      <c r="CFF2" s="24"/>
      <c r="CFG2" s="24"/>
      <c r="CFH2" s="24"/>
      <c r="CFI2" s="24"/>
      <c r="CFJ2" s="24"/>
      <c r="CFK2" s="24"/>
      <c r="CFL2" s="24"/>
      <c r="CFM2" s="24"/>
      <c r="CFN2" s="24"/>
      <c r="CFO2" s="24"/>
      <c r="CFP2" s="24"/>
      <c r="CFQ2" s="24"/>
      <c r="CFR2" s="24"/>
      <c r="CFS2" s="24"/>
      <c r="CFT2" s="24"/>
      <c r="CFU2" s="24"/>
      <c r="CFV2" s="24"/>
      <c r="CFW2" s="24"/>
      <c r="CFX2" s="24"/>
      <c r="CFY2" s="24"/>
      <c r="CFZ2" s="24"/>
      <c r="CGA2" s="24"/>
      <c r="CGB2" s="24"/>
      <c r="CGC2" s="24"/>
      <c r="CGD2" s="24"/>
      <c r="CGE2" s="24"/>
      <c r="CGF2" s="24"/>
      <c r="CGG2" s="24"/>
      <c r="CGH2" s="24"/>
      <c r="CGI2" s="24"/>
      <c r="CGJ2" s="24"/>
      <c r="CGK2" s="24"/>
      <c r="CGL2" s="24"/>
      <c r="CGM2" s="24"/>
      <c r="CGN2" s="24"/>
      <c r="CGO2" s="24"/>
      <c r="CGP2" s="24"/>
      <c r="CGQ2" s="24"/>
      <c r="CGR2" s="24"/>
      <c r="CGS2" s="24"/>
      <c r="CGT2" s="24"/>
      <c r="CGU2" s="24"/>
      <c r="CGV2" s="24"/>
      <c r="CGW2" s="24"/>
      <c r="CGX2" s="24"/>
      <c r="CGY2" s="24"/>
      <c r="CGZ2" s="24"/>
      <c r="CHA2" s="24"/>
      <c r="CHB2" s="24"/>
      <c r="CHC2" s="24"/>
      <c r="CHD2" s="24"/>
      <c r="CHE2" s="24"/>
      <c r="CHF2" s="24"/>
      <c r="CHG2" s="24"/>
      <c r="CHH2" s="24"/>
      <c r="CHI2" s="24"/>
      <c r="CHJ2" s="24"/>
      <c r="CHK2" s="24"/>
      <c r="CHL2" s="24"/>
      <c r="CHM2" s="24"/>
      <c r="CHN2" s="24"/>
      <c r="CHO2" s="24"/>
      <c r="CHP2" s="24"/>
      <c r="CHQ2" s="24"/>
      <c r="CHR2" s="24"/>
      <c r="CHS2" s="24"/>
      <c r="CHT2" s="24"/>
      <c r="CHU2" s="24"/>
      <c r="CHV2" s="24"/>
      <c r="CHW2" s="24"/>
      <c r="CHX2" s="24"/>
      <c r="CHY2" s="24"/>
      <c r="CHZ2" s="24"/>
      <c r="CIA2" s="24"/>
      <c r="CIB2" s="24"/>
      <c r="CIC2" s="24"/>
      <c r="CID2" s="24"/>
      <c r="CIE2" s="24"/>
      <c r="CIF2" s="24"/>
      <c r="CIG2" s="24"/>
      <c r="CIH2" s="24"/>
      <c r="CII2" s="24"/>
      <c r="CIJ2" s="24"/>
      <c r="CIK2" s="24"/>
      <c r="CIL2" s="24"/>
      <c r="CIM2" s="24"/>
      <c r="CIN2" s="24"/>
      <c r="CIO2" s="24"/>
      <c r="CIP2" s="24"/>
      <c r="CIQ2" s="24"/>
      <c r="CIR2" s="24"/>
      <c r="CIS2" s="24"/>
      <c r="CIT2" s="24"/>
      <c r="CIU2" s="24"/>
      <c r="CIV2" s="24"/>
      <c r="CIW2" s="24"/>
      <c r="CIX2" s="24"/>
      <c r="CIY2" s="24"/>
      <c r="CIZ2" s="24"/>
      <c r="CJA2" s="24"/>
      <c r="CJB2" s="24"/>
      <c r="CJC2" s="24"/>
      <c r="CJD2" s="24"/>
      <c r="CJE2" s="24"/>
      <c r="CJF2" s="24"/>
      <c r="CJG2" s="24"/>
      <c r="CJH2" s="24"/>
      <c r="CJI2" s="24"/>
      <c r="CJJ2" s="24"/>
      <c r="CJK2" s="24"/>
      <c r="CJL2" s="24"/>
      <c r="CJM2" s="24"/>
      <c r="CJN2" s="24"/>
      <c r="CJO2" s="24"/>
      <c r="CJP2" s="24"/>
      <c r="CJQ2" s="24"/>
      <c r="CJR2" s="24"/>
      <c r="CJS2" s="24"/>
      <c r="CJT2" s="24"/>
      <c r="CJU2" s="24"/>
      <c r="CJV2" s="24"/>
      <c r="CJW2" s="24"/>
      <c r="CJX2" s="24"/>
      <c r="CJY2" s="24"/>
      <c r="CJZ2" s="24"/>
      <c r="CKA2" s="24"/>
      <c r="CKB2" s="24"/>
      <c r="CKC2" s="24"/>
      <c r="CKD2" s="24"/>
      <c r="CKE2" s="24"/>
      <c r="CKF2" s="24"/>
      <c r="CKG2" s="24"/>
      <c r="CKH2" s="24"/>
      <c r="CKI2" s="24"/>
      <c r="CKJ2" s="24"/>
      <c r="CKK2" s="24"/>
      <c r="CKL2" s="24"/>
      <c r="CKM2" s="24"/>
      <c r="CKN2" s="24"/>
      <c r="CKO2" s="24"/>
      <c r="CKP2" s="24"/>
      <c r="CKQ2" s="24"/>
      <c r="CKR2" s="24"/>
      <c r="CKS2" s="24"/>
      <c r="CKT2" s="24"/>
      <c r="CKU2" s="24"/>
      <c r="CKV2" s="24"/>
      <c r="CKW2" s="24"/>
      <c r="CKX2" s="24"/>
      <c r="CKY2" s="24"/>
      <c r="CKZ2" s="24"/>
      <c r="CLA2" s="24"/>
      <c r="CLB2" s="24"/>
      <c r="CLC2" s="24"/>
      <c r="CLD2" s="24"/>
      <c r="CLE2" s="24"/>
      <c r="CLF2" s="24"/>
      <c r="CLG2" s="24"/>
      <c r="CLH2" s="24"/>
      <c r="CLI2" s="24"/>
      <c r="CLJ2" s="24"/>
      <c r="CLK2" s="24"/>
      <c r="CLL2" s="24"/>
      <c r="CLM2" s="24"/>
      <c r="CLN2" s="24"/>
      <c r="CLO2" s="24"/>
      <c r="CLP2" s="24"/>
      <c r="CLQ2" s="24"/>
      <c r="CLR2" s="24"/>
      <c r="CLS2" s="24"/>
      <c r="CLT2" s="24"/>
      <c r="CLU2" s="24"/>
      <c r="CLV2" s="24"/>
      <c r="CLW2" s="24"/>
      <c r="CLX2" s="24"/>
      <c r="CLY2" s="24"/>
      <c r="CLZ2" s="24"/>
      <c r="CMA2" s="24"/>
      <c r="CMB2" s="24"/>
      <c r="CMC2" s="24"/>
      <c r="CMD2" s="24"/>
      <c r="CME2" s="24"/>
      <c r="CMF2" s="24"/>
      <c r="CMG2" s="24"/>
      <c r="CMH2" s="24"/>
      <c r="CMI2" s="24"/>
      <c r="CMJ2" s="24"/>
      <c r="CMK2" s="24"/>
      <c r="CML2" s="24"/>
      <c r="CMM2" s="24"/>
      <c r="CMN2" s="24"/>
      <c r="CMO2" s="24"/>
      <c r="CMP2" s="24"/>
      <c r="CMQ2" s="24"/>
      <c r="CMR2" s="24"/>
      <c r="CMS2" s="24"/>
      <c r="CMT2" s="24"/>
      <c r="CMU2" s="24"/>
      <c r="CMV2" s="24"/>
      <c r="CMW2" s="24"/>
      <c r="CMX2" s="24"/>
      <c r="CMY2" s="24"/>
      <c r="CMZ2" s="24"/>
      <c r="CNA2" s="24"/>
      <c r="CNB2" s="24"/>
      <c r="CNC2" s="24"/>
      <c r="CND2" s="24"/>
      <c r="CNE2" s="24"/>
      <c r="CNF2" s="24"/>
      <c r="CNG2" s="24"/>
      <c r="CNH2" s="24"/>
      <c r="CNI2" s="24"/>
      <c r="CNJ2" s="24"/>
      <c r="CNK2" s="24"/>
      <c r="CNL2" s="24"/>
      <c r="CNM2" s="24"/>
      <c r="CNN2" s="24"/>
      <c r="CNO2" s="24"/>
      <c r="CNP2" s="24"/>
      <c r="CNQ2" s="24"/>
      <c r="CNR2" s="24"/>
      <c r="CNS2" s="24"/>
      <c r="CNT2" s="24"/>
      <c r="CNU2" s="24"/>
      <c r="CNV2" s="24"/>
      <c r="CNW2" s="24"/>
      <c r="CNX2" s="24"/>
      <c r="CNY2" s="24"/>
      <c r="CNZ2" s="24"/>
      <c r="COA2" s="24"/>
      <c r="COB2" s="24"/>
      <c r="COC2" s="24"/>
      <c r="COD2" s="24"/>
      <c r="COE2" s="24"/>
      <c r="COF2" s="24"/>
      <c r="COG2" s="24"/>
      <c r="COH2" s="24"/>
      <c r="COI2" s="24"/>
      <c r="COJ2" s="24"/>
      <c r="COK2" s="24"/>
      <c r="COL2" s="24"/>
      <c r="COM2" s="24"/>
      <c r="CON2" s="24"/>
      <c r="COO2" s="24"/>
      <c r="COP2" s="24"/>
      <c r="COQ2" s="24"/>
      <c r="COR2" s="24"/>
      <c r="COS2" s="24"/>
      <c r="COT2" s="24"/>
      <c r="COU2" s="24"/>
      <c r="COV2" s="24"/>
      <c r="COW2" s="24"/>
      <c r="COX2" s="24"/>
      <c r="COY2" s="24"/>
      <c r="COZ2" s="24"/>
      <c r="CPA2" s="24"/>
      <c r="CPB2" s="24"/>
      <c r="CPC2" s="24"/>
      <c r="CPD2" s="24"/>
      <c r="CPE2" s="24"/>
      <c r="CPF2" s="24"/>
      <c r="CPG2" s="24"/>
      <c r="CPH2" s="24"/>
      <c r="CPI2" s="24"/>
      <c r="CPJ2" s="24"/>
      <c r="CPK2" s="24"/>
      <c r="CPL2" s="24"/>
      <c r="CPM2" s="24"/>
      <c r="CPN2" s="24"/>
      <c r="CPO2" s="24"/>
      <c r="CPP2" s="24"/>
      <c r="CPQ2" s="24"/>
      <c r="CPR2" s="24"/>
      <c r="CPS2" s="24"/>
      <c r="CPT2" s="24"/>
      <c r="CPU2" s="24"/>
      <c r="CPV2" s="24"/>
      <c r="CPW2" s="24"/>
      <c r="CPX2" s="24"/>
      <c r="CPY2" s="24"/>
      <c r="CPZ2" s="24"/>
      <c r="CQA2" s="24"/>
      <c r="CQB2" s="24"/>
      <c r="CQC2" s="24"/>
      <c r="CQD2" s="24"/>
      <c r="CQE2" s="24"/>
      <c r="CQF2" s="24"/>
      <c r="CQG2" s="24"/>
      <c r="CQH2" s="24"/>
      <c r="CQI2" s="24"/>
      <c r="CQJ2" s="24"/>
      <c r="CQK2" s="24"/>
      <c r="CQL2" s="24"/>
      <c r="CQM2" s="24"/>
      <c r="CQN2" s="24"/>
      <c r="CQO2" s="24"/>
      <c r="CQP2" s="24"/>
      <c r="CQQ2" s="24"/>
      <c r="CQR2" s="24"/>
      <c r="CQS2" s="24"/>
      <c r="CQT2" s="24"/>
      <c r="CQU2" s="24"/>
      <c r="CQV2" s="24"/>
      <c r="CQW2" s="24"/>
      <c r="CQX2" s="24"/>
      <c r="CQY2" s="24"/>
      <c r="CQZ2" s="24"/>
      <c r="CRA2" s="24"/>
      <c r="CRB2" s="24"/>
      <c r="CRC2" s="24"/>
      <c r="CRD2" s="24"/>
      <c r="CRE2" s="24"/>
      <c r="CRF2" s="24"/>
      <c r="CRG2" s="24"/>
      <c r="CRH2" s="24"/>
      <c r="CRI2" s="24"/>
      <c r="CRJ2" s="24"/>
      <c r="CRK2" s="24"/>
      <c r="CRL2" s="24"/>
      <c r="CRM2" s="24"/>
      <c r="CRN2" s="24"/>
      <c r="CRO2" s="24"/>
      <c r="CRP2" s="24"/>
      <c r="CRQ2" s="24"/>
      <c r="CRR2" s="24"/>
      <c r="CRS2" s="24"/>
      <c r="CRT2" s="24"/>
      <c r="CRU2" s="24"/>
      <c r="CRV2" s="24"/>
      <c r="CRW2" s="24"/>
      <c r="CRX2" s="24"/>
      <c r="CRY2" s="24"/>
      <c r="CRZ2" s="24"/>
      <c r="CSA2" s="24"/>
      <c r="CSB2" s="24"/>
      <c r="CSC2" s="24"/>
      <c r="CSD2" s="24"/>
      <c r="CSE2" s="24"/>
      <c r="CSF2" s="24"/>
      <c r="CSG2" s="24"/>
      <c r="CSH2" s="24"/>
      <c r="CSI2" s="24"/>
      <c r="CSJ2" s="24"/>
      <c r="CSK2" s="24"/>
      <c r="CSL2" s="24"/>
      <c r="CSM2" s="24"/>
      <c r="CSN2" s="24"/>
      <c r="CSO2" s="24"/>
      <c r="CSP2" s="24"/>
      <c r="CSQ2" s="24"/>
      <c r="CSR2" s="24"/>
      <c r="CSS2" s="24"/>
      <c r="CST2" s="24"/>
      <c r="CSU2" s="24"/>
      <c r="CSV2" s="24"/>
      <c r="CSW2" s="24"/>
      <c r="CSX2" s="24"/>
      <c r="CSY2" s="24"/>
      <c r="CSZ2" s="24"/>
      <c r="CTA2" s="24"/>
      <c r="CTB2" s="24"/>
      <c r="CTC2" s="24"/>
      <c r="CTD2" s="24"/>
      <c r="CTE2" s="24"/>
      <c r="CTF2" s="24"/>
      <c r="CTG2" s="24"/>
      <c r="CTH2" s="24"/>
      <c r="CTI2" s="24"/>
      <c r="CTJ2" s="24"/>
      <c r="CTK2" s="24"/>
      <c r="CTL2" s="24"/>
      <c r="CTM2" s="24"/>
      <c r="CTN2" s="24"/>
      <c r="CTO2" s="24"/>
      <c r="CTP2" s="24"/>
      <c r="CTQ2" s="24"/>
      <c r="CTR2" s="24"/>
      <c r="CTS2" s="24"/>
      <c r="CTT2" s="24"/>
      <c r="CTU2" s="24"/>
      <c r="CTV2" s="24"/>
      <c r="CTW2" s="24"/>
      <c r="CTX2" s="24"/>
      <c r="CTY2" s="24"/>
      <c r="CTZ2" s="24"/>
      <c r="CUA2" s="24"/>
      <c r="CUB2" s="24"/>
      <c r="CUC2" s="24"/>
      <c r="CUD2" s="24"/>
      <c r="CUE2" s="24"/>
      <c r="CUF2" s="24"/>
      <c r="CUG2" s="24"/>
      <c r="CUH2" s="24"/>
      <c r="CUI2" s="24"/>
      <c r="CUJ2" s="24"/>
      <c r="CUK2" s="24"/>
      <c r="CUL2" s="24"/>
      <c r="CUM2" s="24"/>
      <c r="CUN2" s="24"/>
      <c r="CUO2" s="24"/>
      <c r="CUP2" s="24"/>
      <c r="CUQ2" s="24"/>
      <c r="CUR2" s="24"/>
      <c r="CUS2" s="24"/>
      <c r="CUT2" s="24"/>
      <c r="CUU2" s="24"/>
      <c r="CUV2" s="24"/>
      <c r="CUW2" s="24"/>
      <c r="CUX2" s="24"/>
      <c r="CUY2" s="24"/>
      <c r="CUZ2" s="24"/>
      <c r="CVA2" s="24"/>
      <c r="CVB2" s="24"/>
      <c r="CVC2" s="24"/>
      <c r="CVD2" s="24"/>
      <c r="CVE2" s="24"/>
      <c r="CVF2" s="24"/>
      <c r="CVG2" s="24"/>
      <c r="CVH2" s="24"/>
      <c r="CVI2" s="24"/>
      <c r="CVJ2" s="24"/>
      <c r="CVK2" s="24"/>
      <c r="CVL2" s="24"/>
      <c r="CVM2" s="24"/>
      <c r="CVN2" s="24"/>
      <c r="CVO2" s="24"/>
      <c r="CVP2" s="24"/>
      <c r="CVQ2" s="24"/>
      <c r="CVR2" s="24"/>
      <c r="CVS2" s="24"/>
      <c r="CVT2" s="24"/>
      <c r="CVU2" s="24"/>
      <c r="CVV2" s="24"/>
      <c r="CVW2" s="24"/>
      <c r="CVX2" s="24"/>
      <c r="CVY2" s="24"/>
      <c r="CVZ2" s="24"/>
      <c r="CWA2" s="24"/>
      <c r="CWB2" s="24"/>
      <c r="CWC2" s="24"/>
      <c r="CWD2" s="24"/>
      <c r="CWE2" s="24"/>
      <c r="CWF2" s="24"/>
      <c r="CWG2" s="24"/>
      <c r="CWH2" s="24"/>
      <c r="CWI2" s="24"/>
      <c r="CWJ2" s="24"/>
      <c r="CWK2" s="24"/>
      <c r="CWL2" s="24"/>
      <c r="CWM2" s="24"/>
      <c r="CWN2" s="24"/>
      <c r="CWO2" s="24"/>
      <c r="CWP2" s="24"/>
      <c r="CWQ2" s="24"/>
      <c r="CWR2" s="24"/>
      <c r="CWS2" s="24"/>
      <c r="CWT2" s="24"/>
      <c r="CWU2" s="24"/>
      <c r="CWV2" s="24"/>
      <c r="CWW2" s="24"/>
      <c r="CWX2" s="24"/>
      <c r="CWY2" s="24"/>
      <c r="CWZ2" s="24"/>
      <c r="CXA2" s="24"/>
      <c r="CXB2" s="24"/>
      <c r="CXC2" s="24"/>
      <c r="CXD2" s="24"/>
      <c r="CXE2" s="24"/>
      <c r="CXF2" s="24"/>
      <c r="CXG2" s="24"/>
      <c r="CXH2" s="24"/>
      <c r="CXI2" s="24"/>
      <c r="CXJ2" s="24"/>
      <c r="CXK2" s="24"/>
      <c r="CXL2" s="24"/>
      <c r="CXM2" s="24"/>
      <c r="CXN2" s="24"/>
      <c r="CXO2" s="24"/>
      <c r="CXP2" s="24"/>
      <c r="CXQ2" s="24"/>
      <c r="CXR2" s="24"/>
      <c r="CXS2" s="24"/>
      <c r="CXT2" s="24"/>
      <c r="CXU2" s="24"/>
      <c r="CXV2" s="24"/>
      <c r="CXW2" s="24"/>
      <c r="CXX2" s="24"/>
      <c r="CXY2" s="24"/>
      <c r="CXZ2" s="24"/>
      <c r="CYA2" s="24"/>
      <c r="CYB2" s="24"/>
      <c r="CYC2" s="24"/>
      <c r="CYD2" s="24"/>
      <c r="CYE2" s="24"/>
      <c r="CYF2" s="24"/>
      <c r="CYG2" s="24"/>
      <c r="CYH2" s="24"/>
      <c r="CYI2" s="24"/>
      <c r="CYJ2" s="24"/>
      <c r="CYK2" s="24"/>
      <c r="CYL2" s="24"/>
      <c r="CYM2" s="24"/>
      <c r="CYN2" s="24"/>
      <c r="CYO2" s="24"/>
      <c r="CYP2" s="24"/>
      <c r="CYQ2" s="24"/>
      <c r="CYR2" s="24"/>
      <c r="CYS2" s="24"/>
      <c r="CYT2" s="24"/>
      <c r="CYU2" s="24"/>
      <c r="CYV2" s="24"/>
      <c r="CYW2" s="24"/>
      <c r="CYX2" s="24"/>
      <c r="CYY2" s="24"/>
      <c r="CYZ2" s="24"/>
      <c r="CZA2" s="24"/>
      <c r="CZB2" s="24"/>
      <c r="CZC2" s="24"/>
      <c r="CZD2" s="24"/>
      <c r="CZE2" s="24"/>
      <c r="CZF2" s="24"/>
      <c r="CZG2" s="24"/>
      <c r="CZH2" s="24"/>
      <c r="CZI2" s="24"/>
      <c r="CZJ2" s="24"/>
      <c r="CZK2" s="24"/>
      <c r="CZL2" s="24"/>
      <c r="CZM2" s="24"/>
      <c r="CZN2" s="24"/>
      <c r="CZO2" s="24"/>
      <c r="CZP2" s="24"/>
      <c r="CZQ2" s="24"/>
      <c r="CZR2" s="24"/>
      <c r="CZS2" s="24"/>
      <c r="CZT2" s="24"/>
      <c r="CZU2" s="24"/>
      <c r="CZV2" s="24"/>
      <c r="CZW2" s="24"/>
      <c r="CZX2" s="24"/>
      <c r="CZY2" s="24"/>
      <c r="CZZ2" s="24"/>
      <c r="DAA2" s="24"/>
      <c r="DAB2" s="24"/>
      <c r="DAC2" s="24"/>
      <c r="DAD2" s="24"/>
      <c r="DAE2" s="24"/>
      <c r="DAF2" s="24"/>
      <c r="DAG2" s="24"/>
      <c r="DAH2" s="24"/>
      <c r="DAI2" s="24"/>
      <c r="DAJ2" s="24"/>
      <c r="DAK2" s="24"/>
      <c r="DAL2" s="24"/>
      <c r="DAM2" s="24"/>
      <c r="DAN2" s="24"/>
      <c r="DAO2" s="24"/>
      <c r="DAP2" s="24"/>
      <c r="DAQ2" s="24"/>
      <c r="DAR2" s="24"/>
      <c r="DAS2" s="24"/>
      <c r="DAT2" s="24"/>
      <c r="DAU2" s="24"/>
      <c r="DAV2" s="24"/>
      <c r="DAW2" s="24"/>
      <c r="DAX2" s="24"/>
      <c r="DAY2" s="24"/>
      <c r="DAZ2" s="24"/>
      <c r="DBA2" s="24"/>
      <c r="DBB2" s="24"/>
      <c r="DBC2" s="24"/>
      <c r="DBD2" s="24"/>
      <c r="DBE2" s="24"/>
      <c r="DBF2" s="24"/>
      <c r="DBG2" s="24"/>
      <c r="DBH2" s="24"/>
      <c r="DBI2" s="24"/>
      <c r="DBJ2" s="24"/>
      <c r="DBK2" s="24"/>
      <c r="DBL2" s="24"/>
      <c r="DBM2" s="24"/>
      <c r="DBN2" s="24"/>
      <c r="DBO2" s="24"/>
      <c r="DBP2" s="24"/>
      <c r="DBQ2" s="24"/>
      <c r="DBR2" s="24"/>
      <c r="DBS2" s="24"/>
      <c r="DBT2" s="24"/>
      <c r="DBU2" s="24"/>
      <c r="DBV2" s="24"/>
      <c r="DBW2" s="24"/>
      <c r="DBX2" s="24"/>
      <c r="DBY2" s="24"/>
      <c r="DBZ2" s="24"/>
      <c r="DCA2" s="24"/>
      <c r="DCB2" s="24"/>
      <c r="DCC2" s="24"/>
      <c r="DCD2" s="24"/>
      <c r="DCE2" s="24"/>
      <c r="DCF2" s="24"/>
      <c r="DCG2" s="24"/>
      <c r="DCH2" s="24"/>
      <c r="DCI2" s="24"/>
      <c r="DCJ2" s="24"/>
      <c r="DCK2" s="24"/>
      <c r="DCL2" s="24"/>
      <c r="DCM2" s="24"/>
      <c r="DCN2" s="24"/>
      <c r="DCO2" s="24"/>
      <c r="DCP2" s="24"/>
      <c r="DCQ2" s="24"/>
      <c r="DCR2" s="24"/>
      <c r="DCS2" s="24"/>
      <c r="DCT2" s="24"/>
      <c r="DCU2" s="24"/>
      <c r="DCV2" s="24"/>
      <c r="DCW2" s="24"/>
      <c r="DCX2" s="24"/>
      <c r="DCY2" s="24"/>
      <c r="DCZ2" s="24"/>
      <c r="DDA2" s="24"/>
      <c r="DDB2" s="24"/>
      <c r="DDC2" s="24"/>
      <c r="DDD2" s="24"/>
      <c r="DDE2" s="24"/>
      <c r="DDF2" s="24"/>
      <c r="DDG2" s="24"/>
      <c r="DDH2" s="24"/>
      <c r="DDI2" s="24"/>
      <c r="DDJ2" s="24"/>
      <c r="DDK2" s="24"/>
      <c r="DDL2" s="24"/>
      <c r="DDM2" s="24"/>
      <c r="DDN2" s="24"/>
      <c r="DDO2" s="24"/>
      <c r="DDP2" s="24"/>
      <c r="DDQ2" s="24"/>
      <c r="DDR2" s="24"/>
      <c r="DDS2" s="24"/>
      <c r="DDT2" s="24"/>
      <c r="DDU2" s="24"/>
      <c r="DDV2" s="24"/>
      <c r="DDW2" s="24"/>
      <c r="DDX2" s="24"/>
      <c r="DDY2" s="24"/>
      <c r="DDZ2" s="24"/>
      <c r="DEA2" s="24"/>
      <c r="DEB2" s="24"/>
      <c r="DEC2" s="24"/>
      <c r="DED2" s="24"/>
      <c r="DEE2" s="24"/>
      <c r="DEF2" s="24"/>
      <c r="DEG2" s="24"/>
      <c r="DEH2" s="24"/>
      <c r="DEI2" s="24"/>
      <c r="DEJ2" s="24"/>
      <c r="DEK2" s="24"/>
      <c r="DEL2" s="24"/>
      <c r="DEM2" s="24"/>
      <c r="DEN2" s="24"/>
      <c r="DEO2" s="24"/>
      <c r="DEP2" s="24"/>
      <c r="DEQ2" s="24"/>
      <c r="DER2" s="24"/>
      <c r="DES2" s="24"/>
      <c r="DET2" s="24"/>
      <c r="DEU2" s="24"/>
      <c r="DEV2" s="24"/>
      <c r="DEW2" s="24"/>
      <c r="DEX2" s="24"/>
      <c r="DEY2" s="24"/>
      <c r="DEZ2" s="24"/>
      <c r="DFA2" s="24"/>
      <c r="DFB2" s="24"/>
      <c r="DFC2" s="24"/>
      <c r="DFD2" s="24"/>
      <c r="DFE2" s="24"/>
      <c r="DFF2" s="24"/>
      <c r="DFG2" s="24"/>
      <c r="DFH2" s="24"/>
      <c r="DFI2" s="24"/>
      <c r="DFJ2" s="24"/>
      <c r="DFK2" s="24"/>
      <c r="DFL2" s="24"/>
      <c r="DFM2" s="24"/>
      <c r="DFN2" s="24"/>
      <c r="DFO2" s="24"/>
      <c r="DFP2" s="24"/>
      <c r="DFQ2" s="24"/>
      <c r="DFR2" s="24"/>
      <c r="DFS2" s="24"/>
      <c r="DFT2" s="24"/>
      <c r="DFU2" s="24"/>
      <c r="DFV2" s="24"/>
      <c r="DFW2" s="24"/>
      <c r="DFX2" s="24"/>
      <c r="DFY2" s="24"/>
      <c r="DFZ2" s="24"/>
      <c r="DGA2" s="24"/>
      <c r="DGB2" s="24"/>
      <c r="DGC2" s="24"/>
      <c r="DGD2" s="24"/>
      <c r="DGE2" s="24"/>
      <c r="DGF2" s="24"/>
      <c r="DGG2" s="24"/>
      <c r="DGH2" s="24"/>
      <c r="DGI2" s="24"/>
      <c r="DGJ2" s="24"/>
      <c r="DGK2" s="24"/>
      <c r="DGL2" s="24"/>
      <c r="DGM2" s="24"/>
      <c r="DGN2" s="24"/>
      <c r="DGO2" s="24"/>
      <c r="DGP2" s="24"/>
      <c r="DGQ2" s="24"/>
      <c r="DGR2" s="24"/>
      <c r="DGS2" s="24"/>
      <c r="DGT2" s="24"/>
      <c r="DGU2" s="24"/>
      <c r="DGV2" s="24"/>
      <c r="DGW2" s="24"/>
      <c r="DGX2" s="24"/>
      <c r="DGY2" s="24"/>
      <c r="DGZ2" s="24"/>
      <c r="DHA2" s="24"/>
      <c r="DHB2" s="24"/>
      <c r="DHC2" s="24"/>
      <c r="DHD2" s="24"/>
      <c r="DHE2" s="24"/>
      <c r="DHF2" s="24"/>
      <c r="DHG2" s="24"/>
      <c r="DHH2" s="24"/>
      <c r="DHI2" s="24"/>
      <c r="DHJ2" s="24"/>
      <c r="DHK2" s="24"/>
      <c r="DHL2" s="24"/>
      <c r="DHM2" s="24"/>
      <c r="DHN2" s="24"/>
      <c r="DHO2" s="24"/>
      <c r="DHP2" s="24"/>
      <c r="DHQ2" s="24"/>
      <c r="DHR2" s="24"/>
      <c r="DHS2" s="24"/>
      <c r="DHT2" s="24"/>
      <c r="DHU2" s="24"/>
      <c r="DHV2" s="24"/>
      <c r="DHW2" s="24"/>
      <c r="DHX2" s="24"/>
      <c r="DHY2" s="24"/>
      <c r="DHZ2" s="24"/>
      <c r="DIA2" s="24"/>
      <c r="DIB2" s="24"/>
      <c r="DIC2" s="24"/>
      <c r="DID2" s="24"/>
      <c r="DIE2" s="24"/>
      <c r="DIF2" s="24"/>
      <c r="DIG2" s="24"/>
      <c r="DIH2" s="24"/>
      <c r="DII2" s="24"/>
      <c r="DIJ2" s="24"/>
      <c r="DIK2" s="24"/>
      <c r="DIL2" s="24"/>
      <c r="DIM2" s="24"/>
      <c r="DIN2" s="24"/>
      <c r="DIO2" s="24"/>
      <c r="DIP2" s="24"/>
      <c r="DIQ2" s="24"/>
      <c r="DIR2" s="24"/>
      <c r="DIS2" s="24"/>
      <c r="DIT2" s="24"/>
      <c r="DIU2" s="24"/>
      <c r="DIV2" s="24"/>
      <c r="DIW2" s="24"/>
      <c r="DIX2" s="24"/>
      <c r="DIY2" s="24"/>
      <c r="DIZ2" s="24"/>
      <c r="DJA2" s="24"/>
      <c r="DJB2" s="24"/>
      <c r="DJC2" s="24"/>
      <c r="DJD2" s="24"/>
      <c r="DJE2" s="24"/>
      <c r="DJF2" s="24"/>
      <c r="DJG2" s="24"/>
      <c r="DJH2" s="24"/>
      <c r="DJI2" s="24"/>
      <c r="DJJ2" s="24"/>
      <c r="DJK2" s="24"/>
      <c r="DJL2" s="24"/>
      <c r="DJM2" s="24"/>
      <c r="DJN2" s="24"/>
      <c r="DJO2" s="24"/>
      <c r="DJP2" s="24"/>
      <c r="DJQ2" s="24"/>
      <c r="DJR2" s="24"/>
      <c r="DJS2" s="24"/>
      <c r="DJT2" s="24"/>
      <c r="DJU2" s="24"/>
      <c r="DJV2" s="24"/>
      <c r="DJW2" s="24"/>
      <c r="DJX2" s="24"/>
      <c r="DJY2" s="24"/>
      <c r="DJZ2" s="24"/>
      <c r="DKA2" s="24"/>
      <c r="DKB2" s="24"/>
      <c r="DKC2" s="24"/>
      <c r="DKD2" s="24"/>
      <c r="DKE2" s="24"/>
      <c r="DKF2" s="24"/>
      <c r="DKG2" s="24"/>
      <c r="DKH2" s="24"/>
      <c r="DKI2" s="24"/>
      <c r="DKJ2" s="24"/>
      <c r="DKK2" s="24"/>
      <c r="DKL2" s="24"/>
      <c r="DKM2" s="24"/>
      <c r="DKN2" s="24"/>
      <c r="DKO2" s="24"/>
      <c r="DKP2" s="24"/>
      <c r="DKQ2" s="24"/>
      <c r="DKR2" s="24"/>
      <c r="DKS2" s="24"/>
      <c r="DKT2" s="24"/>
      <c r="DKU2" s="24"/>
      <c r="DKV2" s="24"/>
      <c r="DKW2" s="24"/>
      <c r="DKX2" s="24"/>
      <c r="DKY2" s="24"/>
      <c r="DKZ2" s="24"/>
      <c r="DLA2" s="24"/>
      <c r="DLB2" s="24"/>
      <c r="DLC2" s="24"/>
      <c r="DLD2" s="24"/>
      <c r="DLE2" s="24"/>
      <c r="DLF2" s="24"/>
      <c r="DLG2" s="24"/>
      <c r="DLH2" s="24"/>
      <c r="DLI2" s="24"/>
      <c r="DLJ2" s="24"/>
      <c r="DLK2" s="24"/>
      <c r="DLL2" s="24"/>
      <c r="DLM2" s="24"/>
      <c r="DLN2" s="24"/>
      <c r="DLO2" s="24"/>
      <c r="DLP2" s="24"/>
      <c r="DLQ2" s="24"/>
      <c r="DLR2" s="24"/>
      <c r="DLS2" s="24"/>
      <c r="DLT2" s="24"/>
      <c r="DLU2" s="24"/>
      <c r="DLV2" s="24"/>
      <c r="DLW2" s="24"/>
      <c r="DLX2" s="24"/>
      <c r="DLY2" s="24"/>
      <c r="DLZ2" s="24"/>
      <c r="DMA2" s="24"/>
      <c r="DMB2" s="24"/>
      <c r="DMC2" s="24"/>
      <c r="DMD2" s="24"/>
      <c r="DME2" s="24"/>
      <c r="DMF2" s="24"/>
      <c r="DMG2" s="24"/>
      <c r="DMH2" s="24"/>
      <c r="DMI2" s="24"/>
      <c r="DMJ2" s="24"/>
      <c r="DMK2" s="24"/>
      <c r="DML2" s="24"/>
      <c r="DMM2" s="24"/>
      <c r="DMN2" s="24"/>
      <c r="DMO2" s="24"/>
      <c r="DMP2" s="24"/>
      <c r="DMQ2" s="24"/>
      <c r="DMR2" s="24"/>
      <c r="DMS2" s="24"/>
      <c r="DMT2" s="24"/>
      <c r="DMU2" s="24"/>
      <c r="DMV2" s="24"/>
      <c r="DMW2" s="24"/>
      <c r="DMX2" s="24"/>
      <c r="DMY2" s="24"/>
      <c r="DMZ2" s="24"/>
      <c r="DNA2" s="24"/>
      <c r="DNB2" s="24"/>
      <c r="DNC2" s="24"/>
      <c r="DND2" s="24"/>
      <c r="DNE2" s="24"/>
      <c r="DNF2" s="24"/>
      <c r="DNG2" s="24"/>
      <c r="DNH2" s="24"/>
      <c r="DNI2" s="24"/>
      <c r="DNJ2" s="24"/>
      <c r="DNK2" s="24"/>
      <c r="DNL2" s="24"/>
      <c r="DNM2" s="24"/>
      <c r="DNN2" s="24"/>
      <c r="DNO2" s="24"/>
      <c r="DNP2" s="24"/>
      <c r="DNQ2" s="24"/>
      <c r="DNR2" s="24"/>
      <c r="DNS2" s="24"/>
      <c r="DNT2" s="24"/>
      <c r="DNU2" s="24"/>
      <c r="DNV2" s="24"/>
      <c r="DNW2" s="24"/>
      <c r="DNX2" s="24"/>
      <c r="DNY2" s="24"/>
      <c r="DNZ2" s="24"/>
      <c r="DOA2" s="24"/>
      <c r="DOB2" s="24"/>
      <c r="DOC2" s="24"/>
      <c r="DOD2" s="24"/>
      <c r="DOE2" s="24"/>
      <c r="DOF2" s="24"/>
      <c r="DOG2" s="24"/>
      <c r="DOH2" s="24"/>
      <c r="DOI2" s="24"/>
      <c r="DOJ2" s="24"/>
      <c r="DOK2" s="24"/>
      <c r="DOL2" s="24"/>
      <c r="DOM2" s="24"/>
      <c r="DON2" s="24"/>
      <c r="DOO2" s="24"/>
      <c r="DOP2" s="24"/>
      <c r="DOQ2" s="24"/>
      <c r="DOR2" s="24"/>
      <c r="DOS2" s="24"/>
      <c r="DOT2" s="24"/>
      <c r="DOU2" s="24"/>
      <c r="DOV2" s="24"/>
      <c r="DOW2" s="24"/>
      <c r="DOX2" s="24"/>
      <c r="DOY2" s="24"/>
      <c r="DOZ2" s="24"/>
      <c r="DPA2" s="24"/>
      <c r="DPB2" s="24"/>
      <c r="DPC2" s="24"/>
      <c r="DPD2" s="24"/>
      <c r="DPE2" s="24"/>
      <c r="DPF2" s="24"/>
      <c r="DPG2" s="24"/>
      <c r="DPH2" s="24"/>
      <c r="DPI2" s="24"/>
      <c r="DPJ2" s="24"/>
      <c r="DPK2" s="24"/>
      <c r="DPL2" s="24"/>
      <c r="DPM2" s="24"/>
      <c r="DPN2" s="24"/>
      <c r="DPO2" s="24"/>
      <c r="DPP2" s="24"/>
      <c r="DPQ2" s="24"/>
      <c r="DPR2" s="24"/>
      <c r="DPS2" s="24"/>
      <c r="DPT2" s="24"/>
      <c r="DPU2" s="24"/>
      <c r="DPV2" s="24"/>
      <c r="DPW2" s="24"/>
      <c r="DPX2" s="24"/>
      <c r="DPY2" s="24"/>
      <c r="DPZ2" s="24"/>
      <c r="DQA2" s="24"/>
      <c r="DQB2" s="24"/>
      <c r="DQC2" s="24"/>
      <c r="DQD2" s="24"/>
      <c r="DQE2" s="24"/>
      <c r="DQF2" s="24"/>
      <c r="DQG2" s="24"/>
      <c r="DQH2" s="24"/>
      <c r="DQI2" s="24"/>
      <c r="DQJ2" s="24"/>
      <c r="DQK2" s="24"/>
      <c r="DQL2" s="24"/>
      <c r="DQM2" s="24"/>
      <c r="DQN2" s="24"/>
      <c r="DQO2" s="24"/>
      <c r="DQP2" s="24"/>
      <c r="DQQ2" s="24"/>
      <c r="DQR2" s="24"/>
      <c r="DQS2" s="24"/>
      <c r="DQT2" s="24"/>
      <c r="DQU2" s="24"/>
      <c r="DQV2" s="24"/>
      <c r="DQW2" s="24"/>
      <c r="DQX2" s="24"/>
      <c r="DQY2" s="24"/>
      <c r="DQZ2" s="24"/>
      <c r="DRA2" s="24"/>
      <c r="DRB2" s="24"/>
      <c r="DRC2" s="24"/>
      <c r="DRD2" s="24"/>
      <c r="DRE2" s="24"/>
      <c r="DRF2" s="24"/>
      <c r="DRG2" s="24"/>
      <c r="DRH2" s="24"/>
      <c r="DRI2" s="24"/>
      <c r="DRJ2" s="24"/>
      <c r="DRK2" s="24"/>
      <c r="DRL2" s="24"/>
      <c r="DRM2" s="24"/>
      <c r="DRN2" s="24"/>
      <c r="DRO2" s="24"/>
      <c r="DRP2" s="24"/>
      <c r="DRQ2" s="24"/>
      <c r="DRR2" s="24"/>
      <c r="DRS2" s="24"/>
      <c r="DRT2" s="24"/>
      <c r="DRU2" s="24"/>
      <c r="DRV2" s="24"/>
      <c r="DRW2" s="24"/>
      <c r="DRX2" s="24"/>
      <c r="DRY2" s="24"/>
      <c r="DRZ2" s="24"/>
      <c r="DSA2" s="24"/>
      <c r="DSB2" s="24"/>
      <c r="DSC2" s="24"/>
      <c r="DSD2" s="24"/>
      <c r="DSE2" s="24"/>
      <c r="DSF2" s="24"/>
      <c r="DSG2" s="24"/>
      <c r="DSH2" s="24"/>
      <c r="DSI2" s="24"/>
      <c r="DSJ2" s="24"/>
      <c r="DSK2" s="24"/>
      <c r="DSL2" s="24"/>
      <c r="DSM2" s="24"/>
      <c r="DSN2" s="24"/>
      <c r="DSO2" s="24"/>
      <c r="DSP2" s="24"/>
      <c r="DSQ2" s="24"/>
      <c r="DSR2" s="24"/>
      <c r="DSS2" s="24"/>
      <c r="DST2" s="24"/>
      <c r="DSU2" s="24"/>
      <c r="DSV2" s="24"/>
      <c r="DSW2" s="24"/>
      <c r="DSX2" s="24"/>
      <c r="DSY2" s="24"/>
      <c r="DSZ2" s="24"/>
      <c r="DTA2" s="24"/>
      <c r="DTB2" s="24"/>
      <c r="DTC2" s="24"/>
      <c r="DTD2" s="24"/>
      <c r="DTE2" s="24"/>
      <c r="DTF2" s="24"/>
      <c r="DTG2" s="24"/>
      <c r="DTH2" s="24"/>
      <c r="DTI2" s="24"/>
      <c r="DTJ2" s="24"/>
      <c r="DTK2" s="24"/>
      <c r="DTL2" s="24"/>
      <c r="DTM2" s="24"/>
      <c r="DTN2" s="24"/>
      <c r="DTO2" s="24"/>
      <c r="DTP2" s="24"/>
      <c r="DTQ2" s="24"/>
      <c r="DTR2" s="24"/>
      <c r="DTS2" s="24"/>
      <c r="DTT2" s="24"/>
      <c r="DTU2" s="24"/>
      <c r="DTV2" s="24"/>
      <c r="DTW2" s="24"/>
      <c r="DTX2" s="24"/>
      <c r="DTY2" s="24"/>
      <c r="DTZ2" s="24"/>
      <c r="DUA2" s="24"/>
      <c r="DUB2" s="24"/>
      <c r="DUC2" s="24"/>
      <c r="DUD2" s="24"/>
      <c r="DUE2" s="24"/>
      <c r="DUF2" s="24"/>
      <c r="DUG2" s="24"/>
      <c r="DUH2" s="24"/>
      <c r="DUI2" s="24"/>
      <c r="DUJ2" s="24"/>
      <c r="DUK2" s="24"/>
      <c r="DUL2" s="24"/>
      <c r="DUM2" s="24"/>
      <c r="DUN2" s="24"/>
      <c r="DUO2" s="24"/>
      <c r="DUP2" s="24"/>
      <c r="DUQ2" s="24"/>
      <c r="DUR2" s="24"/>
      <c r="DUS2" s="24"/>
      <c r="DUT2" s="24"/>
      <c r="DUU2" s="24"/>
      <c r="DUV2" s="24"/>
      <c r="DUW2" s="24"/>
      <c r="DUX2" s="24"/>
      <c r="DUY2" s="24"/>
      <c r="DUZ2" s="24"/>
      <c r="DVA2" s="24"/>
      <c r="DVB2" s="24"/>
      <c r="DVC2" s="24"/>
      <c r="DVD2" s="24"/>
      <c r="DVE2" s="24"/>
      <c r="DVF2" s="24"/>
      <c r="DVG2" s="24"/>
      <c r="DVH2" s="24"/>
      <c r="DVI2" s="24"/>
      <c r="DVJ2" s="24"/>
      <c r="DVK2" s="24"/>
      <c r="DVL2" s="24"/>
      <c r="DVM2" s="24"/>
      <c r="DVN2" s="24"/>
      <c r="DVO2" s="24"/>
      <c r="DVP2" s="24"/>
      <c r="DVQ2" s="24"/>
      <c r="DVR2" s="24"/>
      <c r="DVS2" s="24"/>
      <c r="DVT2" s="24"/>
      <c r="DVU2" s="24"/>
      <c r="DVV2" s="24"/>
      <c r="DVW2" s="24"/>
      <c r="DVX2" s="24"/>
      <c r="DVY2" s="24"/>
      <c r="DVZ2" s="24"/>
      <c r="DWA2" s="24"/>
      <c r="DWB2" s="24"/>
      <c r="DWC2" s="24"/>
      <c r="DWD2" s="24"/>
      <c r="DWE2" s="24"/>
      <c r="DWF2" s="24"/>
      <c r="DWG2" s="24"/>
      <c r="DWH2" s="24"/>
      <c r="DWI2" s="24"/>
      <c r="DWJ2" s="24"/>
      <c r="DWK2" s="24"/>
      <c r="DWL2" s="24"/>
      <c r="DWM2" s="24"/>
      <c r="DWN2" s="24"/>
      <c r="DWO2" s="24"/>
      <c r="DWP2" s="24"/>
      <c r="DWQ2" s="24"/>
      <c r="DWR2" s="24"/>
      <c r="DWS2" s="24"/>
      <c r="DWT2" s="24"/>
      <c r="DWU2" s="24"/>
      <c r="DWV2" s="24"/>
      <c r="DWW2" s="24"/>
      <c r="DWX2" s="24"/>
      <c r="DWY2" s="24"/>
      <c r="DWZ2" s="24"/>
      <c r="DXA2" s="24"/>
      <c r="DXB2" s="24"/>
      <c r="DXC2" s="24"/>
      <c r="DXD2" s="24"/>
      <c r="DXE2" s="24"/>
      <c r="DXF2" s="24"/>
      <c r="DXG2" s="24"/>
      <c r="DXH2" s="24"/>
      <c r="DXI2" s="24"/>
      <c r="DXJ2" s="24"/>
      <c r="DXK2" s="24"/>
      <c r="DXL2" s="24"/>
      <c r="DXM2" s="24"/>
      <c r="DXN2" s="24"/>
      <c r="DXO2" s="24"/>
      <c r="DXP2" s="24"/>
      <c r="DXQ2" s="24"/>
      <c r="DXR2" s="24"/>
      <c r="DXS2" s="24"/>
      <c r="DXT2" s="24"/>
      <c r="DXU2" s="24"/>
      <c r="DXV2" s="24"/>
      <c r="DXW2" s="24"/>
      <c r="DXX2" s="24"/>
      <c r="DXY2" s="24"/>
      <c r="DXZ2" s="24"/>
      <c r="DYA2" s="24"/>
      <c r="DYB2" s="24"/>
      <c r="DYC2" s="24"/>
      <c r="DYD2" s="24"/>
      <c r="DYE2" s="24"/>
      <c r="DYF2" s="24"/>
      <c r="DYG2" s="24"/>
      <c r="DYH2" s="24"/>
      <c r="DYI2" s="24"/>
      <c r="DYJ2" s="24"/>
      <c r="DYK2" s="24"/>
      <c r="DYL2" s="24"/>
      <c r="DYM2" s="24"/>
      <c r="DYN2" s="24"/>
      <c r="DYO2" s="24"/>
      <c r="DYP2" s="24"/>
      <c r="DYQ2" s="24"/>
      <c r="DYR2" s="24"/>
      <c r="DYS2" s="24"/>
      <c r="DYT2" s="24"/>
      <c r="DYU2" s="24"/>
      <c r="DYV2" s="24"/>
      <c r="DYW2" s="24"/>
      <c r="DYX2" s="24"/>
      <c r="DYY2" s="24"/>
      <c r="DYZ2" s="24"/>
      <c r="DZA2" s="24"/>
      <c r="DZB2" s="24"/>
      <c r="DZC2" s="24"/>
      <c r="DZD2" s="24"/>
      <c r="DZE2" s="24"/>
      <c r="DZF2" s="24"/>
      <c r="DZG2" s="24"/>
      <c r="DZH2" s="24"/>
      <c r="DZI2" s="24"/>
      <c r="DZJ2" s="24"/>
      <c r="DZK2" s="24"/>
      <c r="DZL2" s="24"/>
      <c r="DZM2" s="24"/>
      <c r="DZN2" s="24"/>
      <c r="DZO2" s="24"/>
      <c r="DZP2" s="24"/>
      <c r="DZQ2" s="24"/>
      <c r="DZR2" s="24"/>
      <c r="DZS2" s="24"/>
      <c r="DZT2" s="24"/>
      <c r="DZU2" s="24"/>
      <c r="DZV2" s="24"/>
      <c r="DZW2" s="24"/>
      <c r="DZX2" s="24"/>
      <c r="DZY2" s="24"/>
      <c r="DZZ2" s="24"/>
      <c r="EAA2" s="24"/>
      <c r="EAB2" s="24"/>
      <c r="EAC2" s="24"/>
      <c r="EAD2" s="24"/>
      <c r="EAE2" s="24"/>
      <c r="EAF2" s="24"/>
      <c r="EAG2" s="24"/>
      <c r="EAH2" s="24"/>
      <c r="EAI2" s="24"/>
      <c r="EAJ2" s="24"/>
      <c r="EAK2" s="24"/>
      <c r="EAL2" s="24"/>
      <c r="EAM2" s="24"/>
      <c r="EAN2" s="24"/>
      <c r="EAO2" s="24"/>
      <c r="EAP2" s="24"/>
      <c r="EAQ2" s="24"/>
      <c r="EAR2" s="24"/>
      <c r="EAS2" s="24"/>
      <c r="EAT2" s="24"/>
      <c r="EAU2" s="24"/>
      <c r="EAV2" s="24"/>
      <c r="EAW2" s="24"/>
      <c r="EAX2" s="24"/>
      <c r="EAY2" s="24"/>
      <c r="EAZ2" s="24"/>
      <c r="EBA2" s="24"/>
      <c r="EBB2" s="24"/>
      <c r="EBC2" s="24"/>
      <c r="EBD2" s="24"/>
      <c r="EBE2" s="24"/>
      <c r="EBF2" s="24"/>
      <c r="EBG2" s="24"/>
      <c r="EBH2" s="24"/>
      <c r="EBI2" s="24"/>
      <c r="EBJ2" s="24"/>
      <c r="EBK2" s="24"/>
      <c r="EBL2" s="24"/>
      <c r="EBM2" s="24"/>
      <c r="EBN2" s="24"/>
      <c r="EBO2" s="24"/>
      <c r="EBP2" s="24"/>
      <c r="EBQ2" s="24"/>
      <c r="EBR2" s="24"/>
      <c r="EBS2" s="24"/>
      <c r="EBT2" s="24"/>
      <c r="EBU2" s="24"/>
      <c r="EBV2" s="24"/>
      <c r="EBW2" s="24"/>
      <c r="EBX2" s="24"/>
      <c r="EBY2" s="24"/>
      <c r="EBZ2" s="24"/>
      <c r="ECA2" s="24"/>
      <c r="ECB2" s="24"/>
      <c r="ECC2" s="24"/>
      <c r="ECD2" s="24"/>
      <c r="ECE2" s="24"/>
      <c r="ECF2" s="24"/>
      <c r="ECG2" s="24"/>
      <c r="ECH2" s="24"/>
      <c r="ECI2" s="24"/>
      <c r="ECJ2" s="24"/>
      <c r="ECK2" s="24"/>
      <c r="ECL2" s="24"/>
      <c r="ECM2" s="24"/>
      <c r="ECN2" s="24"/>
      <c r="ECO2" s="24"/>
      <c r="ECP2" s="24"/>
      <c r="ECQ2" s="24"/>
      <c r="ECR2" s="24"/>
      <c r="ECS2" s="24"/>
      <c r="ECT2" s="24"/>
      <c r="ECU2" s="24"/>
      <c r="ECV2" s="24"/>
      <c r="ECW2" s="24"/>
      <c r="ECX2" s="24"/>
      <c r="ECY2" s="24"/>
      <c r="ECZ2" s="24"/>
      <c r="EDA2" s="24"/>
      <c r="EDB2" s="24"/>
      <c r="EDC2" s="24"/>
      <c r="EDD2" s="24"/>
      <c r="EDE2" s="24"/>
      <c r="EDF2" s="24"/>
      <c r="EDG2" s="24"/>
      <c r="EDH2" s="24"/>
      <c r="EDI2" s="24"/>
      <c r="EDJ2" s="24"/>
      <c r="EDK2" s="24"/>
      <c r="EDL2" s="24"/>
      <c r="EDM2" s="24"/>
      <c r="EDN2" s="24"/>
      <c r="EDO2" s="24"/>
      <c r="EDP2" s="24"/>
      <c r="EDQ2" s="24"/>
      <c r="EDR2" s="24"/>
      <c r="EDS2" s="24"/>
      <c r="EDT2" s="24"/>
      <c r="EDU2" s="24"/>
      <c r="EDV2" s="24"/>
      <c r="EDW2" s="24"/>
      <c r="EDX2" s="24"/>
      <c r="EDY2" s="24"/>
      <c r="EDZ2" s="24"/>
      <c r="EEA2" s="24"/>
      <c r="EEB2" s="24"/>
      <c r="EEC2" s="24"/>
      <c r="EED2" s="24"/>
      <c r="EEE2" s="24"/>
      <c r="EEF2" s="24"/>
      <c r="EEG2" s="24"/>
      <c r="EEH2" s="24"/>
      <c r="EEI2" s="24"/>
      <c r="EEJ2" s="24"/>
      <c r="EEK2" s="24"/>
      <c r="EEL2" s="24"/>
      <c r="EEM2" s="24"/>
      <c r="EEN2" s="24"/>
      <c r="EEO2" s="24"/>
      <c r="EEP2" s="24"/>
      <c r="EEQ2" s="24"/>
      <c r="EER2" s="24"/>
      <c r="EES2" s="24"/>
      <c r="EET2" s="24"/>
      <c r="EEU2" s="24"/>
      <c r="EEV2" s="24"/>
      <c r="EEW2" s="24"/>
      <c r="EEX2" s="24"/>
      <c r="EEY2" s="24"/>
      <c r="EEZ2" s="24"/>
      <c r="EFA2" s="24"/>
      <c r="EFB2" s="24"/>
      <c r="EFC2" s="24"/>
      <c r="EFD2" s="24"/>
      <c r="EFE2" s="24"/>
      <c r="EFF2" s="24"/>
      <c r="EFG2" s="24"/>
      <c r="EFH2" s="24"/>
      <c r="EFI2" s="24"/>
      <c r="EFJ2" s="24"/>
      <c r="EFK2" s="24"/>
      <c r="EFL2" s="24"/>
      <c r="EFM2" s="24"/>
      <c r="EFN2" s="24"/>
      <c r="EFO2" s="24"/>
      <c r="EFP2" s="24"/>
      <c r="EFQ2" s="24"/>
      <c r="EFR2" s="24"/>
      <c r="EFS2" s="24"/>
      <c r="EFT2" s="24"/>
      <c r="EFU2" s="24"/>
      <c r="EFV2" s="24"/>
      <c r="EFW2" s="24"/>
      <c r="EFX2" s="24"/>
      <c r="EFY2" s="24"/>
      <c r="EFZ2" s="24"/>
      <c r="EGA2" s="24"/>
      <c r="EGB2" s="24"/>
      <c r="EGC2" s="24"/>
      <c r="EGD2" s="24"/>
      <c r="EGE2" s="24"/>
      <c r="EGF2" s="24"/>
      <c r="EGG2" s="24"/>
      <c r="EGH2" s="24"/>
      <c r="EGI2" s="24"/>
      <c r="EGJ2" s="24"/>
      <c r="EGK2" s="24"/>
      <c r="EGL2" s="24"/>
      <c r="EGM2" s="24"/>
      <c r="EGN2" s="24"/>
      <c r="EGO2" s="24"/>
      <c r="EGP2" s="24"/>
      <c r="EGQ2" s="24"/>
      <c r="EGR2" s="24"/>
      <c r="EGS2" s="24"/>
      <c r="EGT2" s="24"/>
      <c r="EGU2" s="24"/>
      <c r="EGV2" s="24"/>
      <c r="EGW2" s="24"/>
      <c r="EGX2" s="24"/>
      <c r="EGY2" s="24"/>
      <c r="EGZ2" s="24"/>
      <c r="EHA2" s="24"/>
      <c r="EHB2" s="24"/>
      <c r="EHC2" s="24"/>
      <c r="EHD2" s="24"/>
      <c r="EHE2" s="24"/>
      <c r="EHF2" s="24"/>
      <c r="EHG2" s="24"/>
      <c r="EHH2" s="24"/>
      <c r="EHI2" s="24"/>
      <c r="EHJ2" s="24"/>
      <c r="EHK2" s="24"/>
      <c r="EHL2" s="24"/>
      <c r="EHM2" s="24"/>
      <c r="EHN2" s="24"/>
      <c r="EHO2" s="24"/>
      <c r="EHP2" s="24"/>
      <c r="EHQ2" s="24"/>
      <c r="EHR2" s="24"/>
      <c r="EHS2" s="24"/>
      <c r="EHT2" s="24"/>
      <c r="EHU2" s="24"/>
      <c r="EHV2" s="24"/>
      <c r="EHW2" s="24"/>
      <c r="EHX2" s="24"/>
      <c r="EHY2" s="24"/>
      <c r="EHZ2" s="24"/>
      <c r="EIA2" s="24"/>
      <c r="EIB2" s="24"/>
      <c r="EIC2" s="24"/>
      <c r="EID2" s="24"/>
      <c r="EIE2" s="24"/>
      <c r="EIF2" s="24"/>
      <c r="EIG2" s="24"/>
      <c r="EIH2" s="24"/>
      <c r="EII2" s="24"/>
      <c r="EIJ2" s="24"/>
      <c r="EIK2" s="24"/>
      <c r="EIL2" s="24"/>
      <c r="EIM2" s="24"/>
      <c r="EIN2" s="24"/>
      <c r="EIO2" s="24"/>
      <c r="EIP2" s="24"/>
      <c r="EIQ2" s="24"/>
      <c r="EIR2" s="24"/>
      <c r="EIS2" s="24"/>
      <c r="EIT2" s="24"/>
      <c r="EIU2" s="24"/>
      <c r="EIV2" s="24"/>
      <c r="EIW2" s="24"/>
      <c r="EIX2" s="24"/>
      <c r="EIY2" s="24"/>
      <c r="EIZ2" s="24"/>
      <c r="EJA2" s="24"/>
      <c r="EJB2" s="24"/>
      <c r="EJC2" s="24"/>
      <c r="EJD2" s="24"/>
      <c r="EJE2" s="24"/>
      <c r="EJF2" s="24"/>
      <c r="EJG2" s="24"/>
      <c r="EJH2" s="24"/>
      <c r="EJI2" s="24"/>
      <c r="EJJ2" s="24"/>
      <c r="EJK2" s="24"/>
      <c r="EJL2" s="24"/>
      <c r="EJM2" s="24"/>
      <c r="EJN2" s="24"/>
      <c r="EJO2" s="24"/>
      <c r="EJP2" s="24"/>
      <c r="EJQ2" s="24"/>
      <c r="EJR2" s="24"/>
      <c r="EJS2" s="24"/>
      <c r="EJT2" s="24"/>
      <c r="EJU2" s="24"/>
      <c r="EJV2" s="24"/>
      <c r="EJW2" s="24"/>
      <c r="EJX2" s="24"/>
      <c r="EJY2" s="24"/>
      <c r="EJZ2" s="24"/>
      <c r="EKA2" s="24"/>
      <c r="EKB2" s="24"/>
      <c r="EKC2" s="24"/>
      <c r="EKD2" s="24"/>
      <c r="EKE2" s="24"/>
      <c r="EKF2" s="24"/>
      <c r="EKG2" s="24"/>
      <c r="EKH2" s="24"/>
      <c r="EKI2" s="24"/>
      <c r="EKJ2" s="24"/>
      <c r="EKK2" s="24"/>
      <c r="EKL2" s="24"/>
      <c r="EKM2" s="24"/>
      <c r="EKN2" s="24"/>
      <c r="EKO2" s="24"/>
      <c r="EKP2" s="24"/>
      <c r="EKQ2" s="24"/>
      <c r="EKR2" s="24"/>
      <c r="EKS2" s="24"/>
      <c r="EKT2" s="24"/>
      <c r="EKU2" s="24"/>
      <c r="EKV2" s="24"/>
      <c r="EKW2" s="24"/>
      <c r="EKX2" s="24"/>
      <c r="EKY2" s="24"/>
      <c r="EKZ2" s="24"/>
      <c r="ELA2" s="24"/>
      <c r="ELB2" s="24"/>
      <c r="ELC2" s="24"/>
      <c r="ELD2" s="24"/>
      <c r="ELE2" s="24"/>
      <c r="ELF2" s="24"/>
      <c r="ELG2" s="24"/>
      <c r="ELH2" s="24"/>
      <c r="ELI2" s="24"/>
      <c r="ELJ2" s="24"/>
      <c r="ELK2" s="24"/>
      <c r="ELL2" s="24"/>
      <c r="ELM2" s="24"/>
      <c r="ELN2" s="24"/>
      <c r="ELO2" s="24"/>
      <c r="ELP2" s="24"/>
      <c r="ELQ2" s="24"/>
      <c r="ELR2" s="24"/>
      <c r="ELS2" s="24"/>
      <c r="ELT2" s="24"/>
      <c r="ELU2" s="24"/>
      <c r="ELV2" s="24"/>
      <c r="ELW2" s="24"/>
      <c r="ELX2" s="24"/>
      <c r="ELY2" s="24"/>
      <c r="ELZ2" s="24"/>
      <c r="EMA2" s="24"/>
      <c r="EMB2" s="24"/>
      <c r="EMC2" s="24"/>
      <c r="EMD2" s="24"/>
      <c r="EME2" s="24"/>
      <c r="EMF2" s="24"/>
      <c r="EMG2" s="24"/>
      <c r="EMH2" s="24"/>
      <c r="EMI2" s="24"/>
      <c r="EMJ2" s="24"/>
      <c r="EMK2" s="24"/>
      <c r="EML2" s="24"/>
      <c r="EMM2" s="24"/>
      <c r="EMN2" s="24"/>
      <c r="EMO2" s="24"/>
      <c r="EMP2" s="24"/>
      <c r="EMQ2" s="24"/>
      <c r="EMR2" s="24"/>
      <c r="EMS2" s="24"/>
      <c r="EMT2" s="24"/>
      <c r="EMU2" s="24"/>
      <c r="EMV2" s="24"/>
      <c r="EMW2" s="24"/>
      <c r="EMX2" s="24"/>
      <c r="EMY2" s="24"/>
      <c r="EMZ2" s="24"/>
      <c r="ENA2" s="24"/>
      <c r="ENB2" s="24"/>
      <c r="ENC2" s="24"/>
      <c r="END2" s="24"/>
      <c r="ENE2" s="24"/>
      <c r="ENF2" s="24"/>
      <c r="ENG2" s="24"/>
      <c r="ENH2" s="24"/>
      <c r="ENI2" s="24"/>
      <c r="ENJ2" s="24"/>
      <c r="ENK2" s="24"/>
      <c r="ENL2" s="24"/>
      <c r="ENM2" s="24"/>
      <c r="ENN2" s="24"/>
      <c r="ENO2" s="24"/>
      <c r="ENP2" s="24"/>
      <c r="ENQ2" s="24"/>
      <c r="ENR2" s="24"/>
      <c r="ENS2" s="24"/>
      <c r="ENT2" s="24"/>
      <c r="ENU2" s="24"/>
      <c r="ENV2" s="24"/>
      <c r="ENW2" s="24"/>
      <c r="ENX2" s="24"/>
      <c r="ENY2" s="24"/>
      <c r="ENZ2" s="24"/>
      <c r="EOA2" s="24"/>
      <c r="EOB2" s="24"/>
      <c r="EOC2" s="24"/>
      <c r="EOD2" s="24"/>
      <c r="EOE2" s="24"/>
      <c r="EOF2" s="24"/>
      <c r="EOG2" s="24"/>
      <c r="EOH2" s="24"/>
      <c r="EOI2" s="24"/>
      <c r="EOJ2" s="24"/>
      <c r="EOK2" s="24"/>
      <c r="EOL2" s="24"/>
      <c r="EOM2" s="24"/>
      <c r="EON2" s="24"/>
      <c r="EOO2" s="24"/>
      <c r="EOP2" s="24"/>
      <c r="EOQ2" s="24"/>
      <c r="EOR2" s="24"/>
      <c r="EOS2" s="24"/>
      <c r="EOT2" s="24"/>
      <c r="EOU2" s="24"/>
      <c r="EOV2" s="24"/>
      <c r="EOW2" s="24"/>
      <c r="EOX2" s="24"/>
      <c r="EOY2" s="24"/>
      <c r="EOZ2" s="24"/>
      <c r="EPA2" s="24"/>
      <c r="EPB2" s="24"/>
      <c r="EPC2" s="24"/>
      <c r="EPD2" s="24"/>
      <c r="EPE2" s="24"/>
      <c r="EPF2" s="24"/>
      <c r="EPG2" s="24"/>
      <c r="EPH2" s="24"/>
      <c r="EPI2" s="24"/>
      <c r="EPJ2" s="24"/>
      <c r="EPK2" s="24"/>
      <c r="EPL2" s="24"/>
      <c r="EPM2" s="24"/>
      <c r="EPN2" s="24"/>
      <c r="EPO2" s="24"/>
      <c r="EPP2" s="24"/>
      <c r="EPQ2" s="24"/>
      <c r="EPR2" s="24"/>
      <c r="EPS2" s="24"/>
      <c r="EPT2" s="24"/>
      <c r="EPU2" s="24"/>
      <c r="EPV2" s="24"/>
      <c r="EPW2" s="24"/>
      <c r="EPX2" s="24"/>
      <c r="EPY2" s="24"/>
      <c r="EPZ2" s="24"/>
      <c r="EQA2" s="24"/>
      <c r="EQB2" s="24"/>
      <c r="EQC2" s="24"/>
      <c r="EQD2" s="24"/>
      <c r="EQE2" s="24"/>
      <c r="EQF2" s="24"/>
      <c r="EQG2" s="24"/>
      <c r="EQH2" s="24"/>
      <c r="EQI2" s="24"/>
      <c r="EQJ2" s="24"/>
      <c r="EQK2" s="24"/>
      <c r="EQL2" s="24"/>
      <c r="EQM2" s="24"/>
      <c r="EQN2" s="24"/>
      <c r="EQO2" s="24"/>
      <c r="EQP2" s="24"/>
      <c r="EQQ2" s="24"/>
      <c r="EQR2" s="24"/>
      <c r="EQS2" s="24"/>
      <c r="EQT2" s="24"/>
      <c r="EQU2" s="24"/>
      <c r="EQV2" s="24"/>
      <c r="EQW2" s="24"/>
      <c r="EQX2" s="24"/>
      <c r="EQY2" s="24"/>
      <c r="EQZ2" s="24"/>
      <c r="ERA2" s="24"/>
      <c r="ERB2" s="24"/>
      <c r="ERC2" s="24"/>
      <c r="ERD2" s="24"/>
      <c r="ERE2" s="24"/>
      <c r="ERF2" s="24"/>
      <c r="ERG2" s="24"/>
      <c r="ERH2" s="24"/>
      <c r="ERI2" s="24"/>
      <c r="ERJ2" s="24"/>
      <c r="ERK2" s="24"/>
      <c r="ERL2" s="24"/>
      <c r="ERM2" s="24"/>
      <c r="ERN2" s="24"/>
      <c r="ERO2" s="24"/>
      <c r="ERP2" s="24"/>
      <c r="ERQ2" s="24"/>
      <c r="ERR2" s="24"/>
      <c r="ERS2" s="24"/>
      <c r="ERT2" s="24"/>
      <c r="ERU2" s="24"/>
      <c r="ERV2" s="24"/>
      <c r="ERW2" s="24"/>
      <c r="ERX2" s="24"/>
      <c r="ERY2" s="24"/>
      <c r="ERZ2" s="24"/>
      <c r="ESA2" s="24"/>
      <c r="ESB2" s="24"/>
      <c r="ESC2" s="24"/>
      <c r="ESD2" s="24"/>
      <c r="ESE2" s="24"/>
      <c r="ESF2" s="24"/>
      <c r="ESG2" s="24"/>
      <c r="ESH2" s="24"/>
      <c r="ESI2" s="24"/>
      <c r="ESJ2" s="24"/>
      <c r="ESK2" s="24"/>
      <c r="ESL2" s="24"/>
      <c r="ESM2" s="24"/>
      <c r="ESN2" s="24"/>
      <c r="ESO2" s="24"/>
      <c r="ESP2" s="24"/>
      <c r="ESQ2" s="24"/>
      <c r="ESR2" s="24"/>
      <c r="ESS2" s="24"/>
      <c r="EST2" s="24"/>
      <c r="ESU2" s="24"/>
      <c r="ESV2" s="24"/>
      <c r="ESW2" s="24"/>
      <c r="ESX2" s="24"/>
      <c r="ESY2" s="24"/>
      <c r="ESZ2" s="24"/>
      <c r="ETA2" s="24"/>
      <c r="ETB2" s="24"/>
      <c r="ETC2" s="24"/>
      <c r="ETD2" s="24"/>
      <c r="ETE2" s="24"/>
      <c r="ETF2" s="24"/>
      <c r="ETG2" s="24"/>
      <c r="ETH2" s="24"/>
      <c r="ETI2" s="24"/>
      <c r="ETJ2" s="24"/>
      <c r="ETK2" s="24"/>
      <c r="ETL2" s="24"/>
      <c r="ETM2" s="24"/>
      <c r="ETN2" s="24"/>
      <c r="ETO2" s="24"/>
      <c r="ETP2" s="24"/>
      <c r="ETQ2" s="24"/>
      <c r="ETR2" s="24"/>
      <c r="ETS2" s="24"/>
      <c r="ETT2" s="24"/>
      <c r="ETU2" s="24"/>
      <c r="ETV2" s="24"/>
      <c r="ETW2" s="24"/>
      <c r="ETX2" s="24"/>
      <c r="ETY2" s="24"/>
      <c r="ETZ2" s="24"/>
      <c r="EUA2" s="24"/>
      <c r="EUB2" s="24"/>
      <c r="EUC2" s="24"/>
      <c r="EUD2" s="24"/>
      <c r="EUE2" s="24"/>
      <c r="EUF2" s="24"/>
      <c r="EUG2" s="24"/>
      <c r="EUH2" s="24"/>
      <c r="EUI2" s="24"/>
      <c r="EUJ2" s="24"/>
      <c r="EUK2" s="24"/>
      <c r="EUL2" s="24"/>
      <c r="EUM2" s="24"/>
      <c r="EUN2" s="24"/>
      <c r="EUO2" s="24"/>
      <c r="EUP2" s="24"/>
      <c r="EUQ2" s="24"/>
      <c r="EUR2" s="24"/>
      <c r="EUS2" s="24"/>
      <c r="EUT2" s="24"/>
      <c r="EUU2" s="24"/>
      <c r="EUV2" s="24"/>
      <c r="EUW2" s="24"/>
      <c r="EUX2" s="24"/>
      <c r="EUY2" s="24"/>
      <c r="EUZ2" s="24"/>
      <c r="EVA2" s="24"/>
      <c r="EVB2" s="24"/>
      <c r="EVC2" s="24"/>
      <c r="EVD2" s="24"/>
      <c r="EVE2" s="24"/>
      <c r="EVF2" s="24"/>
      <c r="EVG2" s="24"/>
      <c r="EVH2" s="24"/>
      <c r="EVI2" s="24"/>
      <c r="EVJ2" s="24"/>
      <c r="EVK2" s="24"/>
      <c r="EVL2" s="24"/>
      <c r="EVM2" s="24"/>
      <c r="EVN2" s="24"/>
      <c r="EVO2" s="24"/>
      <c r="EVP2" s="24"/>
      <c r="EVQ2" s="24"/>
      <c r="EVR2" s="24"/>
      <c r="EVS2" s="24"/>
      <c r="EVT2" s="24"/>
      <c r="EVU2" s="24"/>
      <c r="EVV2" s="24"/>
      <c r="EVW2" s="24"/>
      <c r="EVX2" s="24"/>
      <c r="EVY2" s="24"/>
      <c r="EVZ2" s="24"/>
      <c r="EWA2" s="24"/>
      <c r="EWB2" s="24"/>
      <c r="EWC2" s="24"/>
      <c r="EWD2" s="24"/>
      <c r="EWE2" s="24"/>
      <c r="EWF2" s="24"/>
      <c r="EWG2" s="24"/>
      <c r="EWH2" s="24"/>
      <c r="EWI2" s="24"/>
      <c r="EWJ2" s="24"/>
      <c r="EWK2" s="24"/>
      <c r="EWL2" s="24"/>
      <c r="EWM2" s="24"/>
      <c r="EWN2" s="24"/>
      <c r="EWO2" s="24"/>
      <c r="EWP2" s="24"/>
      <c r="EWQ2" s="24"/>
      <c r="EWR2" s="24"/>
      <c r="EWS2" s="24"/>
      <c r="EWT2" s="24"/>
      <c r="EWU2" s="24"/>
      <c r="EWV2" s="24"/>
      <c r="EWW2" s="24"/>
      <c r="EWX2" s="24"/>
      <c r="EWY2" s="24"/>
      <c r="EWZ2" s="24"/>
      <c r="EXA2" s="24"/>
      <c r="EXB2" s="24"/>
      <c r="EXC2" s="24"/>
      <c r="EXD2" s="24"/>
      <c r="EXE2" s="24"/>
      <c r="EXF2" s="24"/>
      <c r="EXG2" s="24"/>
      <c r="EXH2" s="24"/>
      <c r="EXI2" s="24"/>
      <c r="EXJ2" s="24"/>
      <c r="EXK2" s="24"/>
      <c r="EXL2" s="24"/>
      <c r="EXM2" s="24"/>
      <c r="EXN2" s="24"/>
      <c r="EXO2" s="24"/>
      <c r="EXP2" s="24"/>
      <c r="EXQ2" s="24"/>
      <c r="EXR2" s="24"/>
      <c r="EXS2" s="24"/>
      <c r="EXT2" s="24"/>
      <c r="EXU2" s="24"/>
      <c r="EXV2" s="24"/>
      <c r="EXW2" s="24"/>
      <c r="EXX2" s="24"/>
      <c r="EXY2" s="24"/>
      <c r="EXZ2" s="24"/>
      <c r="EYA2" s="24"/>
      <c r="EYB2" s="24"/>
      <c r="EYC2" s="24"/>
      <c r="EYD2" s="24"/>
      <c r="EYE2" s="24"/>
      <c r="EYF2" s="24"/>
      <c r="EYG2" s="24"/>
      <c r="EYH2" s="24"/>
      <c r="EYI2" s="24"/>
      <c r="EYJ2" s="24"/>
      <c r="EYK2" s="24"/>
      <c r="EYL2" s="24"/>
      <c r="EYM2" s="24"/>
      <c r="EYN2" s="24"/>
      <c r="EYO2" s="24"/>
      <c r="EYP2" s="24"/>
      <c r="EYQ2" s="24"/>
      <c r="EYR2" s="24"/>
      <c r="EYS2" s="24"/>
      <c r="EYT2" s="24"/>
      <c r="EYU2" s="24"/>
      <c r="EYV2" s="24"/>
      <c r="EYW2" s="24"/>
      <c r="EYX2" s="24"/>
      <c r="EYY2" s="24"/>
      <c r="EYZ2" s="24"/>
      <c r="EZA2" s="24"/>
      <c r="EZB2" s="24"/>
      <c r="EZC2" s="24"/>
      <c r="EZD2" s="24"/>
      <c r="EZE2" s="24"/>
      <c r="EZF2" s="24"/>
      <c r="EZG2" s="24"/>
      <c r="EZH2" s="24"/>
      <c r="EZI2" s="24"/>
      <c r="EZJ2" s="24"/>
      <c r="EZK2" s="24"/>
      <c r="EZL2" s="24"/>
      <c r="EZM2" s="24"/>
      <c r="EZN2" s="24"/>
      <c r="EZO2" s="24"/>
      <c r="EZP2" s="24"/>
      <c r="EZQ2" s="24"/>
      <c r="EZR2" s="24"/>
      <c r="EZS2" s="24"/>
      <c r="EZT2" s="24"/>
      <c r="EZU2" s="24"/>
      <c r="EZV2" s="24"/>
      <c r="EZW2" s="24"/>
      <c r="EZX2" s="24"/>
      <c r="EZY2" s="24"/>
      <c r="EZZ2" s="24"/>
      <c r="FAA2" s="24"/>
      <c r="FAB2" s="24"/>
      <c r="FAC2" s="24"/>
      <c r="FAD2" s="24"/>
      <c r="FAE2" s="24"/>
      <c r="FAF2" s="24"/>
      <c r="FAG2" s="24"/>
      <c r="FAH2" s="24"/>
      <c r="FAI2" s="24"/>
      <c r="FAJ2" s="24"/>
      <c r="FAK2" s="24"/>
      <c r="FAL2" s="24"/>
      <c r="FAM2" s="24"/>
      <c r="FAN2" s="24"/>
      <c r="FAO2" s="24"/>
      <c r="FAP2" s="24"/>
      <c r="FAQ2" s="24"/>
      <c r="FAR2" s="24"/>
      <c r="FAS2" s="24"/>
      <c r="FAT2" s="24"/>
      <c r="FAU2" s="24"/>
      <c r="FAV2" s="24"/>
      <c r="FAW2" s="24"/>
      <c r="FAX2" s="24"/>
      <c r="FAY2" s="24"/>
      <c r="FAZ2" s="24"/>
      <c r="FBA2" s="24"/>
      <c r="FBB2" s="24"/>
      <c r="FBC2" s="24"/>
      <c r="FBD2" s="24"/>
      <c r="FBE2" s="24"/>
      <c r="FBF2" s="24"/>
      <c r="FBG2" s="24"/>
      <c r="FBH2" s="24"/>
      <c r="FBI2" s="24"/>
      <c r="FBJ2" s="24"/>
      <c r="FBK2" s="24"/>
      <c r="FBL2" s="24"/>
      <c r="FBM2" s="24"/>
      <c r="FBN2" s="24"/>
      <c r="FBO2" s="24"/>
      <c r="FBP2" s="24"/>
      <c r="FBQ2" s="24"/>
      <c r="FBR2" s="24"/>
      <c r="FBS2" s="24"/>
      <c r="FBT2" s="24"/>
      <c r="FBU2" s="24"/>
      <c r="FBV2" s="24"/>
      <c r="FBW2" s="24"/>
      <c r="FBX2" s="24"/>
      <c r="FBY2" s="24"/>
      <c r="FBZ2" s="24"/>
      <c r="FCA2" s="24"/>
      <c r="FCB2" s="24"/>
      <c r="FCC2" s="24"/>
      <c r="FCD2" s="24"/>
      <c r="FCE2" s="24"/>
      <c r="FCF2" s="24"/>
      <c r="FCG2" s="24"/>
      <c r="FCH2" s="24"/>
      <c r="FCI2" s="24"/>
      <c r="FCJ2" s="24"/>
      <c r="FCK2" s="24"/>
      <c r="FCL2" s="24"/>
      <c r="FCM2" s="24"/>
      <c r="FCN2" s="24"/>
      <c r="FCO2" s="24"/>
      <c r="FCP2" s="24"/>
      <c r="FCQ2" s="24"/>
      <c r="FCR2" s="24"/>
      <c r="FCS2" s="24"/>
      <c r="FCT2" s="24"/>
      <c r="FCU2" s="24"/>
      <c r="FCV2" s="24"/>
      <c r="FCW2" s="24"/>
      <c r="FCX2" s="24"/>
      <c r="FCY2" s="24"/>
      <c r="FCZ2" s="24"/>
      <c r="FDA2" s="24"/>
      <c r="FDB2" s="24"/>
      <c r="FDC2" s="24"/>
      <c r="FDD2" s="24"/>
      <c r="FDE2" s="24"/>
      <c r="FDF2" s="24"/>
      <c r="FDG2" s="24"/>
      <c r="FDH2" s="24"/>
      <c r="FDI2" s="24"/>
      <c r="FDJ2" s="24"/>
      <c r="FDK2" s="24"/>
      <c r="FDL2" s="24"/>
      <c r="FDM2" s="24"/>
      <c r="FDN2" s="24"/>
      <c r="FDO2" s="24"/>
      <c r="FDP2" s="24"/>
      <c r="FDQ2" s="24"/>
      <c r="FDR2" s="24"/>
      <c r="FDS2" s="24"/>
      <c r="FDT2" s="24"/>
      <c r="FDU2" s="24"/>
      <c r="FDV2" s="24"/>
      <c r="FDW2" s="24"/>
      <c r="FDX2" s="24"/>
      <c r="FDY2" s="24"/>
      <c r="FDZ2" s="24"/>
      <c r="FEA2" s="24"/>
      <c r="FEB2" s="24"/>
      <c r="FEC2" s="24"/>
      <c r="FED2" s="24"/>
      <c r="FEE2" s="24"/>
      <c r="FEF2" s="24"/>
      <c r="FEG2" s="24"/>
      <c r="FEH2" s="24"/>
      <c r="FEI2" s="24"/>
      <c r="FEJ2" s="24"/>
      <c r="FEK2" s="24"/>
      <c r="FEL2" s="24"/>
      <c r="FEM2" s="24"/>
      <c r="FEN2" s="24"/>
      <c r="FEO2" s="24"/>
      <c r="FEP2" s="24"/>
      <c r="FEQ2" s="24"/>
      <c r="FER2" s="24"/>
      <c r="FES2" s="24"/>
      <c r="FET2" s="24"/>
      <c r="FEU2" s="24"/>
      <c r="FEV2" s="24"/>
      <c r="FEW2" s="24"/>
      <c r="FEX2" s="24"/>
      <c r="FEY2" s="24"/>
      <c r="FEZ2" s="24"/>
      <c r="FFA2" s="24"/>
      <c r="FFB2" s="24"/>
      <c r="FFC2" s="24"/>
      <c r="FFD2" s="24"/>
      <c r="FFE2" s="24"/>
      <c r="FFF2" s="24"/>
      <c r="FFG2" s="24"/>
      <c r="FFH2" s="24"/>
      <c r="FFI2" s="24"/>
      <c r="FFJ2" s="24"/>
      <c r="FFK2" s="24"/>
      <c r="FFL2" s="24"/>
      <c r="FFM2" s="24"/>
      <c r="FFN2" s="24"/>
      <c r="FFO2" s="24"/>
      <c r="FFP2" s="24"/>
      <c r="FFQ2" s="24"/>
      <c r="FFR2" s="24"/>
      <c r="FFS2" s="24"/>
      <c r="FFT2" s="24"/>
      <c r="FFU2" s="24"/>
      <c r="FFV2" s="24"/>
      <c r="FFW2" s="24"/>
      <c r="FFX2" s="24"/>
      <c r="FFY2" s="24"/>
      <c r="FFZ2" s="24"/>
      <c r="FGA2" s="24"/>
      <c r="FGB2" s="24"/>
      <c r="FGC2" s="24"/>
      <c r="FGD2" s="24"/>
      <c r="FGE2" s="24"/>
      <c r="FGF2" s="24"/>
      <c r="FGG2" s="24"/>
      <c r="FGH2" s="24"/>
      <c r="FGI2" s="24"/>
      <c r="FGJ2" s="24"/>
      <c r="FGK2" s="24"/>
      <c r="FGL2" s="24"/>
      <c r="FGM2" s="24"/>
      <c r="FGN2" s="24"/>
      <c r="FGO2" s="24"/>
      <c r="FGP2" s="24"/>
      <c r="FGQ2" s="24"/>
      <c r="FGR2" s="24"/>
      <c r="FGS2" s="24"/>
      <c r="FGT2" s="24"/>
      <c r="FGU2" s="24"/>
      <c r="FGV2" s="24"/>
      <c r="FGW2" s="24"/>
      <c r="FGX2" s="24"/>
      <c r="FGY2" s="24"/>
      <c r="FGZ2" s="24"/>
      <c r="FHA2" s="24"/>
      <c r="FHB2" s="24"/>
      <c r="FHC2" s="24"/>
      <c r="FHD2" s="24"/>
      <c r="FHE2" s="24"/>
      <c r="FHF2" s="24"/>
      <c r="FHG2" s="24"/>
      <c r="FHH2" s="24"/>
      <c r="FHI2" s="24"/>
      <c r="FHJ2" s="24"/>
      <c r="FHK2" s="24"/>
      <c r="FHL2" s="24"/>
      <c r="FHM2" s="24"/>
      <c r="FHN2" s="24"/>
      <c r="FHO2" s="24"/>
      <c r="FHP2" s="24"/>
      <c r="FHQ2" s="24"/>
      <c r="FHR2" s="24"/>
      <c r="FHS2" s="24"/>
      <c r="FHT2" s="24"/>
      <c r="FHU2" s="24"/>
      <c r="FHV2" s="24"/>
      <c r="FHW2" s="24"/>
      <c r="FHX2" s="24"/>
      <c r="FHY2" s="24"/>
      <c r="FHZ2" s="24"/>
      <c r="FIA2" s="24"/>
      <c r="FIB2" s="24"/>
      <c r="FIC2" s="24"/>
      <c r="FID2" s="24"/>
      <c r="FIE2" s="24"/>
      <c r="FIF2" s="24"/>
      <c r="FIG2" s="24"/>
      <c r="FIH2" s="24"/>
      <c r="FII2" s="24"/>
      <c r="FIJ2" s="24"/>
      <c r="FIK2" s="24"/>
      <c r="FIL2" s="24"/>
      <c r="FIM2" s="24"/>
      <c r="FIN2" s="24"/>
      <c r="FIO2" s="24"/>
      <c r="FIP2" s="24"/>
      <c r="FIQ2" s="24"/>
      <c r="FIR2" s="24"/>
      <c r="FIS2" s="24"/>
      <c r="FIT2" s="24"/>
      <c r="FIU2" s="24"/>
      <c r="FIV2" s="24"/>
      <c r="FIW2" s="24"/>
      <c r="FIX2" s="24"/>
      <c r="FIY2" s="24"/>
      <c r="FIZ2" s="24"/>
      <c r="FJA2" s="24"/>
      <c r="FJB2" s="24"/>
      <c r="FJC2" s="24"/>
      <c r="FJD2" s="24"/>
      <c r="FJE2" s="24"/>
      <c r="FJF2" s="24"/>
      <c r="FJG2" s="24"/>
      <c r="FJH2" s="24"/>
      <c r="FJI2" s="24"/>
      <c r="FJJ2" s="24"/>
      <c r="FJK2" s="24"/>
      <c r="FJL2" s="24"/>
      <c r="FJM2" s="24"/>
      <c r="FJN2" s="24"/>
      <c r="FJO2" s="24"/>
      <c r="FJP2" s="24"/>
      <c r="FJQ2" s="24"/>
      <c r="FJR2" s="24"/>
      <c r="FJS2" s="24"/>
      <c r="FJT2" s="24"/>
      <c r="FJU2" s="24"/>
      <c r="FJV2" s="24"/>
      <c r="FJW2" s="24"/>
      <c r="FJX2" s="24"/>
      <c r="FJY2" s="24"/>
      <c r="FJZ2" s="24"/>
      <c r="FKA2" s="24"/>
      <c r="FKB2" s="24"/>
      <c r="FKC2" s="24"/>
      <c r="FKD2" s="24"/>
      <c r="FKE2" s="24"/>
      <c r="FKF2" s="24"/>
      <c r="FKG2" s="24"/>
      <c r="FKH2" s="24"/>
      <c r="FKI2" s="24"/>
      <c r="FKJ2" s="24"/>
      <c r="FKK2" s="24"/>
      <c r="FKL2" s="24"/>
      <c r="FKM2" s="24"/>
      <c r="FKN2" s="24"/>
      <c r="FKO2" s="24"/>
      <c r="FKP2" s="24"/>
      <c r="FKQ2" s="24"/>
      <c r="FKR2" s="24"/>
      <c r="FKS2" s="24"/>
      <c r="FKT2" s="24"/>
      <c r="FKU2" s="24"/>
      <c r="FKV2" s="24"/>
      <c r="FKW2" s="24"/>
      <c r="FKX2" s="24"/>
      <c r="FKY2" s="24"/>
      <c r="FKZ2" s="24"/>
      <c r="FLA2" s="24"/>
      <c r="FLB2" s="24"/>
      <c r="FLC2" s="24"/>
      <c r="FLD2" s="24"/>
      <c r="FLE2" s="24"/>
      <c r="FLF2" s="24"/>
      <c r="FLG2" s="24"/>
      <c r="FLH2" s="24"/>
      <c r="FLI2" s="24"/>
      <c r="FLJ2" s="24"/>
      <c r="FLK2" s="24"/>
      <c r="FLL2" s="24"/>
      <c r="FLM2" s="24"/>
      <c r="FLN2" s="24"/>
      <c r="FLO2" s="24"/>
      <c r="FLP2" s="24"/>
      <c r="FLQ2" s="24"/>
      <c r="FLR2" s="24"/>
      <c r="FLS2" s="24"/>
      <c r="FLT2" s="24"/>
      <c r="FLU2" s="24"/>
      <c r="FLV2" s="24"/>
      <c r="FLW2" s="24"/>
      <c r="FLX2" s="24"/>
      <c r="FLY2" s="24"/>
      <c r="FLZ2" s="24"/>
      <c r="FMA2" s="24"/>
      <c r="FMB2" s="24"/>
      <c r="FMC2" s="24"/>
      <c r="FMD2" s="24"/>
      <c r="FME2" s="24"/>
      <c r="FMF2" s="24"/>
      <c r="FMG2" s="24"/>
      <c r="FMH2" s="24"/>
      <c r="FMI2" s="24"/>
      <c r="FMJ2" s="24"/>
      <c r="FMK2" s="24"/>
      <c r="FML2" s="24"/>
      <c r="FMM2" s="24"/>
      <c r="FMN2" s="24"/>
      <c r="FMO2" s="24"/>
      <c r="FMP2" s="24"/>
      <c r="FMQ2" s="24"/>
      <c r="FMR2" s="24"/>
      <c r="FMS2" s="24"/>
      <c r="FMT2" s="24"/>
      <c r="FMU2" s="24"/>
      <c r="FMV2" s="24"/>
      <c r="FMW2" s="24"/>
      <c r="FMX2" s="24"/>
      <c r="FMY2" s="24"/>
      <c r="FMZ2" s="24"/>
      <c r="FNA2" s="24"/>
      <c r="FNB2" s="24"/>
      <c r="FNC2" s="24"/>
      <c r="FND2" s="24"/>
      <c r="FNE2" s="24"/>
      <c r="FNF2" s="24"/>
      <c r="FNG2" s="24"/>
      <c r="FNH2" s="24"/>
      <c r="FNI2" s="24"/>
      <c r="FNJ2" s="24"/>
      <c r="FNK2" s="24"/>
      <c r="FNL2" s="24"/>
      <c r="FNM2" s="24"/>
      <c r="FNN2" s="24"/>
      <c r="FNO2" s="24"/>
      <c r="FNP2" s="24"/>
      <c r="FNQ2" s="24"/>
      <c r="FNR2" s="24"/>
      <c r="FNS2" s="24"/>
      <c r="FNT2" s="24"/>
      <c r="FNU2" s="24"/>
      <c r="FNV2" s="24"/>
      <c r="FNW2" s="24"/>
      <c r="FNX2" s="24"/>
      <c r="FNY2" s="24"/>
      <c r="FNZ2" s="24"/>
      <c r="FOA2" s="24"/>
      <c r="FOB2" s="24"/>
      <c r="FOC2" s="24"/>
      <c r="FOD2" s="24"/>
      <c r="FOE2" s="24"/>
      <c r="FOF2" s="24"/>
      <c r="FOG2" s="24"/>
      <c r="FOH2" s="24"/>
      <c r="FOI2" s="24"/>
      <c r="FOJ2" s="24"/>
      <c r="FOK2" s="24"/>
      <c r="FOL2" s="24"/>
      <c r="FOM2" s="24"/>
      <c r="FON2" s="24"/>
      <c r="FOO2" s="24"/>
      <c r="FOP2" s="24"/>
      <c r="FOQ2" s="24"/>
      <c r="FOR2" s="24"/>
      <c r="FOS2" s="24"/>
      <c r="FOT2" s="24"/>
      <c r="FOU2" s="24"/>
      <c r="FOV2" s="24"/>
      <c r="FOW2" s="24"/>
      <c r="FOX2" s="24"/>
      <c r="FOY2" s="24"/>
      <c r="FOZ2" s="24"/>
      <c r="FPA2" s="24"/>
      <c r="FPB2" s="24"/>
      <c r="FPC2" s="24"/>
      <c r="FPD2" s="24"/>
      <c r="FPE2" s="24"/>
      <c r="FPF2" s="24"/>
      <c r="FPG2" s="24"/>
      <c r="FPH2" s="24"/>
      <c r="FPI2" s="24"/>
      <c r="FPJ2" s="24"/>
      <c r="FPK2" s="24"/>
      <c r="FPL2" s="24"/>
      <c r="FPM2" s="24"/>
      <c r="FPN2" s="24"/>
      <c r="FPO2" s="24"/>
      <c r="FPP2" s="24"/>
      <c r="FPQ2" s="24"/>
      <c r="FPR2" s="24"/>
      <c r="FPS2" s="24"/>
      <c r="FPT2" s="24"/>
      <c r="FPU2" s="24"/>
      <c r="FPV2" s="24"/>
      <c r="FPW2" s="24"/>
      <c r="FPX2" s="24"/>
      <c r="FPY2" s="24"/>
      <c r="FPZ2" s="24"/>
      <c r="FQA2" s="24"/>
      <c r="FQB2" s="24"/>
      <c r="FQC2" s="24"/>
      <c r="FQD2" s="24"/>
      <c r="FQE2" s="24"/>
      <c r="FQF2" s="24"/>
      <c r="FQG2" s="24"/>
      <c r="FQH2" s="24"/>
      <c r="FQI2" s="24"/>
      <c r="FQJ2" s="24"/>
      <c r="FQK2" s="24"/>
      <c r="FQL2" s="24"/>
      <c r="FQM2" s="24"/>
      <c r="FQN2" s="24"/>
      <c r="FQO2" s="24"/>
      <c r="FQP2" s="24"/>
      <c r="FQQ2" s="24"/>
      <c r="FQR2" s="24"/>
      <c r="FQS2" s="24"/>
      <c r="FQT2" s="24"/>
      <c r="FQU2" s="24"/>
      <c r="FQV2" s="24"/>
      <c r="FQW2" s="24"/>
      <c r="FQX2" s="24"/>
      <c r="FQY2" s="24"/>
      <c r="FQZ2" s="24"/>
      <c r="FRA2" s="24"/>
      <c r="FRB2" s="24"/>
      <c r="FRC2" s="24"/>
      <c r="FRD2" s="24"/>
      <c r="FRE2" s="24"/>
      <c r="FRF2" s="24"/>
      <c r="FRG2" s="24"/>
      <c r="FRH2" s="24"/>
      <c r="FRI2" s="24"/>
      <c r="FRJ2" s="24"/>
      <c r="FRK2" s="24"/>
      <c r="FRL2" s="24"/>
      <c r="FRM2" s="24"/>
      <c r="FRN2" s="24"/>
      <c r="FRO2" s="24"/>
      <c r="FRP2" s="24"/>
      <c r="FRQ2" s="24"/>
      <c r="FRR2" s="24"/>
      <c r="FRS2" s="24"/>
      <c r="FRT2" s="24"/>
      <c r="FRU2" s="24"/>
      <c r="FRV2" s="24"/>
      <c r="FRW2" s="24"/>
      <c r="FRX2" s="24"/>
      <c r="FRY2" s="24"/>
      <c r="FRZ2" s="24"/>
      <c r="FSA2" s="24"/>
      <c r="FSB2" s="24"/>
      <c r="FSC2" s="24"/>
      <c r="FSD2" s="24"/>
      <c r="FSE2" s="24"/>
      <c r="FSF2" s="24"/>
      <c r="FSG2" s="24"/>
      <c r="FSH2" s="24"/>
      <c r="FSI2" s="24"/>
      <c r="FSJ2" s="24"/>
      <c r="FSK2" s="24"/>
      <c r="FSL2" s="24"/>
      <c r="FSM2" s="24"/>
      <c r="FSN2" s="24"/>
      <c r="FSO2" s="24"/>
      <c r="FSP2" s="24"/>
      <c r="FSQ2" s="24"/>
      <c r="FSR2" s="24"/>
      <c r="FSS2" s="24"/>
      <c r="FST2" s="24"/>
      <c r="FSU2" s="24"/>
      <c r="FSV2" s="24"/>
      <c r="FSW2" s="24"/>
      <c r="FSX2" s="24"/>
      <c r="FSY2" s="24"/>
      <c r="FSZ2" s="24"/>
      <c r="FTA2" s="24"/>
      <c r="FTB2" s="24"/>
      <c r="FTC2" s="24"/>
      <c r="FTD2" s="24"/>
      <c r="FTE2" s="24"/>
      <c r="FTF2" s="24"/>
      <c r="FTG2" s="24"/>
      <c r="FTH2" s="24"/>
      <c r="FTI2" s="24"/>
      <c r="FTJ2" s="24"/>
      <c r="FTK2" s="24"/>
      <c r="FTL2" s="24"/>
      <c r="FTM2" s="24"/>
      <c r="FTN2" s="24"/>
      <c r="FTO2" s="24"/>
      <c r="FTP2" s="24"/>
      <c r="FTQ2" s="24"/>
      <c r="FTR2" s="24"/>
      <c r="FTS2" s="24"/>
      <c r="FTT2" s="24"/>
      <c r="FTU2" s="24"/>
      <c r="FTV2" s="24"/>
      <c r="FTW2" s="24"/>
      <c r="FTX2" s="24"/>
      <c r="FTY2" s="24"/>
      <c r="FTZ2" s="24"/>
      <c r="FUA2" s="24"/>
      <c r="FUB2" s="24"/>
      <c r="FUC2" s="24"/>
      <c r="FUD2" s="24"/>
      <c r="FUE2" s="24"/>
      <c r="FUF2" s="24"/>
      <c r="FUG2" s="24"/>
      <c r="FUH2" s="24"/>
      <c r="FUI2" s="24"/>
      <c r="FUJ2" s="24"/>
      <c r="FUK2" s="24"/>
      <c r="FUL2" s="24"/>
      <c r="FUM2" s="24"/>
      <c r="FUN2" s="24"/>
      <c r="FUO2" s="24"/>
      <c r="FUP2" s="24"/>
      <c r="FUQ2" s="24"/>
      <c r="FUR2" s="24"/>
      <c r="FUS2" s="24"/>
      <c r="FUT2" s="24"/>
      <c r="FUU2" s="24"/>
      <c r="FUV2" s="24"/>
      <c r="FUW2" s="24"/>
      <c r="FUX2" s="24"/>
      <c r="FUY2" s="24"/>
      <c r="FUZ2" s="24"/>
      <c r="FVA2" s="24"/>
      <c r="FVB2" s="24"/>
      <c r="FVC2" s="24"/>
      <c r="FVD2" s="24"/>
      <c r="FVE2" s="24"/>
      <c r="FVF2" s="24"/>
      <c r="FVG2" s="24"/>
      <c r="FVH2" s="24"/>
      <c r="FVI2" s="24"/>
      <c r="FVJ2" s="24"/>
      <c r="FVK2" s="24"/>
      <c r="FVL2" s="24"/>
      <c r="FVM2" s="24"/>
      <c r="FVN2" s="24"/>
      <c r="FVO2" s="24"/>
      <c r="FVP2" s="24"/>
      <c r="FVQ2" s="24"/>
      <c r="FVR2" s="24"/>
      <c r="FVS2" s="24"/>
      <c r="FVT2" s="24"/>
      <c r="FVU2" s="24"/>
      <c r="FVV2" s="24"/>
      <c r="FVW2" s="24"/>
      <c r="FVX2" s="24"/>
      <c r="FVY2" s="24"/>
      <c r="FVZ2" s="24"/>
      <c r="FWA2" s="24"/>
      <c r="FWB2" s="24"/>
      <c r="FWC2" s="24"/>
      <c r="FWD2" s="24"/>
      <c r="FWE2" s="24"/>
      <c r="FWF2" s="24"/>
      <c r="FWG2" s="24"/>
      <c r="FWH2" s="24"/>
      <c r="FWI2" s="24"/>
      <c r="FWJ2" s="24"/>
      <c r="FWK2" s="24"/>
      <c r="FWL2" s="24"/>
      <c r="FWM2" s="24"/>
      <c r="FWN2" s="24"/>
      <c r="FWO2" s="24"/>
      <c r="FWP2" s="24"/>
      <c r="FWQ2" s="24"/>
      <c r="FWR2" s="24"/>
      <c r="FWS2" s="24"/>
      <c r="FWT2" s="24"/>
      <c r="FWU2" s="24"/>
      <c r="FWV2" s="24"/>
      <c r="FWW2" s="24"/>
      <c r="FWX2" s="24"/>
      <c r="FWY2" s="24"/>
      <c r="FWZ2" s="24"/>
      <c r="FXA2" s="24"/>
      <c r="FXB2" s="24"/>
      <c r="FXC2" s="24"/>
      <c r="FXD2" s="24"/>
      <c r="FXE2" s="24"/>
      <c r="FXF2" s="24"/>
      <c r="FXG2" s="24"/>
      <c r="FXH2" s="24"/>
      <c r="FXI2" s="24"/>
      <c r="FXJ2" s="24"/>
      <c r="FXK2" s="24"/>
      <c r="FXL2" s="24"/>
      <c r="FXM2" s="24"/>
      <c r="FXN2" s="24"/>
      <c r="FXO2" s="24"/>
      <c r="FXP2" s="24"/>
      <c r="FXQ2" s="24"/>
      <c r="FXR2" s="24"/>
      <c r="FXS2" s="24"/>
      <c r="FXT2" s="24"/>
      <c r="FXU2" s="24"/>
      <c r="FXV2" s="24"/>
      <c r="FXW2" s="24"/>
      <c r="FXX2" s="24"/>
      <c r="FXY2" s="24"/>
      <c r="FXZ2" s="24"/>
      <c r="FYA2" s="24"/>
      <c r="FYB2" s="24"/>
      <c r="FYC2" s="24"/>
      <c r="FYD2" s="24"/>
      <c r="FYE2" s="24"/>
      <c r="FYF2" s="24"/>
      <c r="FYG2" s="24"/>
      <c r="FYH2" s="24"/>
      <c r="FYI2" s="24"/>
      <c r="FYJ2" s="24"/>
      <c r="FYK2" s="24"/>
      <c r="FYL2" s="24"/>
      <c r="FYM2" s="24"/>
      <c r="FYN2" s="24"/>
      <c r="FYO2" s="24"/>
      <c r="FYP2" s="24"/>
      <c r="FYQ2" s="24"/>
      <c r="FYR2" s="24"/>
      <c r="FYS2" s="24"/>
      <c r="FYT2" s="24"/>
      <c r="FYU2" s="24"/>
      <c r="FYV2" s="24"/>
      <c r="FYW2" s="24"/>
      <c r="FYX2" s="24"/>
      <c r="FYY2" s="24"/>
      <c r="FYZ2" s="24"/>
      <c r="FZA2" s="24"/>
      <c r="FZB2" s="24"/>
      <c r="FZC2" s="24"/>
      <c r="FZD2" s="24"/>
      <c r="FZE2" s="24"/>
      <c r="FZF2" s="24"/>
      <c r="FZG2" s="24"/>
      <c r="FZH2" s="24"/>
      <c r="FZI2" s="24"/>
      <c r="FZJ2" s="24"/>
      <c r="FZK2" s="24"/>
      <c r="FZL2" s="24"/>
      <c r="FZM2" s="24"/>
      <c r="FZN2" s="24"/>
      <c r="FZO2" s="24"/>
      <c r="FZP2" s="24"/>
      <c r="FZQ2" s="24"/>
      <c r="FZR2" s="24"/>
      <c r="FZS2" s="24"/>
      <c r="FZT2" s="24"/>
      <c r="FZU2" s="24"/>
      <c r="FZV2" s="24"/>
      <c r="FZW2" s="24"/>
      <c r="FZX2" s="24"/>
      <c r="FZY2" s="24"/>
      <c r="FZZ2" s="24"/>
      <c r="GAA2" s="24"/>
      <c r="GAB2" s="24"/>
      <c r="GAC2" s="24"/>
      <c r="GAD2" s="24"/>
      <c r="GAE2" s="24"/>
      <c r="GAF2" s="24"/>
      <c r="GAG2" s="24"/>
      <c r="GAH2" s="24"/>
      <c r="GAI2" s="24"/>
      <c r="GAJ2" s="24"/>
      <c r="GAK2" s="24"/>
      <c r="GAL2" s="24"/>
      <c r="GAM2" s="24"/>
      <c r="GAN2" s="24"/>
      <c r="GAO2" s="24"/>
      <c r="GAP2" s="24"/>
      <c r="GAQ2" s="24"/>
      <c r="GAR2" s="24"/>
      <c r="GAS2" s="24"/>
      <c r="GAT2" s="24"/>
      <c r="GAU2" s="24"/>
      <c r="GAV2" s="24"/>
      <c r="GAW2" s="24"/>
      <c r="GAX2" s="24"/>
      <c r="GAY2" s="24"/>
      <c r="GAZ2" s="24"/>
      <c r="GBA2" s="24"/>
      <c r="GBB2" s="24"/>
      <c r="GBC2" s="24"/>
      <c r="GBD2" s="24"/>
      <c r="GBE2" s="24"/>
      <c r="GBF2" s="24"/>
      <c r="GBG2" s="24"/>
      <c r="GBH2" s="24"/>
      <c r="GBI2" s="24"/>
      <c r="GBJ2" s="24"/>
      <c r="GBK2" s="24"/>
      <c r="GBL2" s="24"/>
      <c r="GBM2" s="24"/>
      <c r="GBN2" s="24"/>
      <c r="GBO2" s="24"/>
      <c r="GBP2" s="24"/>
      <c r="GBQ2" s="24"/>
      <c r="GBR2" s="24"/>
      <c r="GBS2" s="24"/>
      <c r="GBT2" s="24"/>
      <c r="GBU2" s="24"/>
      <c r="GBV2" s="24"/>
      <c r="GBW2" s="24"/>
      <c r="GBX2" s="24"/>
      <c r="GBY2" s="24"/>
      <c r="GBZ2" s="24"/>
      <c r="GCA2" s="24"/>
      <c r="GCB2" s="24"/>
      <c r="GCC2" s="24"/>
      <c r="GCD2" s="24"/>
      <c r="GCE2" s="24"/>
      <c r="GCF2" s="24"/>
      <c r="GCG2" s="24"/>
      <c r="GCH2" s="24"/>
      <c r="GCI2" s="24"/>
      <c r="GCJ2" s="24"/>
      <c r="GCK2" s="24"/>
      <c r="GCL2" s="24"/>
      <c r="GCM2" s="24"/>
      <c r="GCN2" s="24"/>
      <c r="GCO2" s="24"/>
      <c r="GCP2" s="24"/>
      <c r="GCQ2" s="24"/>
      <c r="GCR2" s="24"/>
      <c r="GCS2" s="24"/>
      <c r="GCT2" s="24"/>
      <c r="GCU2" s="24"/>
      <c r="GCV2" s="24"/>
      <c r="GCW2" s="24"/>
      <c r="GCX2" s="24"/>
      <c r="GCY2" s="24"/>
      <c r="GCZ2" s="24"/>
      <c r="GDA2" s="24"/>
      <c r="GDB2" s="24"/>
      <c r="GDC2" s="24"/>
      <c r="GDD2" s="24"/>
      <c r="GDE2" s="24"/>
      <c r="GDF2" s="24"/>
      <c r="GDG2" s="24"/>
      <c r="GDH2" s="24"/>
      <c r="GDI2" s="24"/>
      <c r="GDJ2" s="24"/>
      <c r="GDK2" s="24"/>
      <c r="GDL2" s="24"/>
      <c r="GDM2" s="24"/>
      <c r="GDN2" s="24"/>
      <c r="GDO2" s="24"/>
      <c r="GDP2" s="24"/>
      <c r="GDQ2" s="24"/>
      <c r="GDR2" s="24"/>
      <c r="GDS2" s="24"/>
      <c r="GDT2" s="24"/>
      <c r="GDU2" s="24"/>
      <c r="GDV2" s="24"/>
      <c r="GDW2" s="24"/>
      <c r="GDX2" s="24"/>
      <c r="GDY2" s="24"/>
      <c r="GDZ2" s="24"/>
      <c r="GEA2" s="24"/>
      <c r="GEB2" s="24"/>
      <c r="GEC2" s="24"/>
      <c r="GED2" s="24"/>
      <c r="GEE2" s="24"/>
      <c r="GEF2" s="24"/>
      <c r="GEG2" s="24"/>
      <c r="GEH2" s="24"/>
      <c r="GEI2" s="24"/>
      <c r="GEJ2" s="24"/>
      <c r="GEK2" s="24"/>
      <c r="GEL2" s="24"/>
      <c r="GEM2" s="24"/>
      <c r="GEN2" s="24"/>
      <c r="GEO2" s="24"/>
      <c r="GEP2" s="24"/>
      <c r="GEQ2" s="24"/>
      <c r="GER2" s="24"/>
      <c r="GES2" s="24"/>
      <c r="GET2" s="24"/>
      <c r="GEU2" s="24"/>
      <c r="GEV2" s="24"/>
      <c r="GEW2" s="24"/>
      <c r="GEX2" s="24"/>
      <c r="GEY2" s="24"/>
      <c r="GEZ2" s="24"/>
      <c r="GFA2" s="24"/>
      <c r="GFB2" s="24"/>
      <c r="GFC2" s="24"/>
      <c r="GFD2" s="24"/>
      <c r="GFE2" s="24"/>
      <c r="GFF2" s="24"/>
      <c r="GFG2" s="24"/>
      <c r="GFH2" s="24"/>
      <c r="GFI2" s="24"/>
      <c r="GFJ2" s="24"/>
      <c r="GFK2" s="24"/>
      <c r="GFL2" s="24"/>
      <c r="GFM2" s="24"/>
      <c r="GFN2" s="24"/>
      <c r="GFO2" s="24"/>
      <c r="GFP2" s="24"/>
      <c r="GFQ2" s="24"/>
      <c r="GFR2" s="24"/>
      <c r="GFS2" s="24"/>
      <c r="GFT2" s="24"/>
      <c r="GFU2" s="24"/>
      <c r="GFV2" s="24"/>
      <c r="GFW2" s="24"/>
      <c r="GFX2" s="24"/>
      <c r="GFY2" s="24"/>
      <c r="GFZ2" s="24"/>
      <c r="GGA2" s="24"/>
      <c r="GGB2" s="24"/>
      <c r="GGC2" s="24"/>
      <c r="GGD2" s="24"/>
      <c r="GGE2" s="24"/>
      <c r="GGF2" s="24"/>
      <c r="GGG2" s="24"/>
      <c r="GGH2" s="24"/>
      <c r="GGI2" s="24"/>
      <c r="GGJ2" s="24"/>
      <c r="GGK2" s="24"/>
      <c r="GGL2" s="24"/>
      <c r="GGM2" s="24"/>
      <c r="GGN2" s="24"/>
      <c r="GGO2" s="24"/>
      <c r="GGP2" s="24"/>
      <c r="GGQ2" s="24"/>
      <c r="GGR2" s="24"/>
      <c r="GGS2" s="24"/>
      <c r="GGT2" s="24"/>
      <c r="GGU2" s="24"/>
      <c r="GGV2" s="24"/>
      <c r="GGW2" s="24"/>
      <c r="GGX2" s="24"/>
      <c r="GGY2" s="24"/>
      <c r="GGZ2" s="24"/>
      <c r="GHA2" s="24"/>
      <c r="GHB2" s="24"/>
      <c r="GHC2" s="24"/>
      <c r="GHD2" s="24"/>
      <c r="GHE2" s="24"/>
      <c r="GHF2" s="24"/>
      <c r="GHG2" s="24"/>
      <c r="GHH2" s="24"/>
      <c r="GHI2" s="24"/>
      <c r="GHJ2" s="24"/>
      <c r="GHK2" s="24"/>
      <c r="GHL2" s="24"/>
      <c r="GHM2" s="24"/>
      <c r="GHN2" s="24"/>
      <c r="GHO2" s="24"/>
      <c r="GHP2" s="24"/>
      <c r="GHQ2" s="24"/>
      <c r="GHR2" s="24"/>
      <c r="GHS2" s="24"/>
      <c r="GHT2" s="24"/>
      <c r="GHU2" s="24"/>
      <c r="GHV2" s="24"/>
      <c r="GHW2" s="24"/>
      <c r="GHX2" s="24"/>
      <c r="GHY2" s="24"/>
      <c r="GHZ2" s="24"/>
      <c r="GIA2" s="24"/>
      <c r="GIB2" s="24"/>
      <c r="GIC2" s="24"/>
      <c r="GID2" s="24"/>
      <c r="GIE2" s="24"/>
      <c r="GIF2" s="24"/>
      <c r="GIG2" s="24"/>
      <c r="GIH2" s="24"/>
      <c r="GII2" s="24"/>
      <c r="GIJ2" s="24"/>
      <c r="GIK2" s="24"/>
      <c r="GIL2" s="24"/>
      <c r="GIM2" s="24"/>
      <c r="GIN2" s="24"/>
      <c r="GIO2" s="24"/>
      <c r="GIP2" s="24"/>
      <c r="GIQ2" s="24"/>
      <c r="GIR2" s="24"/>
      <c r="GIS2" s="24"/>
      <c r="GIT2" s="24"/>
      <c r="GIU2" s="24"/>
      <c r="GIV2" s="24"/>
      <c r="GIW2" s="24"/>
      <c r="GIX2" s="24"/>
      <c r="GIY2" s="24"/>
      <c r="GIZ2" s="24"/>
      <c r="GJA2" s="24"/>
      <c r="GJB2" s="24"/>
      <c r="GJC2" s="24"/>
      <c r="GJD2" s="24"/>
      <c r="GJE2" s="24"/>
      <c r="GJF2" s="24"/>
      <c r="GJG2" s="24"/>
      <c r="GJH2" s="24"/>
      <c r="GJI2" s="24"/>
      <c r="GJJ2" s="24"/>
      <c r="GJK2" s="24"/>
      <c r="GJL2" s="24"/>
      <c r="GJM2" s="24"/>
      <c r="GJN2" s="24"/>
      <c r="GJO2" s="24"/>
      <c r="GJP2" s="24"/>
      <c r="GJQ2" s="24"/>
      <c r="GJR2" s="24"/>
      <c r="GJS2" s="24"/>
      <c r="GJT2" s="24"/>
      <c r="GJU2" s="24"/>
      <c r="GJV2" s="24"/>
      <c r="GJW2" s="24"/>
      <c r="GJX2" s="24"/>
      <c r="GJY2" s="24"/>
      <c r="GJZ2" s="24"/>
      <c r="GKA2" s="24"/>
      <c r="GKB2" s="24"/>
      <c r="GKC2" s="24"/>
      <c r="GKD2" s="24"/>
      <c r="GKE2" s="24"/>
      <c r="GKF2" s="24"/>
      <c r="GKG2" s="24"/>
      <c r="GKH2" s="24"/>
      <c r="GKI2" s="24"/>
      <c r="GKJ2" s="24"/>
      <c r="GKK2" s="24"/>
      <c r="GKL2" s="24"/>
      <c r="GKM2" s="24"/>
      <c r="GKN2" s="24"/>
      <c r="GKO2" s="24"/>
      <c r="GKP2" s="24"/>
      <c r="GKQ2" s="24"/>
      <c r="GKR2" s="24"/>
      <c r="GKS2" s="24"/>
      <c r="GKT2" s="24"/>
      <c r="GKU2" s="24"/>
      <c r="GKV2" s="24"/>
      <c r="GKW2" s="24"/>
      <c r="GKX2" s="24"/>
      <c r="GKY2" s="24"/>
      <c r="GKZ2" s="24"/>
      <c r="GLA2" s="24"/>
      <c r="GLB2" s="24"/>
      <c r="GLC2" s="24"/>
      <c r="GLD2" s="24"/>
      <c r="GLE2" s="24"/>
      <c r="GLF2" s="24"/>
      <c r="GLG2" s="24"/>
      <c r="GLH2" s="24"/>
      <c r="GLI2" s="24"/>
      <c r="GLJ2" s="24"/>
      <c r="GLK2" s="24"/>
      <c r="GLL2" s="24"/>
      <c r="GLM2" s="24"/>
      <c r="GLN2" s="24"/>
      <c r="GLO2" s="24"/>
      <c r="GLP2" s="24"/>
      <c r="GLQ2" s="24"/>
      <c r="GLR2" s="24"/>
      <c r="GLS2" s="24"/>
      <c r="GLT2" s="24"/>
      <c r="GLU2" s="24"/>
      <c r="GLV2" s="24"/>
      <c r="GLW2" s="24"/>
      <c r="GLX2" s="24"/>
      <c r="GLY2" s="24"/>
      <c r="GLZ2" s="24"/>
      <c r="GMA2" s="24"/>
      <c r="GMB2" s="24"/>
      <c r="GMC2" s="24"/>
      <c r="GMD2" s="24"/>
      <c r="GME2" s="24"/>
      <c r="GMF2" s="24"/>
      <c r="GMG2" s="24"/>
      <c r="GMH2" s="24"/>
      <c r="GMI2" s="24"/>
      <c r="GMJ2" s="24"/>
      <c r="GMK2" s="24"/>
      <c r="GML2" s="24"/>
      <c r="GMM2" s="24"/>
      <c r="GMN2" s="24"/>
      <c r="GMO2" s="24"/>
      <c r="GMP2" s="24"/>
      <c r="GMQ2" s="24"/>
      <c r="GMR2" s="24"/>
      <c r="GMS2" s="24"/>
      <c r="GMT2" s="24"/>
      <c r="GMU2" s="24"/>
      <c r="GMV2" s="24"/>
      <c r="GMW2" s="24"/>
      <c r="GMX2" s="24"/>
      <c r="GMY2" s="24"/>
      <c r="GMZ2" s="24"/>
      <c r="GNA2" s="24"/>
      <c r="GNB2" s="24"/>
      <c r="GNC2" s="24"/>
      <c r="GND2" s="24"/>
      <c r="GNE2" s="24"/>
      <c r="GNF2" s="24"/>
      <c r="GNG2" s="24"/>
      <c r="GNH2" s="24"/>
      <c r="GNI2" s="24"/>
      <c r="GNJ2" s="24"/>
      <c r="GNK2" s="24"/>
      <c r="GNL2" s="24"/>
      <c r="GNM2" s="24"/>
      <c r="GNN2" s="24"/>
      <c r="GNO2" s="24"/>
      <c r="GNP2" s="24"/>
      <c r="GNQ2" s="24"/>
      <c r="GNR2" s="24"/>
      <c r="GNS2" s="24"/>
      <c r="GNT2" s="24"/>
      <c r="GNU2" s="24"/>
      <c r="GNV2" s="24"/>
      <c r="GNW2" s="24"/>
      <c r="GNX2" s="24"/>
      <c r="GNY2" s="24"/>
      <c r="GNZ2" s="24"/>
      <c r="GOA2" s="24"/>
      <c r="GOB2" s="24"/>
      <c r="GOC2" s="24"/>
      <c r="GOD2" s="24"/>
      <c r="GOE2" s="24"/>
      <c r="GOF2" s="24"/>
      <c r="GOG2" s="24"/>
      <c r="GOH2" s="24"/>
      <c r="GOI2" s="24"/>
      <c r="GOJ2" s="24"/>
      <c r="GOK2" s="24"/>
      <c r="GOL2" s="24"/>
      <c r="GOM2" s="24"/>
      <c r="GON2" s="24"/>
      <c r="GOO2" s="24"/>
      <c r="GOP2" s="24"/>
      <c r="GOQ2" s="24"/>
      <c r="GOR2" s="24"/>
      <c r="GOS2" s="24"/>
      <c r="GOT2" s="24"/>
      <c r="GOU2" s="24"/>
      <c r="GOV2" s="24"/>
      <c r="GOW2" s="24"/>
      <c r="GOX2" s="24"/>
      <c r="GOY2" s="24"/>
      <c r="GOZ2" s="24"/>
      <c r="GPA2" s="24"/>
      <c r="GPB2" s="24"/>
      <c r="GPC2" s="24"/>
      <c r="GPD2" s="24"/>
      <c r="GPE2" s="24"/>
      <c r="GPF2" s="24"/>
      <c r="GPG2" s="24"/>
      <c r="GPH2" s="24"/>
      <c r="GPI2" s="24"/>
      <c r="GPJ2" s="24"/>
      <c r="GPK2" s="24"/>
      <c r="GPL2" s="24"/>
      <c r="GPM2" s="24"/>
      <c r="GPN2" s="24"/>
      <c r="GPO2" s="24"/>
      <c r="GPP2" s="24"/>
      <c r="GPQ2" s="24"/>
      <c r="GPR2" s="24"/>
      <c r="GPS2" s="24"/>
      <c r="GPT2" s="24"/>
      <c r="GPU2" s="24"/>
      <c r="GPV2" s="24"/>
      <c r="GPW2" s="24"/>
      <c r="GPX2" s="24"/>
      <c r="GPY2" s="24"/>
      <c r="GPZ2" s="24"/>
      <c r="GQA2" s="24"/>
      <c r="GQB2" s="24"/>
      <c r="GQC2" s="24"/>
      <c r="GQD2" s="24"/>
      <c r="GQE2" s="24"/>
      <c r="GQF2" s="24"/>
      <c r="GQG2" s="24"/>
      <c r="GQH2" s="24"/>
      <c r="GQI2" s="24"/>
      <c r="GQJ2" s="24"/>
      <c r="GQK2" s="24"/>
      <c r="GQL2" s="24"/>
      <c r="GQM2" s="24"/>
      <c r="GQN2" s="24"/>
      <c r="GQO2" s="24"/>
      <c r="GQP2" s="24"/>
      <c r="GQQ2" s="24"/>
      <c r="GQR2" s="24"/>
      <c r="GQS2" s="24"/>
      <c r="GQT2" s="24"/>
      <c r="GQU2" s="24"/>
      <c r="GQV2" s="24"/>
      <c r="GQW2" s="24"/>
      <c r="GQX2" s="24"/>
      <c r="GQY2" s="24"/>
      <c r="GQZ2" s="24"/>
      <c r="GRA2" s="24"/>
      <c r="GRB2" s="24"/>
      <c r="GRC2" s="24"/>
      <c r="GRD2" s="24"/>
      <c r="GRE2" s="24"/>
      <c r="GRF2" s="24"/>
      <c r="GRG2" s="24"/>
      <c r="GRH2" s="24"/>
      <c r="GRI2" s="24"/>
      <c r="GRJ2" s="24"/>
      <c r="GRK2" s="24"/>
      <c r="GRL2" s="24"/>
      <c r="GRM2" s="24"/>
      <c r="GRN2" s="24"/>
      <c r="GRO2" s="24"/>
      <c r="GRP2" s="24"/>
      <c r="GRQ2" s="24"/>
      <c r="GRR2" s="24"/>
      <c r="GRS2" s="24"/>
      <c r="GRT2" s="24"/>
      <c r="GRU2" s="24"/>
      <c r="GRV2" s="24"/>
      <c r="GRW2" s="24"/>
      <c r="GRX2" s="24"/>
      <c r="GRY2" s="24"/>
      <c r="GRZ2" s="24"/>
      <c r="GSA2" s="24"/>
      <c r="GSB2" s="24"/>
      <c r="GSC2" s="24"/>
      <c r="GSD2" s="24"/>
      <c r="GSE2" s="24"/>
      <c r="GSF2" s="24"/>
      <c r="GSG2" s="24"/>
      <c r="GSH2" s="24"/>
      <c r="GSI2" s="24"/>
      <c r="GSJ2" s="24"/>
      <c r="GSK2" s="24"/>
      <c r="GSL2" s="24"/>
      <c r="GSM2" s="24"/>
      <c r="GSN2" s="24"/>
      <c r="GSO2" s="24"/>
      <c r="GSP2" s="24"/>
      <c r="GSQ2" s="24"/>
      <c r="GSR2" s="24"/>
      <c r="GSS2" s="24"/>
      <c r="GST2" s="24"/>
      <c r="GSU2" s="24"/>
      <c r="GSV2" s="24"/>
      <c r="GSW2" s="24"/>
      <c r="GSX2" s="24"/>
      <c r="GSY2" s="24"/>
      <c r="GSZ2" s="24"/>
      <c r="GTA2" s="24"/>
      <c r="GTB2" s="24"/>
      <c r="GTC2" s="24"/>
      <c r="GTD2" s="24"/>
      <c r="GTE2" s="24"/>
      <c r="GTF2" s="24"/>
      <c r="GTG2" s="24"/>
      <c r="GTH2" s="24"/>
      <c r="GTI2" s="24"/>
      <c r="GTJ2" s="24"/>
      <c r="GTK2" s="24"/>
      <c r="GTL2" s="24"/>
      <c r="GTM2" s="24"/>
      <c r="GTN2" s="24"/>
      <c r="GTO2" s="24"/>
      <c r="GTP2" s="24"/>
      <c r="GTQ2" s="24"/>
      <c r="GTR2" s="24"/>
      <c r="GTS2" s="24"/>
      <c r="GTT2" s="24"/>
      <c r="GTU2" s="24"/>
      <c r="GTV2" s="24"/>
      <c r="GTW2" s="24"/>
      <c r="GTX2" s="24"/>
      <c r="GTY2" s="24"/>
      <c r="GTZ2" s="24"/>
      <c r="GUA2" s="24"/>
      <c r="GUB2" s="24"/>
      <c r="GUC2" s="24"/>
      <c r="GUD2" s="24"/>
      <c r="GUE2" s="24"/>
      <c r="GUF2" s="24"/>
      <c r="GUG2" s="24"/>
      <c r="GUH2" s="24"/>
      <c r="GUI2" s="24"/>
      <c r="GUJ2" s="24"/>
      <c r="GUK2" s="24"/>
      <c r="GUL2" s="24"/>
      <c r="GUM2" s="24"/>
      <c r="GUN2" s="24"/>
      <c r="GUO2" s="24"/>
      <c r="GUP2" s="24"/>
      <c r="GUQ2" s="24"/>
      <c r="GUR2" s="24"/>
      <c r="GUS2" s="24"/>
      <c r="GUT2" s="24"/>
      <c r="GUU2" s="24"/>
      <c r="GUV2" s="24"/>
      <c r="GUW2" s="24"/>
      <c r="GUX2" s="24"/>
      <c r="GUY2" s="24"/>
      <c r="GUZ2" s="24"/>
      <c r="GVA2" s="24"/>
      <c r="GVB2" s="24"/>
      <c r="GVC2" s="24"/>
      <c r="GVD2" s="24"/>
      <c r="GVE2" s="24"/>
      <c r="GVF2" s="24"/>
      <c r="GVG2" s="24"/>
      <c r="GVH2" s="24"/>
      <c r="GVI2" s="24"/>
      <c r="GVJ2" s="24"/>
      <c r="GVK2" s="24"/>
      <c r="GVL2" s="24"/>
      <c r="GVM2" s="24"/>
      <c r="GVN2" s="24"/>
      <c r="GVO2" s="24"/>
      <c r="GVP2" s="24"/>
      <c r="GVQ2" s="24"/>
      <c r="GVR2" s="24"/>
      <c r="GVS2" s="24"/>
      <c r="GVT2" s="24"/>
      <c r="GVU2" s="24"/>
      <c r="GVV2" s="24"/>
      <c r="GVW2" s="24"/>
      <c r="GVX2" s="24"/>
      <c r="GVY2" s="24"/>
      <c r="GVZ2" s="24"/>
      <c r="GWA2" s="24"/>
      <c r="GWB2" s="24"/>
      <c r="GWC2" s="24"/>
      <c r="GWD2" s="24"/>
      <c r="GWE2" s="24"/>
      <c r="GWF2" s="24"/>
      <c r="GWG2" s="24"/>
      <c r="GWH2" s="24"/>
      <c r="GWI2" s="24"/>
      <c r="GWJ2" s="24"/>
      <c r="GWK2" s="24"/>
      <c r="GWL2" s="24"/>
      <c r="GWM2" s="24"/>
      <c r="GWN2" s="24"/>
      <c r="GWO2" s="24"/>
      <c r="GWP2" s="24"/>
      <c r="GWQ2" s="24"/>
      <c r="GWR2" s="24"/>
      <c r="GWS2" s="24"/>
      <c r="GWT2" s="24"/>
      <c r="GWU2" s="24"/>
      <c r="GWV2" s="24"/>
      <c r="GWW2" s="24"/>
      <c r="GWX2" s="24"/>
      <c r="GWY2" s="24"/>
      <c r="GWZ2" s="24"/>
      <c r="GXA2" s="24"/>
      <c r="GXB2" s="24"/>
      <c r="GXC2" s="24"/>
      <c r="GXD2" s="24"/>
      <c r="GXE2" s="24"/>
      <c r="GXF2" s="24"/>
      <c r="GXG2" s="24"/>
      <c r="GXH2" s="24"/>
      <c r="GXI2" s="24"/>
      <c r="GXJ2" s="24"/>
      <c r="GXK2" s="24"/>
      <c r="GXL2" s="24"/>
      <c r="GXM2" s="24"/>
      <c r="GXN2" s="24"/>
      <c r="GXO2" s="24"/>
      <c r="GXP2" s="24"/>
      <c r="GXQ2" s="24"/>
      <c r="GXR2" s="24"/>
      <c r="GXS2" s="24"/>
      <c r="GXT2" s="24"/>
      <c r="GXU2" s="24"/>
      <c r="GXV2" s="24"/>
      <c r="GXW2" s="24"/>
      <c r="GXX2" s="24"/>
      <c r="GXY2" s="24"/>
      <c r="GXZ2" s="24"/>
      <c r="GYA2" s="24"/>
      <c r="GYB2" s="24"/>
      <c r="GYC2" s="24"/>
      <c r="GYD2" s="24"/>
      <c r="GYE2" s="24"/>
      <c r="GYF2" s="24"/>
      <c r="GYG2" s="24"/>
      <c r="GYH2" s="24"/>
      <c r="GYI2" s="24"/>
      <c r="GYJ2" s="24"/>
      <c r="GYK2" s="24"/>
      <c r="GYL2" s="24"/>
      <c r="GYM2" s="24"/>
      <c r="GYN2" s="24"/>
      <c r="GYO2" s="24"/>
      <c r="GYP2" s="24"/>
      <c r="GYQ2" s="24"/>
      <c r="GYR2" s="24"/>
      <c r="GYS2" s="24"/>
      <c r="GYT2" s="24"/>
      <c r="GYU2" s="24"/>
      <c r="GYV2" s="24"/>
      <c r="GYW2" s="24"/>
      <c r="GYX2" s="24"/>
      <c r="GYY2" s="24"/>
      <c r="GYZ2" s="24"/>
      <c r="GZA2" s="24"/>
      <c r="GZB2" s="24"/>
      <c r="GZC2" s="24"/>
      <c r="GZD2" s="24"/>
      <c r="GZE2" s="24"/>
      <c r="GZF2" s="24"/>
      <c r="GZG2" s="24"/>
      <c r="GZH2" s="24"/>
      <c r="GZI2" s="24"/>
      <c r="GZJ2" s="24"/>
      <c r="GZK2" s="24"/>
      <c r="GZL2" s="24"/>
      <c r="GZM2" s="24"/>
      <c r="GZN2" s="24"/>
      <c r="GZO2" s="24"/>
      <c r="GZP2" s="24"/>
      <c r="GZQ2" s="24"/>
      <c r="GZR2" s="24"/>
      <c r="GZS2" s="24"/>
      <c r="GZT2" s="24"/>
      <c r="GZU2" s="24"/>
      <c r="GZV2" s="24"/>
      <c r="GZW2" s="24"/>
      <c r="GZX2" s="24"/>
      <c r="GZY2" s="24"/>
      <c r="GZZ2" s="24"/>
      <c r="HAA2" s="24"/>
      <c r="HAB2" s="24"/>
      <c r="HAC2" s="24"/>
      <c r="HAD2" s="24"/>
      <c r="HAE2" s="24"/>
      <c r="HAF2" s="24"/>
      <c r="HAG2" s="24"/>
      <c r="HAH2" s="24"/>
      <c r="HAI2" s="24"/>
      <c r="HAJ2" s="24"/>
      <c r="HAK2" s="24"/>
      <c r="HAL2" s="24"/>
      <c r="HAM2" s="24"/>
      <c r="HAN2" s="24"/>
      <c r="HAO2" s="24"/>
      <c r="HAP2" s="24"/>
      <c r="HAQ2" s="24"/>
      <c r="HAR2" s="24"/>
      <c r="HAS2" s="24"/>
      <c r="HAT2" s="24"/>
      <c r="HAU2" s="24"/>
      <c r="HAV2" s="24"/>
      <c r="HAW2" s="24"/>
      <c r="HAX2" s="24"/>
      <c r="HAY2" s="24"/>
      <c r="HAZ2" s="24"/>
      <c r="HBA2" s="24"/>
      <c r="HBB2" s="24"/>
      <c r="HBC2" s="24"/>
      <c r="HBD2" s="24"/>
      <c r="HBE2" s="24"/>
      <c r="HBF2" s="24"/>
      <c r="HBG2" s="24"/>
      <c r="HBH2" s="24"/>
      <c r="HBI2" s="24"/>
      <c r="HBJ2" s="24"/>
      <c r="HBK2" s="24"/>
      <c r="HBL2" s="24"/>
      <c r="HBM2" s="24"/>
      <c r="HBN2" s="24"/>
      <c r="HBO2" s="24"/>
      <c r="HBP2" s="24"/>
      <c r="HBQ2" s="24"/>
      <c r="HBR2" s="24"/>
      <c r="HBS2" s="24"/>
      <c r="HBT2" s="24"/>
      <c r="HBU2" s="24"/>
      <c r="HBV2" s="24"/>
      <c r="HBW2" s="24"/>
      <c r="HBX2" s="24"/>
      <c r="HBY2" s="24"/>
      <c r="HBZ2" s="24"/>
      <c r="HCA2" s="24"/>
      <c r="HCB2" s="24"/>
      <c r="HCC2" s="24"/>
      <c r="HCD2" s="24"/>
      <c r="HCE2" s="24"/>
      <c r="HCF2" s="24"/>
      <c r="HCG2" s="24"/>
      <c r="HCH2" s="24"/>
      <c r="HCI2" s="24"/>
      <c r="HCJ2" s="24"/>
      <c r="HCK2" s="24"/>
      <c r="HCL2" s="24"/>
      <c r="HCM2" s="24"/>
      <c r="HCN2" s="24"/>
      <c r="HCO2" s="24"/>
      <c r="HCP2" s="24"/>
      <c r="HCQ2" s="24"/>
      <c r="HCR2" s="24"/>
      <c r="HCS2" s="24"/>
      <c r="HCT2" s="24"/>
      <c r="HCU2" s="24"/>
      <c r="HCV2" s="24"/>
      <c r="HCW2" s="24"/>
      <c r="HCX2" s="24"/>
      <c r="HCY2" s="24"/>
      <c r="HCZ2" s="24"/>
      <c r="HDA2" s="24"/>
      <c r="HDB2" s="24"/>
      <c r="HDC2" s="24"/>
      <c r="HDD2" s="24"/>
      <c r="HDE2" s="24"/>
      <c r="HDF2" s="24"/>
      <c r="HDG2" s="24"/>
      <c r="HDH2" s="24"/>
      <c r="HDI2" s="24"/>
      <c r="HDJ2" s="24"/>
      <c r="HDK2" s="24"/>
      <c r="HDL2" s="24"/>
      <c r="HDM2" s="24"/>
      <c r="HDN2" s="24"/>
      <c r="HDO2" s="24"/>
      <c r="HDP2" s="24"/>
      <c r="HDQ2" s="24"/>
      <c r="HDR2" s="24"/>
      <c r="HDS2" s="24"/>
      <c r="HDT2" s="24"/>
      <c r="HDU2" s="24"/>
      <c r="HDV2" s="24"/>
      <c r="HDW2" s="24"/>
      <c r="HDX2" s="24"/>
      <c r="HDY2" s="24"/>
      <c r="HDZ2" s="24"/>
      <c r="HEA2" s="24"/>
      <c r="HEB2" s="24"/>
      <c r="HEC2" s="24"/>
      <c r="HED2" s="24"/>
      <c r="HEE2" s="24"/>
      <c r="HEF2" s="24"/>
      <c r="HEG2" s="24"/>
      <c r="HEH2" s="24"/>
      <c r="HEI2" s="24"/>
      <c r="HEJ2" s="24"/>
      <c r="HEK2" s="24"/>
      <c r="HEL2" s="24"/>
      <c r="HEM2" s="24"/>
      <c r="HEN2" s="24"/>
      <c r="HEO2" s="24"/>
      <c r="HEP2" s="24"/>
      <c r="HEQ2" s="24"/>
      <c r="HER2" s="24"/>
      <c r="HES2" s="24"/>
      <c r="HET2" s="24"/>
      <c r="HEU2" s="24"/>
      <c r="HEV2" s="24"/>
      <c r="HEW2" s="24"/>
      <c r="HEX2" s="24"/>
      <c r="HEY2" s="24"/>
      <c r="HEZ2" s="24"/>
      <c r="HFA2" s="24"/>
      <c r="HFB2" s="24"/>
      <c r="HFC2" s="24"/>
      <c r="HFD2" s="24"/>
      <c r="HFE2" s="24"/>
      <c r="HFF2" s="24"/>
      <c r="HFG2" s="24"/>
      <c r="HFH2" s="24"/>
      <c r="HFI2" s="24"/>
      <c r="HFJ2" s="24"/>
      <c r="HFK2" s="24"/>
      <c r="HFL2" s="24"/>
      <c r="HFM2" s="24"/>
      <c r="HFN2" s="24"/>
      <c r="HFO2" s="24"/>
      <c r="HFP2" s="24"/>
      <c r="HFQ2" s="24"/>
      <c r="HFR2" s="24"/>
      <c r="HFS2" s="24"/>
      <c r="HFT2" s="24"/>
      <c r="HFU2" s="24"/>
      <c r="HFV2" s="24"/>
      <c r="HFW2" s="24"/>
      <c r="HFX2" s="24"/>
      <c r="HFY2" s="24"/>
      <c r="HFZ2" s="24"/>
      <c r="HGA2" s="24"/>
      <c r="HGB2" s="24"/>
      <c r="HGC2" s="24"/>
      <c r="HGD2" s="24"/>
      <c r="HGE2" s="24"/>
      <c r="HGF2" s="24"/>
      <c r="HGG2" s="24"/>
      <c r="HGH2" s="24"/>
      <c r="HGI2" s="24"/>
      <c r="HGJ2" s="24"/>
      <c r="HGK2" s="24"/>
      <c r="HGL2" s="24"/>
      <c r="HGM2" s="24"/>
      <c r="HGN2" s="24"/>
      <c r="HGO2" s="24"/>
      <c r="HGP2" s="24"/>
      <c r="HGQ2" s="24"/>
      <c r="HGR2" s="24"/>
      <c r="HGS2" s="24"/>
      <c r="HGT2" s="24"/>
      <c r="HGU2" s="24"/>
      <c r="HGV2" s="24"/>
      <c r="HGW2" s="24"/>
      <c r="HGX2" s="24"/>
      <c r="HGY2" s="24"/>
      <c r="HGZ2" s="24"/>
      <c r="HHA2" s="24"/>
      <c r="HHB2" s="24"/>
      <c r="HHC2" s="24"/>
      <c r="HHD2" s="24"/>
      <c r="HHE2" s="24"/>
      <c r="HHF2" s="24"/>
      <c r="HHG2" s="24"/>
      <c r="HHH2" s="24"/>
      <c r="HHI2" s="24"/>
      <c r="HHJ2" s="24"/>
      <c r="HHK2" s="24"/>
      <c r="HHL2" s="24"/>
      <c r="HHM2" s="24"/>
      <c r="HHN2" s="24"/>
      <c r="HHO2" s="24"/>
      <c r="HHP2" s="24"/>
      <c r="HHQ2" s="24"/>
      <c r="HHR2" s="24"/>
      <c r="HHS2" s="24"/>
      <c r="HHT2" s="24"/>
      <c r="HHU2" s="24"/>
      <c r="HHV2" s="24"/>
      <c r="HHW2" s="24"/>
      <c r="HHX2" s="24"/>
      <c r="HHY2" s="24"/>
      <c r="HHZ2" s="24"/>
      <c r="HIA2" s="24"/>
      <c r="HIB2" s="24"/>
      <c r="HIC2" s="24"/>
      <c r="HID2" s="24"/>
      <c r="HIE2" s="24"/>
      <c r="HIF2" s="24"/>
      <c r="HIG2" s="24"/>
      <c r="HIH2" s="24"/>
      <c r="HII2" s="24"/>
      <c r="HIJ2" s="24"/>
      <c r="HIK2" s="24"/>
      <c r="HIL2" s="24"/>
      <c r="HIM2" s="24"/>
      <c r="HIN2" s="24"/>
      <c r="HIO2" s="24"/>
      <c r="HIP2" s="24"/>
      <c r="HIQ2" s="24"/>
      <c r="HIR2" s="24"/>
      <c r="HIS2" s="24"/>
      <c r="HIT2" s="24"/>
      <c r="HIU2" s="24"/>
      <c r="HIV2" s="24"/>
      <c r="HIW2" s="24"/>
      <c r="HIX2" s="24"/>
      <c r="HIY2" s="24"/>
      <c r="HIZ2" s="24"/>
      <c r="HJA2" s="24"/>
      <c r="HJB2" s="24"/>
      <c r="HJC2" s="24"/>
      <c r="HJD2" s="24"/>
      <c r="HJE2" s="24"/>
      <c r="HJF2" s="24"/>
      <c r="HJG2" s="24"/>
      <c r="HJH2" s="24"/>
      <c r="HJI2" s="24"/>
      <c r="HJJ2" s="24"/>
      <c r="HJK2" s="24"/>
      <c r="HJL2" s="24"/>
      <c r="HJM2" s="24"/>
      <c r="HJN2" s="24"/>
      <c r="HJO2" s="24"/>
      <c r="HJP2" s="24"/>
      <c r="HJQ2" s="24"/>
      <c r="HJR2" s="24"/>
      <c r="HJS2" s="24"/>
      <c r="HJT2" s="24"/>
      <c r="HJU2" s="24"/>
      <c r="HJV2" s="24"/>
      <c r="HJW2" s="24"/>
      <c r="HJX2" s="24"/>
      <c r="HJY2" s="24"/>
      <c r="HJZ2" s="24"/>
      <c r="HKA2" s="24"/>
      <c r="HKB2" s="24"/>
      <c r="HKC2" s="24"/>
      <c r="HKD2" s="24"/>
      <c r="HKE2" s="24"/>
      <c r="HKF2" s="24"/>
      <c r="HKG2" s="24"/>
      <c r="HKH2" s="24"/>
      <c r="HKI2" s="24"/>
      <c r="HKJ2" s="24"/>
      <c r="HKK2" s="24"/>
      <c r="HKL2" s="24"/>
      <c r="HKM2" s="24"/>
      <c r="HKN2" s="24"/>
      <c r="HKO2" s="24"/>
      <c r="HKP2" s="24"/>
      <c r="HKQ2" s="24"/>
      <c r="HKR2" s="24"/>
      <c r="HKS2" s="24"/>
      <c r="HKT2" s="24"/>
      <c r="HKU2" s="24"/>
      <c r="HKV2" s="24"/>
      <c r="HKW2" s="24"/>
      <c r="HKX2" s="24"/>
      <c r="HKY2" s="24"/>
      <c r="HKZ2" s="24"/>
      <c r="HLA2" s="24"/>
      <c r="HLB2" s="24"/>
      <c r="HLC2" s="24"/>
      <c r="HLD2" s="24"/>
      <c r="HLE2" s="24"/>
      <c r="HLF2" s="24"/>
      <c r="HLG2" s="24"/>
      <c r="HLH2" s="24"/>
      <c r="HLI2" s="24"/>
      <c r="HLJ2" s="24"/>
      <c r="HLK2" s="24"/>
      <c r="HLL2" s="24"/>
      <c r="HLM2" s="24"/>
      <c r="HLN2" s="24"/>
      <c r="HLO2" s="24"/>
      <c r="HLP2" s="24"/>
      <c r="HLQ2" s="24"/>
      <c r="HLR2" s="24"/>
      <c r="HLS2" s="24"/>
      <c r="HLT2" s="24"/>
      <c r="HLU2" s="24"/>
      <c r="HLV2" s="24"/>
      <c r="HLW2" s="24"/>
      <c r="HLX2" s="24"/>
      <c r="HLY2" s="24"/>
      <c r="HLZ2" s="24"/>
      <c r="HMA2" s="24"/>
      <c r="HMB2" s="24"/>
      <c r="HMC2" s="24"/>
      <c r="HMD2" s="24"/>
      <c r="HME2" s="24"/>
      <c r="HMF2" s="24"/>
      <c r="HMG2" s="24"/>
      <c r="HMH2" s="24"/>
      <c r="HMI2" s="24"/>
      <c r="HMJ2" s="24"/>
      <c r="HMK2" s="24"/>
      <c r="HML2" s="24"/>
      <c r="HMM2" s="24"/>
      <c r="HMN2" s="24"/>
      <c r="HMO2" s="24"/>
      <c r="HMP2" s="24"/>
      <c r="HMQ2" s="24"/>
      <c r="HMR2" s="24"/>
      <c r="HMS2" s="24"/>
      <c r="HMT2" s="24"/>
      <c r="HMU2" s="24"/>
      <c r="HMV2" s="24"/>
      <c r="HMW2" s="24"/>
      <c r="HMX2" s="24"/>
      <c r="HMY2" s="24"/>
      <c r="HMZ2" s="24"/>
      <c r="HNA2" s="24"/>
      <c r="HNB2" s="24"/>
      <c r="HNC2" s="24"/>
      <c r="HND2" s="24"/>
      <c r="HNE2" s="24"/>
      <c r="HNF2" s="24"/>
      <c r="HNG2" s="24"/>
      <c r="HNH2" s="24"/>
      <c r="HNI2" s="24"/>
      <c r="HNJ2" s="24"/>
      <c r="HNK2" s="24"/>
      <c r="HNL2" s="24"/>
      <c r="HNM2" s="24"/>
      <c r="HNN2" s="24"/>
      <c r="HNO2" s="24"/>
      <c r="HNP2" s="24"/>
      <c r="HNQ2" s="24"/>
      <c r="HNR2" s="24"/>
      <c r="HNS2" s="24"/>
      <c r="HNT2" s="24"/>
      <c r="HNU2" s="24"/>
      <c r="HNV2" s="24"/>
      <c r="HNW2" s="24"/>
      <c r="HNX2" s="24"/>
      <c r="HNY2" s="24"/>
      <c r="HNZ2" s="24"/>
      <c r="HOA2" s="24"/>
      <c r="HOB2" s="24"/>
      <c r="HOC2" s="24"/>
      <c r="HOD2" s="24"/>
      <c r="HOE2" s="24"/>
      <c r="HOF2" s="24"/>
      <c r="HOG2" s="24"/>
      <c r="HOH2" s="24"/>
      <c r="HOI2" s="24"/>
      <c r="HOJ2" s="24"/>
      <c r="HOK2" s="24"/>
      <c r="HOL2" s="24"/>
      <c r="HOM2" s="24"/>
      <c r="HON2" s="24"/>
      <c r="HOO2" s="24"/>
      <c r="HOP2" s="24"/>
      <c r="HOQ2" s="24"/>
      <c r="HOR2" s="24"/>
      <c r="HOS2" s="24"/>
      <c r="HOT2" s="24"/>
      <c r="HOU2" s="24"/>
      <c r="HOV2" s="24"/>
      <c r="HOW2" s="24"/>
      <c r="HOX2" s="24"/>
      <c r="HOY2" s="24"/>
      <c r="HOZ2" s="24"/>
      <c r="HPA2" s="24"/>
      <c r="HPB2" s="24"/>
      <c r="HPC2" s="24"/>
      <c r="HPD2" s="24"/>
      <c r="HPE2" s="24"/>
      <c r="HPF2" s="24"/>
      <c r="HPG2" s="24"/>
      <c r="HPH2" s="24"/>
      <c r="HPI2" s="24"/>
      <c r="HPJ2" s="24"/>
      <c r="HPK2" s="24"/>
      <c r="HPL2" s="24"/>
      <c r="HPM2" s="24"/>
      <c r="HPN2" s="24"/>
      <c r="HPO2" s="24"/>
      <c r="HPP2" s="24"/>
      <c r="HPQ2" s="24"/>
      <c r="HPR2" s="24"/>
      <c r="HPS2" s="24"/>
      <c r="HPT2" s="24"/>
      <c r="HPU2" s="24"/>
      <c r="HPV2" s="24"/>
      <c r="HPW2" s="24"/>
      <c r="HPX2" s="24"/>
      <c r="HPY2" s="24"/>
      <c r="HPZ2" s="24"/>
      <c r="HQA2" s="24"/>
      <c r="HQB2" s="24"/>
      <c r="HQC2" s="24"/>
      <c r="HQD2" s="24"/>
      <c r="HQE2" s="24"/>
      <c r="HQF2" s="24"/>
      <c r="HQG2" s="24"/>
      <c r="HQH2" s="24"/>
      <c r="HQI2" s="24"/>
      <c r="HQJ2" s="24"/>
      <c r="HQK2" s="24"/>
      <c r="HQL2" s="24"/>
      <c r="HQM2" s="24"/>
      <c r="HQN2" s="24"/>
      <c r="HQO2" s="24"/>
      <c r="HQP2" s="24"/>
      <c r="HQQ2" s="24"/>
      <c r="HQR2" s="24"/>
      <c r="HQS2" s="24"/>
      <c r="HQT2" s="24"/>
      <c r="HQU2" s="24"/>
      <c r="HQV2" s="24"/>
      <c r="HQW2" s="24"/>
      <c r="HQX2" s="24"/>
      <c r="HQY2" s="24"/>
      <c r="HQZ2" s="24"/>
      <c r="HRA2" s="24"/>
      <c r="HRB2" s="24"/>
      <c r="HRC2" s="24"/>
      <c r="HRD2" s="24"/>
      <c r="HRE2" s="24"/>
      <c r="HRF2" s="24"/>
      <c r="HRG2" s="24"/>
      <c r="HRH2" s="24"/>
      <c r="HRI2" s="24"/>
      <c r="HRJ2" s="24"/>
      <c r="HRK2" s="24"/>
      <c r="HRL2" s="24"/>
      <c r="HRM2" s="24"/>
      <c r="HRN2" s="24"/>
      <c r="HRO2" s="24"/>
      <c r="HRP2" s="24"/>
      <c r="HRQ2" s="24"/>
      <c r="HRR2" s="24"/>
      <c r="HRS2" s="24"/>
      <c r="HRT2" s="24"/>
      <c r="HRU2" s="24"/>
      <c r="HRV2" s="24"/>
      <c r="HRW2" s="24"/>
      <c r="HRX2" s="24"/>
      <c r="HRY2" s="24"/>
      <c r="HRZ2" s="24"/>
      <c r="HSA2" s="24"/>
      <c r="HSB2" s="24"/>
      <c r="HSC2" s="24"/>
      <c r="HSD2" s="24"/>
      <c r="HSE2" s="24"/>
      <c r="HSF2" s="24"/>
      <c r="HSG2" s="24"/>
      <c r="HSH2" s="24"/>
      <c r="HSI2" s="24"/>
      <c r="HSJ2" s="24"/>
      <c r="HSK2" s="24"/>
      <c r="HSL2" s="24"/>
      <c r="HSM2" s="24"/>
      <c r="HSN2" s="24"/>
      <c r="HSO2" s="24"/>
      <c r="HSP2" s="24"/>
      <c r="HSQ2" s="24"/>
      <c r="HSR2" s="24"/>
      <c r="HSS2" s="24"/>
      <c r="HST2" s="24"/>
      <c r="HSU2" s="24"/>
      <c r="HSV2" s="24"/>
      <c r="HSW2" s="24"/>
      <c r="HSX2" s="24"/>
      <c r="HSY2" s="24"/>
      <c r="HSZ2" s="24"/>
      <c r="HTA2" s="24"/>
      <c r="HTB2" s="24"/>
      <c r="HTC2" s="24"/>
      <c r="HTD2" s="24"/>
      <c r="HTE2" s="24"/>
      <c r="HTF2" s="24"/>
      <c r="HTG2" s="24"/>
      <c r="HTH2" s="24"/>
      <c r="HTI2" s="24"/>
      <c r="HTJ2" s="24"/>
      <c r="HTK2" s="24"/>
      <c r="HTL2" s="24"/>
      <c r="HTM2" s="24"/>
      <c r="HTN2" s="24"/>
      <c r="HTO2" s="24"/>
      <c r="HTP2" s="24"/>
      <c r="HTQ2" s="24"/>
      <c r="HTR2" s="24"/>
      <c r="HTS2" s="24"/>
      <c r="HTT2" s="24"/>
      <c r="HTU2" s="24"/>
      <c r="HTV2" s="24"/>
      <c r="HTW2" s="24"/>
      <c r="HTX2" s="24"/>
      <c r="HTY2" s="24"/>
      <c r="HTZ2" s="24"/>
      <c r="HUA2" s="24"/>
      <c r="HUB2" s="24"/>
      <c r="HUC2" s="24"/>
      <c r="HUD2" s="24"/>
      <c r="HUE2" s="24"/>
      <c r="HUF2" s="24"/>
      <c r="HUG2" s="24"/>
      <c r="HUH2" s="24"/>
      <c r="HUI2" s="24"/>
      <c r="HUJ2" s="24"/>
      <c r="HUK2" s="24"/>
      <c r="HUL2" s="24"/>
      <c r="HUM2" s="24"/>
      <c r="HUN2" s="24"/>
      <c r="HUO2" s="24"/>
      <c r="HUP2" s="24"/>
      <c r="HUQ2" s="24"/>
      <c r="HUR2" s="24"/>
      <c r="HUS2" s="24"/>
      <c r="HUT2" s="24"/>
      <c r="HUU2" s="24"/>
      <c r="HUV2" s="24"/>
      <c r="HUW2" s="24"/>
      <c r="HUX2" s="24"/>
      <c r="HUY2" s="24"/>
      <c r="HUZ2" s="24"/>
      <c r="HVA2" s="24"/>
      <c r="HVB2" s="24"/>
      <c r="HVC2" s="24"/>
      <c r="HVD2" s="24"/>
      <c r="HVE2" s="24"/>
      <c r="HVF2" s="24"/>
      <c r="HVG2" s="24"/>
      <c r="HVH2" s="24"/>
      <c r="HVI2" s="24"/>
      <c r="HVJ2" s="24"/>
      <c r="HVK2" s="24"/>
      <c r="HVL2" s="24"/>
      <c r="HVM2" s="24"/>
      <c r="HVN2" s="24"/>
      <c r="HVO2" s="24"/>
      <c r="HVP2" s="24"/>
      <c r="HVQ2" s="24"/>
      <c r="HVR2" s="24"/>
      <c r="HVS2" s="24"/>
      <c r="HVT2" s="24"/>
      <c r="HVU2" s="24"/>
      <c r="HVV2" s="24"/>
      <c r="HVW2" s="24"/>
      <c r="HVX2" s="24"/>
      <c r="HVY2" s="24"/>
      <c r="HVZ2" s="24"/>
      <c r="HWA2" s="24"/>
      <c r="HWB2" s="24"/>
      <c r="HWC2" s="24"/>
      <c r="HWD2" s="24"/>
      <c r="HWE2" s="24"/>
      <c r="HWF2" s="24"/>
      <c r="HWG2" s="24"/>
      <c r="HWH2" s="24"/>
      <c r="HWI2" s="24"/>
      <c r="HWJ2" s="24"/>
      <c r="HWK2" s="24"/>
      <c r="HWL2" s="24"/>
      <c r="HWM2" s="24"/>
      <c r="HWN2" s="24"/>
      <c r="HWO2" s="24"/>
      <c r="HWP2" s="24"/>
      <c r="HWQ2" s="24"/>
      <c r="HWR2" s="24"/>
      <c r="HWS2" s="24"/>
      <c r="HWT2" s="24"/>
      <c r="HWU2" s="24"/>
      <c r="HWV2" s="24"/>
      <c r="HWW2" s="24"/>
      <c r="HWX2" s="24"/>
      <c r="HWY2" s="24"/>
      <c r="HWZ2" s="24"/>
      <c r="HXA2" s="24"/>
      <c r="HXB2" s="24"/>
      <c r="HXC2" s="24"/>
      <c r="HXD2" s="24"/>
      <c r="HXE2" s="24"/>
      <c r="HXF2" s="24"/>
      <c r="HXG2" s="24"/>
      <c r="HXH2" s="24"/>
      <c r="HXI2" s="24"/>
      <c r="HXJ2" s="24"/>
      <c r="HXK2" s="24"/>
      <c r="HXL2" s="24"/>
      <c r="HXM2" s="24"/>
      <c r="HXN2" s="24"/>
      <c r="HXO2" s="24"/>
      <c r="HXP2" s="24"/>
      <c r="HXQ2" s="24"/>
      <c r="HXR2" s="24"/>
      <c r="HXS2" s="24"/>
      <c r="HXT2" s="24"/>
      <c r="HXU2" s="24"/>
      <c r="HXV2" s="24"/>
      <c r="HXW2" s="24"/>
      <c r="HXX2" s="24"/>
      <c r="HXY2" s="24"/>
      <c r="HXZ2" s="24"/>
      <c r="HYA2" s="24"/>
      <c r="HYB2" s="24"/>
      <c r="HYC2" s="24"/>
      <c r="HYD2" s="24"/>
      <c r="HYE2" s="24"/>
      <c r="HYF2" s="24"/>
      <c r="HYG2" s="24"/>
      <c r="HYH2" s="24"/>
      <c r="HYI2" s="24"/>
      <c r="HYJ2" s="24"/>
      <c r="HYK2" s="24"/>
      <c r="HYL2" s="24"/>
      <c r="HYM2" s="24"/>
      <c r="HYN2" s="24"/>
      <c r="HYO2" s="24"/>
      <c r="HYP2" s="24"/>
      <c r="HYQ2" s="24"/>
      <c r="HYR2" s="24"/>
      <c r="HYS2" s="24"/>
      <c r="HYT2" s="24"/>
      <c r="HYU2" s="24"/>
      <c r="HYV2" s="24"/>
      <c r="HYW2" s="24"/>
      <c r="HYX2" s="24"/>
      <c r="HYY2" s="24"/>
      <c r="HYZ2" s="24"/>
      <c r="HZA2" s="24"/>
      <c r="HZB2" s="24"/>
      <c r="HZC2" s="24"/>
      <c r="HZD2" s="24"/>
      <c r="HZE2" s="24"/>
      <c r="HZF2" s="24"/>
      <c r="HZG2" s="24"/>
      <c r="HZH2" s="24"/>
      <c r="HZI2" s="24"/>
      <c r="HZJ2" s="24"/>
      <c r="HZK2" s="24"/>
      <c r="HZL2" s="24"/>
      <c r="HZM2" s="24"/>
      <c r="HZN2" s="24"/>
      <c r="HZO2" s="24"/>
      <c r="HZP2" s="24"/>
      <c r="HZQ2" s="24"/>
      <c r="HZR2" s="24"/>
      <c r="HZS2" s="24"/>
      <c r="HZT2" s="24"/>
      <c r="HZU2" s="24"/>
      <c r="HZV2" s="24"/>
      <c r="HZW2" s="24"/>
      <c r="HZX2" s="24"/>
      <c r="HZY2" s="24"/>
      <c r="HZZ2" s="24"/>
      <c r="IAA2" s="24"/>
      <c r="IAB2" s="24"/>
      <c r="IAC2" s="24"/>
      <c r="IAD2" s="24"/>
      <c r="IAE2" s="24"/>
      <c r="IAF2" s="24"/>
      <c r="IAG2" s="24"/>
      <c r="IAH2" s="24"/>
      <c r="IAI2" s="24"/>
      <c r="IAJ2" s="24"/>
      <c r="IAK2" s="24"/>
      <c r="IAL2" s="24"/>
      <c r="IAM2" s="24"/>
      <c r="IAN2" s="24"/>
      <c r="IAO2" s="24"/>
      <c r="IAP2" s="24"/>
      <c r="IAQ2" s="24"/>
      <c r="IAR2" s="24"/>
      <c r="IAS2" s="24"/>
      <c r="IAT2" s="24"/>
      <c r="IAU2" s="24"/>
      <c r="IAV2" s="24"/>
      <c r="IAW2" s="24"/>
      <c r="IAX2" s="24"/>
      <c r="IAY2" s="24"/>
      <c r="IAZ2" s="24"/>
      <c r="IBA2" s="24"/>
      <c r="IBB2" s="24"/>
      <c r="IBC2" s="24"/>
      <c r="IBD2" s="24"/>
      <c r="IBE2" s="24"/>
      <c r="IBF2" s="24"/>
      <c r="IBG2" s="24"/>
      <c r="IBH2" s="24"/>
      <c r="IBI2" s="24"/>
      <c r="IBJ2" s="24"/>
      <c r="IBK2" s="24"/>
      <c r="IBL2" s="24"/>
      <c r="IBM2" s="24"/>
      <c r="IBN2" s="24"/>
      <c r="IBO2" s="24"/>
      <c r="IBP2" s="24"/>
      <c r="IBQ2" s="24"/>
      <c r="IBR2" s="24"/>
      <c r="IBS2" s="24"/>
      <c r="IBT2" s="24"/>
      <c r="IBU2" s="24"/>
      <c r="IBV2" s="24"/>
      <c r="IBW2" s="24"/>
      <c r="IBX2" s="24"/>
      <c r="IBY2" s="24"/>
      <c r="IBZ2" s="24"/>
      <c r="ICA2" s="24"/>
      <c r="ICB2" s="24"/>
      <c r="ICC2" s="24"/>
      <c r="ICD2" s="24"/>
      <c r="ICE2" s="24"/>
      <c r="ICF2" s="24"/>
      <c r="ICG2" s="24"/>
      <c r="ICH2" s="24"/>
      <c r="ICI2" s="24"/>
      <c r="ICJ2" s="24"/>
      <c r="ICK2" s="24"/>
      <c r="ICL2" s="24"/>
      <c r="ICM2" s="24"/>
      <c r="ICN2" s="24"/>
      <c r="ICO2" s="24"/>
      <c r="ICP2" s="24"/>
      <c r="ICQ2" s="24"/>
      <c r="ICR2" s="24"/>
      <c r="ICS2" s="24"/>
      <c r="ICT2" s="24"/>
      <c r="ICU2" s="24"/>
      <c r="ICV2" s="24"/>
      <c r="ICW2" s="24"/>
      <c r="ICX2" s="24"/>
      <c r="ICY2" s="24"/>
      <c r="ICZ2" s="24"/>
      <c r="IDA2" s="24"/>
      <c r="IDB2" s="24"/>
      <c r="IDC2" s="24"/>
      <c r="IDD2" s="24"/>
      <c r="IDE2" s="24"/>
      <c r="IDF2" s="24"/>
      <c r="IDG2" s="24"/>
      <c r="IDH2" s="24"/>
      <c r="IDI2" s="24"/>
      <c r="IDJ2" s="24"/>
      <c r="IDK2" s="24"/>
      <c r="IDL2" s="24"/>
      <c r="IDM2" s="24"/>
      <c r="IDN2" s="24"/>
      <c r="IDO2" s="24"/>
      <c r="IDP2" s="24"/>
      <c r="IDQ2" s="24"/>
      <c r="IDR2" s="24"/>
      <c r="IDS2" s="24"/>
      <c r="IDT2" s="24"/>
      <c r="IDU2" s="24"/>
      <c r="IDV2" s="24"/>
      <c r="IDW2" s="24"/>
      <c r="IDX2" s="24"/>
      <c r="IDY2" s="24"/>
      <c r="IDZ2" s="24"/>
      <c r="IEA2" s="24"/>
      <c r="IEB2" s="24"/>
      <c r="IEC2" s="24"/>
      <c r="IED2" s="24"/>
      <c r="IEE2" s="24"/>
      <c r="IEF2" s="24"/>
      <c r="IEG2" s="24"/>
      <c r="IEH2" s="24"/>
      <c r="IEI2" s="24"/>
      <c r="IEJ2" s="24"/>
      <c r="IEK2" s="24"/>
      <c r="IEL2" s="24"/>
      <c r="IEM2" s="24"/>
      <c r="IEN2" s="24"/>
      <c r="IEO2" s="24"/>
      <c r="IEP2" s="24"/>
      <c r="IEQ2" s="24"/>
      <c r="IER2" s="24"/>
      <c r="IES2" s="24"/>
      <c r="IET2" s="24"/>
      <c r="IEU2" s="24"/>
      <c r="IEV2" s="24"/>
      <c r="IEW2" s="24"/>
      <c r="IEX2" s="24"/>
      <c r="IEY2" s="24"/>
      <c r="IEZ2" s="24"/>
      <c r="IFA2" s="24"/>
      <c r="IFB2" s="24"/>
      <c r="IFC2" s="24"/>
      <c r="IFD2" s="24"/>
      <c r="IFE2" s="24"/>
      <c r="IFF2" s="24"/>
      <c r="IFG2" s="24"/>
      <c r="IFH2" s="24"/>
      <c r="IFI2" s="24"/>
      <c r="IFJ2" s="24"/>
      <c r="IFK2" s="24"/>
      <c r="IFL2" s="24"/>
      <c r="IFM2" s="24"/>
      <c r="IFN2" s="24"/>
      <c r="IFO2" s="24"/>
      <c r="IFP2" s="24"/>
      <c r="IFQ2" s="24"/>
      <c r="IFR2" s="24"/>
      <c r="IFS2" s="24"/>
      <c r="IFT2" s="24"/>
      <c r="IFU2" s="24"/>
      <c r="IFV2" s="24"/>
      <c r="IFW2" s="24"/>
      <c r="IFX2" s="24"/>
      <c r="IFY2" s="24"/>
      <c r="IFZ2" s="24"/>
      <c r="IGA2" s="24"/>
      <c r="IGB2" s="24"/>
      <c r="IGC2" s="24"/>
      <c r="IGD2" s="24"/>
      <c r="IGE2" s="24"/>
      <c r="IGF2" s="24"/>
      <c r="IGG2" s="24"/>
      <c r="IGH2" s="24"/>
      <c r="IGI2" s="24"/>
      <c r="IGJ2" s="24"/>
      <c r="IGK2" s="24"/>
      <c r="IGL2" s="24"/>
      <c r="IGM2" s="24"/>
      <c r="IGN2" s="24"/>
      <c r="IGO2" s="24"/>
      <c r="IGP2" s="24"/>
      <c r="IGQ2" s="24"/>
      <c r="IGR2" s="24"/>
      <c r="IGS2" s="24"/>
      <c r="IGT2" s="24"/>
      <c r="IGU2" s="24"/>
      <c r="IGV2" s="24"/>
      <c r="IGW2" s="24"/>
      <c r="IGX2" s="24"/>
      <c r="IGY2" s="24"/>
      <c r="IGZ2" s="24"/>
      <c r="IHA2" s="24"/>
      <c r="IHB2" s="24"/>
      <c r="IHC2" s="24"/>
      <c r="IHD2" s="24"/>
      <c r="IHE2" s="24"/>
      <c r="IHF2" s="24"/>
      <c r="IHG2" s="24"/>
      <c r="IHH2" s="24"/>
      <c r="IHI2" s="24"/>
      <c r="IHJ2" s="24"/>
      <c r="IHK2" s="24"/>
      <c r="IHL2" s="24"/>
      <c r="IHM2" s="24"/>
      <c r="IHN2" s="24"/>
      <c r="IHO2" s="24"/>
      <c r="IHP2" s="24"/>
      <c r="IHQ2" s="24"/>
      <c r="IHR2" s="24"/>
      <c r="IHS2" s="24"/>
      <c r="IHT2" s="24"/>
      <c r="IHU2" s="24"/>
      <c r="IHV2" s="24"/>
      <c r="IHW2" s="24"/>
      <c r="IHX2" s="24"/>
      <c r="IHY2" s="24"/>
      <c r="IHZ2" s="24"/>
      <c r="IIA2" s="24"/>
      <c r="IIB2" s="24"/>
      <c r="IIC2" s="24"/>
      <c r="IID2" s="24"/>
      <c r="IIE2" s="24"/>
      <c r="IIF2" s="24"/>
      <c r="IIG2" s="24"/>
      <c r="IIH2" s="24"/>
      <c r="III2" s="24"/>
      <c r="IIJ2" s="24"/>
      <c r="IIK2" s="24"/>
      <c r="IIL2" s="24"/>
      <c r="IIM2" s="24"/>
      <c r="IIN2" s="24"/>
      <c r="IIO2" s="24"/>
      <c r="IIP2" s="24"/>
      <c r="IIQ2" s="24"/>
      <c r="IIR2" s="24"/>
      <c r="IIS2" s="24"/>
      <c r="IIT2" s="24"/>
      <c r="IIU2" s="24"/>
      <c r="IIV2" s="24"/>
      <c r="IIW2" s="24"/>
      <c r="IIX2" s="24"/>
      <c r="IIY2" s="24"/>
      <c r="IIZ2" s="24"/>
      <c r="IJA2" s="24"/>
      <c r="IJB2" s="24"/>
      <c r="IJC2" s="24"/>
      <c r="IJD2" s="24"/>
      <c r="IJE2" s="24"/>
      <c r="IJF2" s="24"/>
      <c r="IJG2" s="24"/>
      <c r="IJH2" s="24"/>
      <c r="IJI2" s="24"/>
      <c r="IJJ2" s="24"/>
      <c r="IJK2" s="24"/>
      <c r="IJL2" s="24"/>
      <c r="IJM2" s="24"/>
      <c r="IJN2" s="24"/>
      <c r="IJO2" s="24"/>
      <c r="IJP2" s="24"/>
      <c r="IJQ2" s="24"/>
      <c r="IJR2" s="24"/>
      <c r="IJS2" s="24"/>
      <c r="IJT2" s="24"/>
      <c r="IJU2" s="24"/>
      <c r="IJV2" s="24"/>
      <c r="IJW2" s="24"/>
      <c r="IJX2" s="24"/>
      <c r="IJY2" s="24"/>
      <c r="IJZ2" s="24"/>
      <c r="IKA2" s="24"/>
      <c r="IKB2" s="24"/>
      <c r="IKC2" s="24"/>
      <c r="IKD2" s="24"/>
      <c r="IKE2" s="24"/>
      <c r="IKF2" s="24"/>
      <c r="IKG2" s="24"/>
      <c r="IKH2" s="24"/>
      <c r="IKI2" s="24"/>
      <c r="IKJ2" s="24"/>
      <c r="IKK2" s="24"/>
      <c r="IKL2" s="24"/>
      <c r="IKM2" s="24"/>
      <c r="IKN2" s="24"/>
      <c r="IKO2" s="24"/>
      <c r="IKP2" s="24"/>
      <c r="IKQ2" s="24"/>
      <c r="IKR2" s="24"/>
      <c r="IKS2" s="24"/>
      <c r="IKT2" s="24"/>
      <c r="IKU2" s="24"/>
      <c r="IKV2" s="24"/>
      <c r="IKW2" s="24"/>
      <c r="IKX2" s="24"/>
      <c r="IKY2" s="24"/>
      <c r="IKZ2" s="24"/>
      <c r="ILA2" s="24"/>
      <c r="ILB2" s="24"/>
      <c r="ILC2" s="24"/>
      <c r="ILD2" s="24"/>
      <c r="ILE2" s="24"/>
      <c r="ILF2" s="24"/>
      <c r="ILG2" s="24"/>
      <c r="ILH2" s="24"/>
      <c r="ILI2" s="24"/>
      <c r="ILJ2" s="24"/>
      <c r="ILK2" s="24"/>
      <c r="ILL2" s="24"/>
      <c r="ILM2" s="24"/>
      <c r="ILN2" s="24"/>
      <c r="ILO2" s="24"/>
      <c r="ILP2" s="24"/>
      <c r="ILQ2" s="24"/>
      <c r="ILR2" s="24"/>
      <c r="ILS2" s="24"/>
      <c r="ILT2" s="24"/>
      <c r="ILU2" s="24"/>
      <c r="ILV2" s="24"/>
      <c r="ILW2" s="24"/>
      <c r="ILX2" s="24"/>
      <c r="ILY2" s="24"/>
      <c r="ILZ2" s="24"/>
      <c r="IMA2" s="24"/>
      <c r="IMB2" s="24"/>
      <c r="IMC2" s="24"/>
      <c r="IMD2" s="24"/>
      <c r="IME2" s="24"/>
      <c r="IMF2" s="24"/>
      <c r="IMG2" s="24"/>
      <c r="IMH2" s="24"/>
      <c r="IMI2" s="24"/>
      <c r="IMJ2" s="24"/>
      <c r="IMK2" s="24"/>
      <c r="IML2" s="24"/>
      <c r="IMM2" s="24"/>
      <c r="IMN2" s="24"/>
      <c r="IMO2" s="24"/>
      <c r="IMP2" s="24"/>
      <c r="IMQ2" s="24"/>
      <c r="IMR2" s="24"/>
      <c r="IMS2" s="24"/>
      <c r="IMT2" s="24"/>
      <c r="IMU2" s="24"/>
      <c r="IMV2" s="24"/>
      <c r="IMW2" s="24"/>
      <c r="IMX2" s="24"/>
      <c r="IMY2" s="24"/>
      <c r="IMZ2" s="24"/>
      <c r="INA2" s="24"/>
      <c r="INB2" s="24"/>
      <c r="INC2" s="24"/>
      <c r="IND2" s="24"/>
      <c r="INE2" s="24"/>
      <c r="INF2" s="24"/>
      <c r="ING2" s="24"/>
      <c r="INH2" s="24"/>
      <c r="INI2" s="24"/>
      <c r="INJ2" s="24"/>
      <c r="INK2" s="24"/>
      <c r="INL2" s="24"/>
      <c r="INM2" s="24"/>
      <c r="INN2" s="24"/>
      <c r="INO2" s="24"/>
      <c r="INP2" s="24"/>
      <c r="INQ2" s="24"/>
      <c r="INR2" s="24"/>
      <c r="INS2" s="24"/>
      <c r="INT2" s="24"/>
      <c r="INU2" s="24"/>
      <c r="INV2" s="24"/>
      <c r="INW2" s="24"/>
      <c r="INX2" s="24"/>
      <c r="INY2" s="24"/>
      <c r="INZ2" s="24"/>
      <c r="IOA2" s="24"/>
      <c r="IOB2" s="24"/>
      <c r="IOC2" s="24"/>
      <c r="IOD2" s="24"/>
      <c r="IOE2" s="24"/>
      <c r="IOF2" s="24"/>
      <c r="IOG2" s="24"/>
      <c r="IOH2" s="24"/>
      <c r="IOI2" s="24"/>
      <c r="IOJ2" s="24"/>
      <c r="IOK2" s="24"/>
      <c r="IOL2" s="24"/>
      <c r="IOM2" s="24"/>
      <c r="ION2" s="24"/>
      <c r="IOO2" s="24"/>
      <c r="IOP2" s="24"/>
      <c r="IOQ2" s="24"/>
      <c r="IOR2" s="24"/>
      <c r="IOS2" s="24"/>
      <c r="IOT2" s="24"/>
      <c r="IOU2" s="24"/>
      <c r="IOV2" s="24"/>
      <c r="IOW2" s="24"/>
      <c r="IOX2" s="24"/>
      <c r="IOY2" s="24"/>
      <c r="IOZ2" s="24"/>
      <c r="IPA2" s="24"/>
      <c r="IPB2" s="24"/>
      <c r="IPC2" s="24"/>
      <c r="IPD2" s="24"/>
      <c r="IPE2" s="24"/>
      <c r="IPF2" s="24"/>
      <c r="IPG2" s="24"/>
      <c r="IPH2" s="24"/>
      <c r="IPI2" s="24"/>
      <c r="IPJ2" s="24"/>
      <c r="IPK2" s="24"/>
      <c r="IPL2" s="24"/>
      <c r="IPM2" s="24"/>
      <c r="IPN2" s="24"/>
      <c r="IPO2" s="24"/>
      <c r="IPP2" s="24"/>
      <c r="IPQ2" s="24"/>
      <c r="IPR2" s="24"/>
      <c r="IPS2" s="24"/>
      <c r="IPT2" s="24"/>
      <c r="IPU2" s="24"/>
      <c r="IPV2" s="24"/>
      <c r="IPW2" s="24"/>
      <c r="IPX2" s="24"/>
      <c r="IPY2" s="24"/>
      <c r="IPZ2" s="24"/>
      <c r="IQA2" s="24"/>
      <c r="IQB2" s="24"/>
      <c r="IQC2" s="24"/>
      <c r="IQD2" s="24"/>
      <c r="IQE2" s="24"/>
      <c r="IQF2" s="24"/>
      <c r="IQG2" s="24"/>
      <c r="IQH2" s="24"/>
      <c r="IQI2" s="24"/>
      <c r="IQJ2" s="24"/>
      <c r="IQK2" s="24"/>
      <c r="IQL2" s="24"/>
      <c r="IQM2" s="24"/>
      <c r="IQN2" s="24"/>
      <c r="IQO2" s="24"/>
      <c r="IQP2" s="24"/>
      <c r="IQQ2" s="24"/>
      <c r="IQR2" s="24"/>
      <c r="IQS2" s="24"/>
      <c r="IQT2" s="24"/>
      <c r="IQU2" s="24"/>
      <c r="IQV2" s="24"/>
      <c r="IQW2" s="24"/>
      <c r="IQX2" s="24"/>
      <c r="IQY2" s="24"/>
      <c r="IQZ2" s="24"/>
      <c r="IRA2" s="24"/>
      <c r="IRB2" s="24"/>
      <c r="IRC2" s="24"/>
      <c r="IRD2" s="24"/>
      <c r="IRE2" s="24"/>
      <c r="IRF2" s="24"/>
      <c r="IRG2" s="24"/>
      <c r="IRH2" s="24"/>
      <c r="IRI2" s="24"/>
      <c r="IRJ2" s="24"/>
      <c r="IRK2" s="24"/>
      <c r="IRL2" s="24"/>
      <c r="IRM2" s="24"/>
      <c r="IRN2" s="24"/>
      <c r="IRO2" s="24"/>
      <c r="IRP2" s="24"/>
      <c r="IRQ2" s="24"/>
      <c r="IRR2" s="24"/>
      <c r="IRS2" s="24"/>
      <c r="IRT2" s="24"/>
      <c r="IRU2" s="24"/>
      <c r="IRV2" s="24"/>
      <c r="IRW2" s="24"/>
      <c r="IRX2" s="24"/>
      <c r="IRY2" s="24"/>
      <c r="IRZ2" s="24"/>
      <c r="ISA2" s="24"/>
      <c r="ISB2" s="24"/>
      <c r="ISC2" s="24"/>
      <c r="ISD2" s="24"/>
      <c r="ISE2" s="24"/>
      <c r="ISF2" s="24"/>
      <c r="ISG2" s="24"/>
      <c r="ISH2" s="24"/>
      <c r="ISI2" s="24"/>
      <c r="ISJ2" s="24"/>
      <c r="ISK2" s="24"/>
      <c r="ISL2" s="24"/>
      <c r="ISM2" s="24"/>
      <c r="ISN2" s="24"/>
      <c r="ISO2" s="24"/>
      <c r="ISP2" s="24"/>
      <c r="ISQ2" s="24"/>
      <c r="ISR2" s="24"/>
      <c r="ISS2" s="24"/>
      <c r="IST2" s="24"/>
      <c r="ISU2" s="24"/>
      <c r="ISV2" s="24"/>
      <c r="ISW2" s="24"/>
      <c r="ISX2" s="24"/>
      <c r="ISY2" s="24"/>
      <c r="ISZ2" s="24"/>
      <c r="ITA2" s="24"/>
      <c r="ITB2" s="24"/>
      <c r="ITC2" s="24"/>
      <c r="ITD2" s="24"/>
      <c r="ITE2" s="24"/>
      <c r="ITF2" s="24"/>
      <c r="ITG2" s="24"/>
      <c r="ITH2" s="24"/>
      <c r="ITI2" s="24"/>
      <c r="ITJ2" s="24"/>
      <c r="ITK2" s="24"/>
      <c r="ITL2" s="24"/>
      <c r="ITM2" s="24"/>
      <c r="ITN2" s="24"/>
      <c r="ITO2" s="24"/>
      <c r="ITP2" s="24"/>
      <c r="ITQ2" s="24"/>
      <c r="ITR2" s="24"/>
      <c r="ITS2" s="24"/>
      <c r="ITT2" s="24"/>
      <c r="ITU2" s="24"/>
      <c r="ITV2" s="24"/>
      <c r="ITW2" s="24"/>
      <c r="ITX2" s="24"/>
      <c r="ITY2" s="24"/>
      <c r="ITZ2" s="24"/>
      <c r="IUA2" s="24"/>
      <c r="IUB2" s="24"/>
      <c r="IUC2" s="24"/>
      <c r="IUD2" s="24"/>
      <c r="IUE2" s="24"/>
      <c r="IUF2" s="24"/>
      <c r="IUG2" s="24"/>
      <c r="IUH2" s="24"/>
      <c r="IUI2" s="24"/>
      <c r="IUJ2" s="24"/>
      <c r="IUK2" s="24"/>
      <c r="IUL2" s="24"/>
      <c r="IUM2" s="24"/>
      <c r="IUN2" s="24"/>
      <c r="IUO2" s="24"/>
      <c r="IUP2" s="24"/>
      <c r="IUQ2" s="24"/>
      <c r="IUR2" s="24"/>
      <c r="IUS2" s="24"/>
      <c r="IUT2" s="24"/>
      <c r="IUU2" s="24"/>
      <c r="IUV2" s="24"/>
      <c r="IUW2" s="24"/>
      <c r="IUX2" s="24"/>
      <c r="IUY2" s="24"/>
      <c r="IUZ2" s="24"/>
      <c r="IVA2" s="24"/>
      <c r="IVB2" s="24"/>
      <c r="IVC2" s="24"/>
      <c r="IVD2" s="24"/>
      <c r="IVE2" s="24"/>
      <c r="IVF2" s="24"/>
      <c r="IVG2" s="24"/>
      <c r="IVH2" s="24"/>
      <c r="IVI2" s="24"/>
      <c r="IVJ2" s="24"/>
      <c r="IVK2" s="24"/>
      <c r="IVL2" s="24"/>
      <c r="IVM2" s="24"/>
      <c r="IVN2" s="24"/>
      <c r="IVO2" s="24"/>
      <c r="IVP2" s="24"/>
      <c r="IVQ2" s="24"/>
      <c r="IVR2" s="24"/>
      <c r="IVS2" s="24"/>
      <c r="IVT2" s="24"/>
      <c r="IVU2" s="24"/>
      <c r="IVV2" s="24"/>
      <c r="IVW2" s="24"/>
      <c r="IVX2" s="24"/>
      <c r="IVY2" s="24"/>
      <c r="IVZ2" s="24"/>
      <c r="IWA2" s="24"/>
      <c r="IWB2" s="24"/>
      <c r="IWC2" s="24"/>
      <c r="IWD2" s="24"/>
      <c r="IWE2" s="24"/>
      <c r="IWF2" s="24"/>
      <c r="IWG2" s="24"/>
      <c r="IWH2" s="24"/>
      <c r="IWI2" s="24"/>
      <c r="IWJ2" s="24"/>
      <c r="IWK2" s="24"/>
      <c r="IWL2" s="24"/>
      <c r="IWM2" s="24"/>
      <c r="IWN2" s="24"/>
      <c r="IWO2" s="24"/>
      <c r="IWP2" s="24"/>
      <c r="IWQ2" s="24"/>
      <c r="IWR2" s="24"/>
      <c r="IWS2" s="24"/>
      <c r="IWT2" s="24"/>
      <c r="IWU2" s="24"/>
      <c r="IWV2" s="24"/>
      <c r="IWW2" s="24"/>
      <c r="IWX2" s="24"/>
      <c r="IWY2" s="24"/>
      <c r="IWZ2" s="24"/>
      <c r="IXA2" s="24"/>
      <c r="IXB2" s="24"/>
      <c r="IXC2" s="24"/>
      <c r="IXD2" s="24"/>
      <c r="IXE2" s="24"/>
      <c r="IXF2" s="24"/>
      <c r="IXG2" s="24"/>
      <c r="IXH2" s="24"/>
      <c r="IXI2" s="24"/>
      <c r="IXJ2" s="24"/>
      <c r="IXK2" s="24"/>
      <c r="IXL2" s="24"/>
      <c r="IXM2" s="24"/>
      <c r="IXN2" s="24"/>
      <c r="IXO2" s="24"/>
      <c r="IXP2" s="24"/>
      <c r="IXQ2" s="24"/>
      <c r="IXR2" s="24"/>
      <c r="IXS2" s="24"/>
      <c r="IXT2" s="24"/>
      <c r="IXU2" s="24"/>
      <c r="IXV2" s="24"/>
      <c r="IXW2" s="24"/>
      <c r="IXX2" s="24"/>
      <c r="IXY2" s="24"/>
      <c r="IXZ2" s="24"/>
      <c r="IYA2" s="24"/>
      <c r="IYB2" s="24"/>
      <c r="IYC2" s="24"/>
      <c r="IYD2" s="24"/>
      <c r="IYE2" s="24"/>
      <c r="IYF2" s="24"/>
      <c r="IYG2" s="24"/>
      <c r="IYH2" s="24"/>
      <c r="IYI2" s="24"/>
      <c r="IYJ2" s="24"/>
      <c r="IYK2" s="24"/>
      <c r="IYL2" s="24"/>
      <c r="IYM2" s="24"/>
      <c r="IYN2" s="24"/>
      <c r="IYO2" s="24"/>
      <c r="IYP2" s="24"/>
      <c r="IYQ2" s="24"/>
      <c r="IYR2" s="24"/>
      <c r="IYS2" s="24"/>
      <c r="IYT2" s="24"/>
      <c r="IYU2" s="24"/>
      <c r="IYV2" s="24"/>
      <c r="IYW2" s="24"/>
      <c r="IYX2" s="24"/>
      <c r="IYY2" s="24"/>
      <c r="IYZ2" s="24"/>
      <c r="IZA2" s="24"/>
      <c r="IZB2" s="24"/>
      <c r="IZC2" s="24"/>
      <c r="IZD2" s="24"/>
      <c r="IZE2" s="24"/>
      <c r="IZF2" s="24"/>
      <c r="IZG2" s="24"/>
      <c r="IZH2" s="24"/>
      <c r="IZI2" s="24"/>
      <c r="IZJ2" s="24"/>
      <c r="IZK2" s="24"/>
      <c r="IZL2" s="24"/>
      <c r="IZM2" s="24"/>
      <c r="IZN2" s="24"/>
      <c r="IZO2" s="24"/>
      <c r="IZP2" s="24"/>
      <c r="IZQ2" s="24"/>
      <c r="IZR2" s="24"/>
      <c r="IZS2" s="24"/>
      <c r="IZT2" s="24"/>
      <c r="IZU2" s="24"/>
      <c r="IZV2" s="24"/>
      <c r="IZW2" s="24"/>
      <c r="IZX2" s="24"/>
      <c r="IZY2" s="24"/>
      <c r="IZZ2" s="24"/>
      <c r="JAA2" s="24"/>
      <c r="JAB2" s="24"/>
      <c r="JAC2" s="24"/>
      <c r="JAD2" s="24"/>
      <c r="JAE2" s="24"/>
      <c r="JAF2" s="24"/>
      <c r="JAG2" s="24"/>
      <c r="JAH2" s="24"/>
      <c r="JAI2" s="24"/>
      <c r="JAJ2" s="24"/>
      <c r="JAK2" s="24"/>
      <c r="JAL2" s="24"/>
      <c r="JAM2" s="24"/>
      <c r="JAN2" s="24"/>
      <c r="JAO2" s="24"/>
      <c r="JAP2" s="24"/>
      <c r="JAQ2" s="24"/>
      <c r="JAR2" s="24"/>
      <c r="JAS2" s="24"/>
      <c r="JAT2" s="24"/>
      <c r="JAU2" s="24"/>
      <c r="JAV2" s="24"/>
      <c r="JAW2" s="24"/>
      <c r="JAX2" s="24"/>
      <c r="JAY2" s="24"/>
      <c r="JAZ2" s="24"/>
      <c r="JBA2" s="24"/>
      <c r="JBB2" s="24"/>
      <c r="JBC2" s="24"/>
      <c r="JBD2" s="24"/>
      <c r="JBE2" s="24"/>
      <c r="JBF2" s="24"/>
      <c r="JBG2" s="24"/>
      <c r="JBH2" s="24"/>
      <c r="JBI2" s="24"/>
      <c r="JBJ2" s="24"/>
      <c r="JBK2" s="24"/>
      <c r="JBL2" s="24"/>
      <c r="JBM2" s="24"/>
      <c r="JBN2" s="24"/>
      <c r="JBO2" s="24"/>
      <c r="JBP2" s="24"/>
      <c r="JBQ2" s="24"/>
      <c r="JBR2" s="24"/>
      <c r="JBS2" s="24"/>
      <c r="JBT2" s="24"/>
      <c r="JBU2" s="24"/>
      <c r="JBV2" s="24"/>
      <c r="JBW2" s="24"/>
      <c r="JBX2" s="24"/>
      <c r="JBY2" s="24"/>
      <c r="JBZ2" s="24"/>
      <c r="JCA2" s="24"/>
      <c r="JCB2" s="24"/>
      <c r="JCC2" s="24"/>
      <c r="JCD2" s="24"/>
      <c r="JCE2" s="24"/>
      <c r="JCF2" s="24"/>
      <c r="JCG2" s="24"/>
      <c r="JCH2" s="24"/>
      <c r="JCI2" s="24"/>
      <c r="JCJ2" s="24"/>
      <c r="JCK2" s="24"/>
      <c r="JCL2" s="24"/>
      <c r="JCM2" s="24"/>
      <c r="JCN2" s="24"/>
      <c r="JCO2" s="24"/>
      <c r="JCP2" s="24"/>
      <c r="JCQ2" s="24"/>
      <c r="JCR2" s="24"/>
      <c r="JCS2" s="24"/>
      <c r="JCT2" s="24"/>
      <c r="JCU2" s="24"/>
      <c r="JCV2" s="24"/>
      <c r="JCW2" s="24"/>
      <c r="JCX2" s="24"/>
      <c r="JCY2" s="24"/>
      <c r="JCZ2" s="24"/>
      <c r="JDA2" s="24"/>
      <c r="JDB2" s="24"/>
      <c r="JDC2" s="24"/>
      <c r="JDD2" s="24"/>
      <c r="JDE2" s="24"/>
      <c r="JDF2" s="24"/>
      <c r="JDG2" s="24"/>
      <c r="JDH2" s="24"/>
      <c r="JDI2" s="24"/>
      <c r="JDJ2" s="24"/>
      <c r="JDK2" s="24"/>
      <c r="JDL2" s="24"/>
      <c r="JDM2" s="24"/>
      <c r="JDN2" s="24"/>
      <c r="JDO2" s="24"/>
      <c r="JDP2" s="24"/>
      <c r="JDQ2" s="24"/>
      <c r="JDR2" s="24"/>
      <c r="JDS2" s="24"/>
      <c r="JDT2" s="24"/>
      <c r="JDU2" s="24"/>
      <c r="JDV2" s="24"/>
      <c r="JDW2" s="24"/>
      <c r="JDX2" s="24"/>
      <c r="JDY2" s="24"/>
      <c r="JDZ2" s="24"/>
      <c r="JEA2" s="24"/>
      <c r="JEB2" s="24"/>
      <c r="JEC2" s="24"/>
      <c r="JED2" s="24"/>
      <c r="JEE2" s="24"/>
      <c r="JEF2" s="24"/>
      <c r="JEG2" s="24"/>
      <c r="JEH2" s="24"/>
      <c r="JEI2" s="24"/>
      <c r="JEJ2" s="24"/>
      <c r="JEK2" s="24"/>
      <c r="JEL2" s="24"/>
      <c r="JEM2" s="24"/>
      <c r="JEN2" s="24"/>
      <c r="JEO2" s="24"/>
      <c r="JEP2" s="24"/>
      <c r="JEQ2" s="24"/>
      <c r="JER2" s="24"/>
      <c r="JES2" s="24"/>
      <c r="JET2" s="24"/>
      <c r="JEU2" s="24"/>
      <c r="JEV2" s="24"/>
      <c r="JEW2" s="24"/>
      <c r="JEX2" s="24"/>
      <c r="JEY2" s="24"/>
      <c r="JEZ2" s="24"/>
      <c r="JFA2" s="24"/>
      <c r="JFB2" s="24"/>
      <c r="JFC2" s="24"/>
      <c r="JFD2" s="24"/>
      <c r="JFE2" s="24"/>
      <c r="JFF2" s="24"/>
      <c r="JFG2" s="24"/>
      <c r="JFH2" s="24"/>
      <c r="JFI2" s="24"/>
      <c r="JFJ2" s="24"/>
      <c r="JFK2" s="24"/>
      <c r="JFL2" s="24"/>
      <c r="JFM2" s="24"/>
      <c r="JFN2" s="24"/>
      <c r="JFO2" s="24"/>
      <c r="JFP2" s="24"/>
      <c r="JFQ2" s="24"/>
      <c r="JFR2" s="24"/>
      <c r="JFS2" s="24"/>
      <c r="JFT2" s="24"/>
      <c r="JFU2" s="24"/>
      <c r="JFV2" s="24"/>
      <c r="JFW2" s="24"/>
      <c r="JFX2" s="24"/>
      <c r="JFY2" s="24"/>
      <c r="JFZ2" s="24"/>
      <c r="JGA2" s="24"/>
      <c r="JGB2" s="24"/>
      <c r="JGC2" s="24"/>
      <c r="JGD2" s="24"/>
      <c r="JGE2" s="24"/>
      <c r="JGF2" s="24"/>
      <c r="JGG2" s="24"/>
      <c r="JGH2" s="24"/>
      <c r="JGI2" s="24"/>
      <c r="JGJ2" s="24"/>
      <c r="JGK2" s="24"/>
      <c r="JGL2" s="24"/>
      <c r="JGM2" s="24"/>
      <c r="JGN2" s="24"/>
      <c r="JGO2" s="24"/>
      <c r="JGP2" s="24"/>
      <c r="JGQ2" s="24"/>
      <c r="JGR2" s="24"/>
      <c r="JGS2" s="24"/>
      <c r="JGT2" s="24"/>
      <c r="JGU2" s="24"/>
      <c r="JGV2" s="24"/>
      <c r="JGW2" s="24"/>
      <c r="JGX2" s="24"/>
      <c r="JGY2" s="24"/>
      <c r="JGZ2" s="24"/>
      <c r="JHA2" s="24"/>
      <c r="JHB2" s="24"/>
      <c r="JHC2" s="24"/>
      <c r="JHD2" s="24"/>
      <c r="JHE2" s="24"/>
      <c r="JHF2" s="24"/>
      <c r="JHG2" s="24"/>
      <c r="JHH2" s="24"/>
      <c r="JHI2" s="24"/>
      <c r="JHJ2" s="24"/>
      <c r="JHK2" s="24"/>
      <c r="JHL2" s="24"/>
      <c r="JHM2" s="24"/>
      <c r="JHN2" s="24"/>
      <c r="JHO2" s="24"/>
      <c r="JHP2" s="24"/>
      <c r="JHQ2" s="24"/>
      <c r="JHR2" s="24"/>
      <c r="JHS2" s="24"/>
      <c r="JHT2" s="24"/>
      <c r="JHU2" s="24"/>
      <c r="JHV2" s="24"/>
      <c r="JHW2" s="24"/>
      <c r="JHX2" s="24"/>
      <c r="JHY2" s="24"/>
      <c r="JHZ2" s="24"/>
      <c r="JIA2" s="24"/>
      <c r="JIB2" s="24"/>
      <c r="JIC2" s="24"/>
      <c r="JID2" s="24"/>
      <c r="JIE2" s="24"/>
      <c r="JIF2" s="24"/>
      <c r="JIG2" s="24"/>
      <c r="JIH2" s="24"/>
      <c r="JII2" s="24"/>
      <c r="JIJ2" s="24"/>
      <c r="JIK2" s="24"/>
      <c r="JIL2" s="24"/>
      <c r="JIM2" s="24"/>
      <c r="JIN2" s="24"/>
      <c r="JIO2" s="24"/>
      <c r="JIP2" s="24"/>
      <c r="JIQ2" s="24"/>
      <c r="JIR2" s="24"/>
      <c r="JIS2" s="24"/>
      <c r="JIT2" s="24"/>
      <c r="JIU2" s="24"/>
      <c r="JIV2" s="24"/>
      <c r="JIW2" s="24"/>
      <c r="JIX2" s="24"/>
      <c r="JIY2" s="24"/>
      <c r="JIZ2" s="24"/>
      <c r="JJA2" s="24"/>
      <c r="JJB2" s="24"/>
      <c r="JJC2" s="24"/>
      <c r="JJD2" s="24"/>
      <c r="JJE2" s="24"/>
      <c r="JJF2" s="24"/>
      <c r="JJG2" s="24"/>
      <c r="JJH2" s="24"/>
      <c r="JJI2" s="24"/>
      <c r="JJJ2" s="24"/>
      <c r="JJK2" s="24"/>
      <c r="JJL2" s="24"/>
      <c r="JJM2" s="24"/>
      <c r="JJN2" s="24"/>
      <c r="JJO2" s="24"/>
      <c r="JJP2" s="24"/>
      <c r="JJQ2" s="24"/>
      <c r="JJR2" s="24"/>
      <c r="JJS2" s="24"/>
      <c r="JJT2" s="24"/>
      <c r="JJU2" s="24"/>
      <c r="JJV2" s="24"/>
      <c r="JJW2" s="24"/>
      <c r="JJX2" s="24"/>
      <c r="JJY2" s="24"/>
      <c r="JJZ2" s="24"/>
      <c r="JKA2" s="24"/>
      <c r="JKB2" s="24"/>
      <c r="JKC2" s="24"/>
      <c r="JKD2" s="24"/>
      <c r="JKE2" s="24"/>
      <c r="JKF2" s="24"/>
      <c r="JKG2" s="24"/>
      <c r="JKH2" s="24"/>
      <c r="JKI2" s="24"/>
      <c r="JKJ2" s="24"/>
      <c r="JKK2" s="24"/>
      <c r="JKL2" s="24"/>
      <c r="JKM2" s="24"/>
      <c r="JKN2" s="24"/>
      <c r="JKO2" s="24"/>
      <c r="JKP2" s="24"/>
      <c r="JKQ2" s="24"/>
      <c r="JKR2" s="24"/>
      <c r="JKS2" s="24"/>
      <c r="JKT2" s="24"/>
      <c r="JKU2" s="24"/>
      <c r="JKV2" s="24"/>
      <c r="JKW2" s="24"/>
      <c r="JKX2" s="24"/>
      <c r="JKY2" s="24"/>
      <c r="JKZ2" s="24"/>
      <c r="JLA2" s="24"/>
      <c r="JLB2" s="24"/>
      <c r="JLC2" s="24"/>
      <c r="JLD2" s="24"/>
      <c r="JLE2" s="24"/>
      <c r="JLF2" s="24"/>
      <c r="JLG2" s="24"/>
      <c r="JLH2" s="24"/>
      <c r="JLI2" s="24"/>
      <c r="JLJ2" s="24"/>
      <c r="JLK2" s="24"/>
      <c r="JLL2" s="24"/>
      <c r="JLM2" s="24"/>
      <c r="JLN2" s="24"/>
      <c r="JLO2" s="24"/>
      <c r="JLP2" s="24"/>
      <c r="JLQ2" s="24"/>
      <c r="JLR2" s="24"/>
      <c r="JLS2" s="24"/>
      <c r="JLT2" s="24"/>
      <c r="JLU2" s="24"/>
      <c r="JLV2" s="24"/>
      <c r="JLW2" s="24"/>
      <c r="JLX2" s="24"/>
      <c r="JLY2" s="24"/>
      <c r="JLZ2" s="24"/>
      <c r="JMA2" s="24"/>
      <c r="JMB2" s="24"/>
      <c r="JMC2" s="24"/>
      <c r="JMD2" s="24"/>
      <c r="JME2" s="24"/>
      <c r="JMF2" s="24"/>
      <c r="JMG2" s="24"/>
      <c r="JMH2" s="24"/>
      <c r="JMI2" s="24"/>
      <c r="JMJ2" s="24"/>
      <c r="JMK2" s="24"/>
      <c r="JML2" s="24"/>
      <c r="JMM2" s="24"/>
      <c r="JMN2" s="24"/>
      <c r="JMO2" s="24"/>
      <c r="JMP2" s="24"/>
      <c r="JMQ2" s="24"/>
      <c r="JMR2" s="24"/>
      <c r="JMS2" s="24"/>
      <c r="JMT2" s="24"/>
      <c r="JMU2" s="24"/>
      <c r="JMV2" s="24"/>
      <c r="JMW2" s="24"/>
      <c r="JMX2" s="24"/>
      <c r="JMY2" s="24"/>
      <c r="JMZ2" s="24"/>
      <c r="JNA2" s="24"/>
      <c r="JNB2" s="24"/>
      <c r="JNC2" s="24"/>
      <c r="JND2" s="24"/>
      <c r="JNE2" s="24"/>
      <c r="JNF2" s="24"/>
      <c r="JNG2" s="24"/>
      <c r="JNH2" s="24"/>
      <c r="JNI2" s="24"/>
      <c r="JNJ2" s="24"/>
      <c r="JNK2" s="24"/>
      <c r="JNL2" s="24"/>
      <c r="JNM2" s="24"/>
      <c r="JNN2" s="24"/>
      <c r="JNO2" s="24"/>
      <c r="JNP2" s="24"/>
      <c r="JNQ2" s="24"/>
      <c r="JNR2" s="24"/>
      <c r="JNS2" s="24"/>
      <c r="JNT2" s="24"/>
      <c r="JNU2" s="24"/>
      <c r="JNV2" s="24"/>
      <c r="JNW2" s="24"/>
      <c r="JNX2" s="24"/>
      <c r="JNY2" s="24"/>
      <c r="JNZ2" s="24"/>
      <c r="JOA2" s="24"/>
      <c r="JOB2" s="24"/>
      <c r="JOC2" s="24"/>
      <c r="JOD2" s="24"/>
      <c r="JOE2" s="24"/>
      <c r="JOF2" s="24"/>
      <c r="JOG2" s="24"/>
      <c r="JOH2" s="24"/>
      <c r="JOI2" s="24"/>
      <c r="JOJ2" s="24"/>
      <c r="JOK2" s="24"/>
      <c r="JOL2" s="24"/>
      <c r="JOM2" s="24"/>
      <c r="JON2" s="24"/>
      <c r="JOO2" s="24"/>
      <c r="JOP2" s="24"/>
      <c r="JOQ2" s="24"/>
      <c r="JOR2" s="24"/>
      <c r="JOS2" s="24"/>
      <c r="JOT2" s="24"/>
      <c r="JOU2" s="24"/>
      <c r="JOV2" s="24"/>
      <c r="JOW2" s="24"/>
      <c r="JOX2" s="24"/>
      <c r="JOY2" s="24"/>
      <c r="JOZ2" s="24"/>
      <c r="JPA2" s="24"/>
      <c r="JPB2" s="24"/>
      <c r="JPC2" s="24"/>
      <c r="JPD2" s="24"/>
      <c r="JPE2" s="24"/>
      <c r="JPF2" s="24"/>
      <c r="JPG2" s="24"/>
      <c r="JPH2" s="24"/>
      <c r="JPI2" s="24"/>
      <c r="JPJ2" s="24"/>
      <c r="JPK2" s="24"/>
      <c r="JPL2" s="24"/>
      <c r="JPM2" s="24"/>
      <c r="JPN2" s="24"/>
      <c r="JPO2" s="24"/>
      <c r="JPP2" s="24"/>
      <c r="JPQ2" s="24"/>
      <c r="JPR2" s="24"/>
      <c r="JPS2" s="24"/>
      <c r="JPT2" s="24"/>
      <c r="JPU2" s="24"/>
      <c r="JPV2" s="24"/>
      <c r="JPW2" s="24"/>
      <c r="JPX2" s="24"/>
      <c r="JPY2" s="24"/>
      <c r="JPZ2" s="24"/>
      <c r="JQA2" s="24"/>
      <c r="JQB2" s="24"/>
      <c r="JQC2" s="24"/>
      <c r="JQD2" s="24"/>
      <c r="JQE2" s="24"/>
      <c r="JQF2" s="24"/>
      <c r="JQG2" s="24"/>
      <c r="JQH2" s="24"/>
      <c r="JQI2" s="24"/>
      <c r="JQJ2" s="24"/>
      <c r="JQK2" s="24"/>
      <c r="JQL2" s="24"/>
      <c r="JQM2" s="24"/>
      <c r="JQN2" s="24"/>
      <c r="JQO2" s="24"/>
      <c r="JQP2" s="24"/>
      <c r="JQQ2" s="24"/>
      <c r="JQR2" s="24"/>
      <c r="JQS2" s="24"/>
      <c r="JQT2" s="24"/>
      <c r="JQU2" s="24"/>
      <c r="JQV2" s="24"/>
      <c r="JQW2" s="24"/>
      <c r="JQX2" s="24"/>
      <c r="JQY2" s="24"/>
      <c r="JQZ2" s="24"/>
      <c r="JRA2" s="24"/>
      <c r="JRB2" s="24"/>
      <c r="JRC2" s="24"/>
      <c r="JRD2" s="24"/>
      <c r="JRE2" s="24"/>
      <c r="JRF2" s="24"/>
      <c r="JRG2" s="24"/>
      <c r="JRH2" s="24"/>
      <c r="JRI2" s="24"/>
      <c r="JRJ2" s="24"/>
      <c r="JRK2" s="24"/>
      <c r="JRL2" s="24"/>
      <c r="JRM2" s="24"/>
      <c r="JRN2" s="24"/>
      <c r="JRO2" s="24"/>
      <c r="JRP2" s="24"/>
      <c r="JRQ2" s="24"/>
      <c r="JRR2" s="24"/>
      <c r="JRS2" s="24"/>
      <c r="JRT2" s="24"/>
      <c r="JRU2" s="24"/>
      <c r="JRV2" s="24"/>
      <c r="JRW2" s="24"/>
      <c r="JRX2" s="24"/>
      <c r="JRY2" s="24"/>
      <c r="JRZ2" s="24"/>
      <c r="JSA2" s="24"/>
      <c r="JSB2" s="24"/>
      <c r="JSC2" s="24"/>
      <c r="JSD2" s="24"/>
      <c r="JSE2" s="24"/>
      <c r="JSF2" s="24"/>
      <c r="JSG2" s="24"/>
      <c r="JSH2" s="24"/>
      <c r="JSI2" s="24"/>
      <c r="JSJ2" s="24"/>
      <c r="JSK2" s="24"/>
      <c r="JSL2" s="24"/>
      <c r="JSM2" s="24"/>
      <c r="JSN2" s="24"/>
      <c r="JSO2" s="24"/>
      <c r="JSP2" s="24"/>
      <c r="JSQ2" s="24"/>
      <c r="JSR2" s="24"/>
      <c r="JSS2" s="24"/>
      <c r="JST2" s="24"/>
      <c r="JSU2" s="24"/>
      <c r="JSV2" s="24"/>
      <c r="JSW2" s="24"/>
      <c r="JSX2" s="24"/>
      <c r="JSY2" s="24"/>
      <c r="JSZ2" s="24"/>
      <c r="JTA2" s="24"/>
      <c r="JTB2" s="24"/>
      <c r="JTC2" s="24"/>
      <c r="JTD2" s="24"/>
      <c r="JTE2" s="24"/>
      <c r="JTF2" s="24"/>
      <c r="JTG2" s="24"/>
      <c r="JTH2" s="24"/>
      <c r="JTI2" s="24"/>
      <c r="JTJ2" s="24"/>
      <c r="JTK2" s="24"/>
      <c r="JTL2" s="24"/>
      <c r="JTM2" s="24"/>
      <c r="JTN2" s="24"/>
      <c r="JTO2" s="24"/>
      <c r="JTP2" s="24"/>
      <c r="JTQ2" s="24"/>
      <c r="JTR2" s="24"/>
      <c r="JTS2" s="24"/>
      <c r="JTT2" s="24"/>
      <c r="JTU2" s="24"/>
      <c r="JTV2" s="24"/>
      <c r="JTW2" s="24"/>
      <c r="JTX2" s="24"/>
      <c r="JTY2" s="24"/>
      <c r="JTZ2" s="24"/>
      <c r="JUA2" s="24"/>
      <c r="JUB2" s="24"/>
      <c r="JUC2" s="24"/>
      <c r="JUD2" s="24"/>
      <c r="JUE2" s="24"/>
      <c r="JUF2" s="24"/>
      <c r="JUG2" s="24"/>
      <c r="JUH2" s="24"/>
      <c r="JUI2" s="24"/>
      <c r="JUJ2" s="24"/>
      <c r="JUK2" s="24"/>
      <c r="JUL2" s="24"/>
      <c r="JUM2" s="24"/>
      <c r="JUN2" s="24"/>
      <c r="JUO2" s="24"/>
      <c r="JUP2" s="24"/>
      <c r="JUQ2" s="24"/>
      <c r="JUR2" s="24"/>
      <c r="JUS2" s="24"/>
      <c r="JUT2" s="24"/>
      <c r="JUU2" s="24"/>
      <c r="JUV2" s="24"/>
      <c r="JUW2" s="24"/>
      <c r="JUX2" s="24"/>
      <c r="JUY2" s="24"/>
      <c r="JUZ2" s="24"/>
      <c r="JVA2" s="24"/>
      <c r="JVB2" s="24"/>
      <c r="JVC2" s="24"/>
      <c r="JVD2" s="24"/>
      <c r="JVE2" s="24"/>
      <c r="JVF2" s="24"/>
      <c r="JVG2" s="24"/>
      <c r="JVH2" s="24"/>
      <c r="JVI2" s="24"/>
      <c r="JVJ2" s="24"/>
      <c r="JVK2" s="24"/>
      <c r="JVL2" s="24"/>
      <c r="JVM2" s="24"/>
      <c r="JVN2" s="24"/>
      <c r="JVO2" s="24"/>
      <c r="JVP2" s="24"/>
      <c r="JVQ2" s="24"/>
      <c r="JVR2" s="24"/>
      <c r="JVS2" s="24"/>
      <c r="JVT2" s="24"/>
      <c r="JVU2" s="24"/>
      <c r="JVV2" s="24"/>
      <c r="JVW2" s="24"/>
      <c r="JVX2" s="24"/>
      <c r="JVY2" s="24"/>
      <c r="JVZ2" s="24"/>
      <c r="JWA2" s="24"/>
      <c r="JWB2" s="24"/>
      <c r="JWC2" s="24"/>
      <c r="JWD2" s="24"/>
      <c r="JWE2" s="24"/>
      <c r="JWF2" s="24"/>
      <c r="JWG2" s="24"/>
      <c r="JWH2" s="24"/>
      <c r="JWI2" s="24"/>
      <c r="JWJ2" s="24"/>
      <c r="JWK2" s="24"/>
      <c r="JWL2" s="24"/>
      <c r="JWM2" s="24"/>
      <c r="JWN2" s="24"/>
      <c r="JWO2" s="24"/>
      <c r="JWP2" s="24"/>
      <c r="JWQ2" s="24"/>
      <c r="JWR2" s="24"/>
      <c r="JWS2" s="24"/>
      <c r="JWT2" s="24"/>
      <c r="JWU2" s="24"/>
      <c r="JWV2" s="24"/>
      <c r="JWW2" s="24"/>
      <c r="JWX2" s="24"/>
      <c r="JWY2" s="24"/>
      <c r="JWZ2" s="24"/>
      <c r="JXA2" s="24"/>
      <c r="JXB2" s="24"/>
      <c r="JXC2" s="24"/>
      <c r="JXD2" s="24"/>
      <c r="JXE2" s="24"/>
      <c r="JXF2" s="24"/>
      <c r="JXG2" s="24"/>
      <c r="JXH2" s="24"/>
      <c r="JXI2" s="24"/>
      <c r="JXJ2" s="24"/>
      <c r="JXK2" s="24"/>
      <c r="JXL2" s="24"/>
      <c r="JXM2" s="24"/>
      <c r="JXN2" s="24"/>
      <c r="JXO2" s="24"/>
      <c r="JXP2" s="24"/>
      <c r="JXQ2" s="24"/>
      <c r="JXR2" s="24"/>
      <c r="JXS2" s="24"/>
      <c r="JXT2" s="24"/>
      <c r="JXU2" s="24"/>
      <c r="JXV2" s="24"/>
      <c r="JXW2" s="24"/>
      <c r="JXX2" s="24"/>
      <c r="JXY2" s="24"/>
      <c r="JXZ2" s="24"/>
      <c r="JYA2" s="24"/>
      <c r="JYB2" s="24"/>
      <c r="JYC2" s="24"/>
      <c r="JYD2" s="24"/>
      <c r="JYE2" s="24"/>
      <c r="JYF2" s="24"/>
      <c r="JYG2" s="24"/>
      <c r="JYH2" s="24"/>
      <c r="JYI2" s="24"/>
      <c r="JYJ2" s="24"/>
      <c r="JYK2" s="24"/>
      <c r="JYL2" s="24"/>
      <c r="JYM2" s="24"/>
      <c r="JYN2" s="24"/>
      <c r="JYO2" s="24"/>
      <c r="JYP2" s="24"/>
      <c r="JYQ2" s="24"/>
      <c r="JYR2" s="24"/>
      <c r="JYS2" s="24"/>
      <c r="JYT2" s="24"/>
      <c r="JYU2" s="24"/>
      <c r="JYV2" s="24"/>
      <c r="JYW2" s="24"/>
      <c r="JYX2" s="24"/>
      <c r="JYY2" s="24"/>
      <c r="JYZ2" s="24"/>
      <c r="JZA2" s="24"/>
      <c r="JZB2" s="24"/>
      <c r="JZC2" s="24"/>
      <c r="JZD2" s="24"/>
      <c r="JZE2" s="24"/>
      <c r="JZF2" s="24"/>
      <c r="JZG2" s="24"/>
      <c r="JZH2" s="24"/>
      <c r="JZI2" s="24"/>
      <c r="JZJ2" s="24"/>
      <c r="JZK2" s="24"/>
      <c r="JZL2" s="24"/>
      <c r="JZM2" s="24"/>
      <c r="JZN2" s="24"/>
      <c r="JZO2" s="24"/>
      <c r="JZP2" s="24"/>
      <c r="JZQ2" s="24"/>
      <c r="JZR2" s="24"/>
      <c r="JZS2" s="24"/>
      <c r="JZT2" s="24"/>
      <c r="JZU2" s="24"/>
      <c r="JZV2" s="24"/>
      <c r="JZW2" s="24"/>
      <c r="JZX2" s="24"/>
      <c r="JZY2" s="24"/>
      <c r="JZZ2" s="24"/>
      <c r="KAA2" s="24"/>
      <c r="KAB2" s="24"/>
      <c r="KAC2" s="24"/>
      <c r="KAD2" s="24"/>
      <c r="KAE2" s="24"/>
      <c r="KAF2" s="24"/>
      <c r="KAG2" s="24"/>
      <c r="KAH2" s="24"/>
      <c r="KAI2" s="24"/>
      <c r="KAJ2" s="24"/>
      <c r="KAK2" s="24"/>
      <c r="KAL2" s="24"/>
      <c r="KAM2" s="24"/>
      <c r="KAN2" s="24"/>
      <c r="KAO2" s="24"/>
      <c r="KAP2" s="24"/>
      <c r="KAQ2" s="24"/>
      <c r="KAR2" s="24"/>
      <c r="KAS2" s="24"/>
      <c r="KAT2" s="24"/>
      <c r="KAU2" s="24"/>
      <c r="KAV2" s="24"/>
      <c r="KAW2" s="24"/>
      <c r="KAX2" s="24"/>
      <c r="KAY2" s="24"/>
      <c r="KAZ2" s="24"/>
      <c r="KBA2" s="24"/>
      <c r="KBB2" s="24"/>
      <c r="KBC2" s="24"/>
      <c r="KBD2" s="24"/>
      <c r="KBE2" s="24"/>
      <c r="KBF2" s="24"/>
      <c r="KBG2" s="24"/>
      <c r="KBH2" s="24"/>
      <c r="KBI2" s="24"/>
      <c r="KBJ2" s="24"/>
      <c r="KBK2" s="24"/>
      <c r="KBL2" s="24"/>
      <c r="KBM2" s="24"/>
      <c r="KBN2" s="24"/>
      <c r="KBO2" s="24"/>
      <c r="KBP2" s="24"/>
      <c r="KBQ2" s="24"/>
      <c r="KBR2" s="24"/>
      <c r="KBS2" s="24"/>
      <c r="KBT2" s="24"/>
      <c r="KBU2" s="24"/>
      <c r="KBV2" s="24"/>
      <c r="KBW2" s="24"/>
      <c r="KBX2" s="24"/>
      <c r="KBY2" s="24"/>
      <c r="KBZ2" s="24"/>
      <c r="KCA2" s="24"/>
      <c r="KCB2" s="24"/>
      <c r="KCC2" s="24"/>
      <c r="KCD2" s="24"/>
      <c r="KCE2" s="24"/>
      <c r="KCF2" s="24"/>
      <c r="KCG2" s="24"/>
      <c r="KCH2" s="24"/>
      <c r="KCI2" s="24"/>
      <c r="KCJ2" s="24"/>
      <c r="KCK2" s="24"/>
      <c r="KCL2" s="24"/>
      <c r="KCM2" s="24"/>
      <c r="KCN2" s="24"/>
      <c r="KCO2" s="24"/>
      <c r="KCP2" s="24"/>
      <c r="KCQ2" s="24"/>
      <c r="KCR2" s="24"/>
      <c r="KCS2" s="24"/>
      <c r="KCT2" s="24"/>
      <c r="KCU2" s="24"/>
      <c r="KCV2" s="24"/>
      <c r="KCW2" s="24"/>
      <c r="KCX2" s="24"/>
      <c r="KCY2" s="24"/>
      <c r="KCZ2" s="24"/>
      <c r="KDA2" s="24"/>
      <c r="KDB2" s="24"/>
      <c r="KDC2" s="24"/>
      <c r="KDD2" s="24"/>
      <c r="KDE2" s="24"/>
      <c r="KDF2" s="24"/>
      <c r="KDG2" s="24"/>
      <c r="KDH2" s="24"/>
      <c r="KDI2" s="24"/>
      <c r="KDJ2" s="24"/>
      <c r="KDK2" s="24"/>
      <c r="KDL2" s="24"/>
      <c r="KDM2" s="24"/>
      <c r="KDN2" s="24"/>
      <c r="KDO2" s="24"/>
      <c r="KDP2" s="24"/>
      <c r="KDQ2" s="24"/>
      <c r="KDR2" s="24"/>
      <c r="KDS2" s="24"/>
      <c r="KDT2" s="24"/>
      <c r="KDU2" s="24"/>
      <c r="KDV2" s="24"/>
      <c r="KDW2" s="24"/>
      <c r="KDX2" s="24"/>
      <c r="KDY2" s="24"/>
      <c r="KDZ2" s="24"/>
      <c r="KEA2" s="24"/>
      <c r="KEB2" s="24"/>
      <c r="KEC2" s="24"/>
      <c r="KED2" s="24"/>
      <c r="KEE2" s="24"/>
      <c r="KEF2" s="24"/>
      <c r="KEG2" s="24"/>
      <c r="KEH2" s="24"/>
      <c r="KEI2" s="24"/>
      <c r="KEJ2" s="24"/>
      <c r="KEK2" s="24"/>
      <c r="KEL2" s="24"/>
      <c r="KEM2" s="24"/>
      <c r="KEN2" s="24"/>
      <c r="KEO2" s="24"/>
      <c r="KEP2" s="24"/>
      <c r="KEQ2" s="24"/>
      <c r="KER2" s="24"/>
      <c r="KES2" s="24"/>
      <c r="KET2" s="24"/>
      <c r="KEU2" s="24"/>
      <c r="KEV2" s="24"/>
      <c r="KEW2" s="24"/>
      <c r="KEX2" s="24"/>
      <c r="KEY2" s="24"/>
      <c r="KEZ2" s="24"/>
      <c r="KFA2" s="24"/>
      <c r="KFB2" s="24"/>
      <c r="KFC2" s="24"/>
      <c r="KFD2" s="24"/>
      <c r="KFE2" s="24"/>
      <c r="KFF2" s="24"/>
      <c r="KFG2" s="24"/>
      <c r="KFH2" s="24"/>
      <c r="KFI2" s="24"/>
      <c r="KFJ2" s="24"/>
      <c r="KFK2" s="24"/>
      <c r="KFL2" s="24"/>
      <c r="KFM2" s="24"/>
      <c r="KFN2" s="24"/>
      <c r="KFO2" s="24"/>
      <c r="KFP2" s="24"/>
      <c r="KFQ2" s="24"/>
      <c r="KFR2" s="24"/>
      <c r="KFS2" s="24"/>
      <c r="KFT2" s="24"/>
      <c r="KFU2" s="24"/>
      <c r="KFV2" s="24"/>
      <c r="KFW2" s="24"/>
      <c r="KFX2" s="24"/>
      <c r="KFY2" s="24"/>
      <c r="KFZ2" s="24"/>
      <c r="KGA2" s="24"/>
      <c r="KGB2" s="24"/>
      <c r="KGC2" s="24"/>
      <c r="KGD2" s="24"/>
      <c r="KGE2" s="24"/>
      <c r="KGF2" s="24"/>
      <c r="KGG2" s="24"/>
      <c r="KGH2" s="24"/>
      <c r="KGI2" s="24"/>
      <c r="KGJ2" s="24"/>
      <c r="KGK2" s="24"/>
      <c r="KGL2" s="24"/>
      <c r="KGM2" s="24"/>
      <c r="KGN2" s="24"/>
      <c r="KGO2" s="24"/>
      <c r="KGP2" s="24"/>
      <c r="KGQ2" s="24"/>
      <c r="KGR2" s="24"/>
      <c r="KGS2" s="24"/>
      <c r="KGT2" s="24"/>
      <c r="KGU2" s="24"/>
      <c r="KGV2" s="24"/>
      <c r="KGW2" s="24"/>
      <c r="KGX2" s="24"/>
      <c r="KGY2" s="24"/>
      <c r="KGZ2" s="24"/>
      <c r="KHA2" s="24"/>
      <c r="KHB2" s="24"/>
      <c r="KHC2" s="24"/>
      <c r="KHD2" s="24"/>
      <c r="KHE2" s="24"/>
      <c r="KHF2" s="24"/>
      <c r="KHG2" s="24"/>
      <c r="KHH2" s="24"/>
      <c r="KHI2" s="24"/>
      <c r="KHJ2" s="24"/>
      <c r="KHK2" s="24"/>
      <c r="KHL2" s="24"/>
      <c r="KHM2" s="24"/>
      <c r="KHN2" s="24"/>
      <c r="KHO2" s="24"/>
      <c r="KHP2" s="24"/>
      <c r="KHQ2" s="24"/>
      <c r="KHR2" s="24"/>
      <c r="KHS2" s="24"/>
      <c r="KHT2" s="24"/>
      <c r="KHU2" s="24"/>
      <c r="KHV2" s="24"/>
      <c r="KHW2" s="24"/>
      <c r="KHX2" s="24"/>
      <c r="KHY2" s="24"/>
      <c r="KHZ2" s="24"/>
      <c r="KIA2" s="24"/>
      <c r="KIB2" s="24"/>
      <c r="KIC2" s="24"/>
      <c r="KID2" s="24"/>
      <c r="KIE2" s="24"/>
      <c r="KIF2" s="24"/>
      <c r="KIG2" s="24"/>
      <c r="KIH2" s="24"/>
      <c r="KII2" s="24"/>
      <c r="KIJ2" s="24"/>
      <c r="KIK2" s="24"/>
      <c r="KIL2" s="24"/>
      <c r="KIM2" s="24"/>
      <c r="KIN2" s="24"/>
      <c r="KIO2" s="24"/>
      <c r="KIP2" s="24"/>
      <c r="KIQ2" s="24"/>
      <c r="KIR2" s="24"/>
      <c r="KIS2" s="24"/>
      <c r="KIT2" s="24"/>
      <c r="KIU2" s="24"/>
      <c r="KIV2" s="24"/>
      <c r="KIW2" s="24"/>
      <c r="KIX2" s="24"/>
      <c r="KIY2" s="24"/>
      <c r="KIZ2" s="24"/>
      <c r="KJA2" s="24"/>
      <c r="KJB2" s="24"/>
      <c r="KJC2" s="24"/>
      <c r="KJD2" s="24"/>
      <c r="KJE2" s="24"/>
      <c r="KJF2" s="24"/>
      <c r="KJG2" s="24"/>
      <c r="KJH2" s="24"/>
      <c r="KJI2" s="24"/>
      <c r="KJJ2" s="24"/>
      <c r="KJK2" s="24"/>
      <c r="KJL2" s="24"/>
      <c r="KJM2" s="24"/>
      <c r="KJN2" s="24"/>
      <c r="KJO2" s="24"/>
      <c r="KJP2" s="24"/>
      <c r="KJQ2" s="24"/>
      <c r="KJR2" s="24"/>
      <c r="KJS2" s="24"/>
      <c r="KJT2" s="24"/>
      <c r="KJU2" s="24"/>
      <c r="KJV2" s="24"/>
      <c r="KJW2" s="24"/>
      <c r="KJX2" s="24"/>
      <c r="KJY2" s="24"/>
      <c r="KJZ2" s="24"/>
      <c r="KKA2" s="24"/>
      <c r="KKB2" s="24"/>
      <c r="KKC2" s="24"/>
      <c r="KKD2" s="24"/>
      <c r="KKE2" s="24"/>
      <c r="KKF2" s="24"/>
      <c r="KKG2" s="24"/>
      <c r="KKH2" s="24"/>
      <c r="KKI2" s="24"/>
      <c r="KKJ2" s="24"/>
      <c r="KKK2" s="24"/>
      <c r="KKL2" s="24"/>
      <c r="KKM2" s="24"/>
      <c r="KKN2" s="24"/>
      <c r="KKO2" s="24"/>
      <c r="KKP2" s="24"/>
      <c r="KKQ2" s="24"/>
      <c r="KKR2" s="24"/>
      <c r="KKS2" s="24"/>
      <c r="KKT2" s="24"/>
      <c r="KKU2" s="24"/>
      <c r="KKV2" s="24"/>
      <c r="KKW2" s="24"/>
      <c r="KKX2" s="24"/>
      <c r="KKY2" s="24"/>
      <c r="KKZ2" s="24"/>
      <c r="KLA2" s="24"/>
      <c r="KLB2" s="24"/>
      <c r="KLC2" s="24"/>
      <c r="KLD2" s="24"/>
      <c r="KLE2" s="24"/>
      <c r="KLF2" s="24"/>
      <c r="KLG2" s="24"/>
      <c r="KLH2" s="24"/>
      <c r="KLI2" s="24"/>
      <c r="KLJ2" s="24"/>
      <c r="KLK2" s="24"/>
      <c r="KLL2" s="24"/>
      <c r="KLM2" s="24"/>
      <c r="KLN2" s="24"/>
      <c r="KLO2" s="24"/>
      <c r="KLP2" s="24"/>
      <c r="KLQ2" s="24"/>
      <c r="KLR2" s="24"/>
      <c r="KLS2" s="24"/>
      <c r="KLT2" s="24"/>
      <c r="KLU2" s="24"/>
      <c r="KLV2" s="24"/>
      <c r="KLW2" s="24"/>
      <c r="KLX2" s="24"/>
      <c r="KLY2" s="24"/>
      <c r="KLZ2" s="24"/>
      <c r="KMA2" s="24"/>
      <c r="KMB2" s="24"/>
      <c r="KMC2" s="24"/>
      <c r="KMD2" s="24"/>
      <c r="KME2" s="24"/>
      <c r="KMF2" s="24"/>
      <c r="KMG2" s="24"/>
      <c r="KMH2" s="24"/>
      <c r="KMI2" s="24"/>
      <c r="KMJ2" s="24"/>
      <c r="KMK2" s="24"/>
      <c r="KML2" s="24"/>
      <c r="KMM2" s="24"/>
      <c r="KMN2" s="24"/>
      <c r="KMO2" s="24"/>
      <c r="KMP2" s="24"/>
      <c r="KMQ2" s="24"/>
      <c r="KMR2" s="24"/>
      <c r="KMS2" s="24"/>
      <c r="KMT2" s="24"/>
      <c r="KMU2" s="24"/>
      <c r="KMV2" s="24"/>
      <c r="KMW2" s="24"/>
      <c r="KMX2" s="24"/>
      <c r="KMY2" s="24"/>
      <c r="KMZ2" s="24"/>
      <c r="KNA2" s="24"/>
      <c r="KNB2" s="24"/>
      <c r="KNC2" s="24"/>
      <c r="KND2" s="24"/>
      <c r="KNE2" s="24"/>
      <c r="KNF2" s="24"/>
      <c r="KNG2" s="24"/>
      <c r="KNH2" s="24"/>
      <c r="KNI2" s="24"/>
      <c r="KNJ2" s="24"/>
      <c r="KNK2" s="24"/>
      <c r="KNL2" s="24"/>
      <c r="KNM2" s="24"/>
      <c r="KNN2" s="24"/>
      <c r="KNO2" s="24"/>
      <c r="KNP2" s="24"/>
      <c r="KNQ2" s="24"/>
      <c r="KNR2" s="24"/>
      <c r="KNS2" s="24"/>
      <c r="KNT2" s="24"/>
      <c r="KNU2" s="24"/>
      <c r="KNV2" s="24"/>
      <c r="KNW2" s="24"/>
      <c r="KNX2" s="24"/>
      <c r="KNY2" s="24"/>
      <c r="KNZ2" s="24"/>
      <c r="KOA2" s="24"/>
      <c r="KOB2" s="24"/>
      <c r="KOC2" s="24"/>
      <c r="KOD2" s="24"/>
      <c r="KOE2" s="24"/>
      <c r="KOF2" s="24"/>
      <c r="KOG2" s="24"/>
      <c r="KOH2" s="24"/>
      <c r="KOI2" s="24"/>
      <c r="KOJ2" s="24"/>
      <c r="KOK2" s="24"/>
      <c r="KOL2" s="24"/>
      <c r="KOM2" s="24"/>
      <c r="KON2" s="24"/>
      <c r="KOO2" s="24"/>
      <c r="KOP2" s="24"/>
      <c r="KOQ2" s="24"/>
      <c r="KOR2" s="24"/>
      <c r="KOS2" s="24"/>
      <c r="KOT2" s="24"/>
      <c r="KOU2" s="24"/>
      <c r="KOV2" s="24"/>
      <c r="KOW2" s="24"/>
      <c r="KOX2" s="24"/>
      <c r="KOY2" s="24"/>
      <c r="KOZ2" s="24"/>
      <c r="KPA2" s="24"/>
      <c r="KPB2" s="24"/>
      <c r="KPC2" s="24"/>
      <c r="KPD2" s="24"/>
      <c r="KPE2" s="24"/>
      <c r="KPF2" s="24"/>
      <c r="KPG2" s="24"/>
      <c r="KPH2" s="24"/>
      <c r="KPI2" s="24"/>
      <c r="KPJ2" s="24"/>
      <c r="KPK2" s="24"/>
      <c r="KPL2" s="24"/>
      <c r="KPM2" s="24"/>
      <c r="KPN2" s="24"/>
      <c r="KPO2" s="24"/>
      <c r="KPP2" s="24"/>
      <c r="KPQ2" s="24"/>
      <c r="KPR2" s="24"/>
      <c r="KPS2" s="24"/>
      <c r="KPT2" s="24"/>
      <c r="KPU2" s="24"/>
      <c r="KPV2" s="24"/>
      <c r="KPW2" s="24"/>
      <c r="KPX2" s="24"/>
      <c r="KPY2" s="24"/>
      <c r="KPZ2" s="24"/>
      <c r="KQA2" s="24"/>
      <c r="KQB2" s="24"/>
      <c r="KQC2" s="24"/>
      <c r="KQD2" s="24"/>
      <c r="KQE2" s="24"/>
      <c r="KQF2" s="24"/>
      <c r="KQG2" s="24"/>
      <c r="KQH2" s="24"/>
      <c r="KQI2" s="24"/>
      <c r="KQJ2" s="24"/>
      <c r="KQK2" s="24"/>
      <c r="KQL2" s="24"/>
      <c r="KQM2" s="24"/>
      <c r="KQN2" s="24"/>
      <c r="KQO2" s="24"/>
      <c r="KQP2" s="24"/>
      <c r="KQQ2" s="24"/>
      <c r="KQR2" s="24"/>
      <c r="KQS2" s="24"/>
      <c r="KQT2" s="24"/>
      <c r="KQU2" s="24"/>
      <c r="KQV2" s="24"/>
      <c r="KQW2" s="24"/>
      <c r="KQX2" s="24"/>
      <c r="KQY2" s="24"/>
      <c r="KQZ2" s="24"/>
      <c r="KRA2" s="24"/>
      <c r="KRB2" s="24"/>
      <c r="KRC2" s="24"/>
      <c r="KRD2" s="24"/>
      <c r="KRE2" s="24"/>
      <c r="KRF2" s="24"/>
      <c r="KRG2" s="24"/>
      <c r="KRH2" s="24"/>
      <c r="KRI2" s="24"/>
      <c r="KRJ2" s="24"/>
      <c r="KRK2" s="24"/>
      <c r="KRL2" s="24"/>
      <c r="KRM2" s="24"/>
      <c r="KRN2" s="24"/>
      <c r="KRO2" s="24"/>
      <c r="KRP2" s="24"/>
      <c r="KRQ2" s="24"/>
      <c r="KRR2" s="24"/>
      <c r="KRS2" s="24"/>
      <c r="KRT2" s="24"/>
      <c r="KRU2" s="24"/>
      <c r="KRV2" s="24"/>
      <c r="KRW2" s="24"/>
      <c r="KRX2" s="24"/>
      <c r="KRY2" s="24"/>
      <c r="KRZ2" s="24"/>
      <c r="KSA2" s="24"/>
      <c r="KSB2" s="24"/>
      <c r="KSC2" s="24"/>
      <c r="KSD2" s="24"/>
      <c r="KSE2" s="24"/>
      <c r="KSF2" s="24"/>
      <c r="KSG2" s="24"/>
      <c r="KSH2" s="24"/>
      <c r="KSI2" s="24"/>
      <c r="KSJ2" s="24"/>
      <c r="KSK2" s="24"/>
      <c r="KSL2" s="24"/>
      <c r="KSM2" s="24"/>
      <c r="KSN2" s="24"/>
      <c r="KSO2" s="24"/>
      <c r="KSP2" s="24"/>
      <c r="KSQ2" s="24"/>
      <c r="KSR2" s="24"/>
      <c r="KSS2" s="24"/>
      <c r="KST2" s="24"/>
      <c r="KSU2" s="24"/>
      <c r="KSV2" s="24"/>
      <c r="KSW2" s="24"/>
      <c r="KSX2" s="24"/>
      <c r="KSY2" s="24"/>
      <c r="KSZ2" s="24"/>
      <c r="KTA2" s="24"/>
      <c r="KTB2" s="24"/>
      <c r="KTC2" s="24"/>
      <c r="KTD2" s="24"/>
      <c r="KTE2" s="24"/>
      <c r="KTF2" s="24"/>
      <c r="KTG2" s="24"/>
      <c r="KTH2" s="24"/>
      <c r="KTI2" s="24"/>
      <c r="KTJ2" s="24"/>
      <c r="KTK2" s="24"/>
      <c r="KTL2" s="24"/>
      <c r="KTM2" s="24"/>
      <c r="KTN2" s="24"/>
      <c r="KTO2" s="24"/>
      <c r="KTP2" s="24"/>
      <c r="KTQ2" s="24"/>
      <c r="KTR2" s="24"/>
      <c r="KTS2" s="24"/>
      <c r="KTT2" s="24"/>
      <c r="KTU2" s="24"/>
      <c r="KTV2" s="24"/>
      <c r="KTW2" s="24"/>
      <c r="KTX2" s="24"/>
      <c r="KTY2" s="24"/>
      <c r="KTZ2" s="24"/>
      <c r="KUA2" s="24"/>
      <c r="KUB2" s="24"/>
      <c r="KUC2" s="24"/>
      <c r="KUD2" s="24"/>
      <c r="KUE2" s="24"/>
      <c r="KUF2" s="24"/>
      <c r="KUG2" s="24"/>
      <c r="KUH2" s="24"/>
      <c r="KUI2" s="24"/>
      <c r="KUJ2" s="24"/>
      <c r="KUK2" s="24"/>
      <c r="KUL2" s="24"/>
      <c r="KUM2" s="24"/>
      <c r="KUN2" s="24"/>
      <c r="KUO2" s="24"/>
      <c r="KUP2" s="24"/>
      <c r="KUQ2" s="24"/>
      <c r="KUR2" s="24"/>
      <c r="KUS2" s="24"/>
      <c r="KUT2" s="24"/>
      <c r="KUU2" s="24"/>
      <c r="KUV2" s="24"/>
      <c r="KUW2" s="24"/>
      <c r="KUX2" s="24"/>
      <c r="KUY2" s="24"/>
      <c r="KUZ2" s="24"/>
      <c r="KVA2" s="24"/>
      <c r="KVB2" s="24"/>
      <c r="KVC2" s="24"/>
      <c r="KVD2" s="24"/>
      <c r="KVE2" s="24"/>
      <c r="KVF2" s="24"/>
      <c r="KVG2" s="24"/>
      <c r="KVH2" s="24"/>
      <c r="KVI2" s="24"/>
      <c r="KVJ2" s="24"/>
      <c r="KVK2" s="24"/>
      <c r="KVL2" s="24"/>
      <c r="KVM2" s="24"/>
      <c r="KVN2" s="24"/>
      <c r="KVO2" s="24"/>
      <c r="KVP2" s="24"/>
      <c r="KVQ2" s="24"/>
      <c r="KVR2" s="24"/>
      <c r="KVS2" s="24"/>
      <c r="KVT2" s="24"/>
      <c r="KVU2" s="24"/>
      <c r="KVV2" s="24"/>
      <c r="KVW2" s="24"/>
      <c r="KVX2" s="24"/>
      <c r="KVY2" s="24"/>
      <c r="KVZ2" s="24"/>
      <c r="KWA2" s="24"/>
      <c r="KWB2" s="24"/>
      <c r="KWC2" s="24"/>
      <c r="KWD2" s="24"/>
      <c r="KWE2" s="24"/>
      <c r="KWF2" s="24"/>
      <c r="KWG2" s="24"/>
      <c r="KWH2" s="24"/>
      <c r="KWI2" s="24"/>
      <c r="KWJ2" s="24"/>
      <c r="KWK2" s="24"/>
      <c r="KWL2" s="24"/>
      <c r="KWM2" s="24"/>
      <c r="KWN2" s="24"/>
      <c r="KWO2" s="24"/>
      <c r="KWP2" s="24"/>
      <c r="KWQ2" s="24"/>
      <c r="KWR2" s="24"/>
      <c r="KWS2" s="24"/>
      <c r="KWT2" s="24"/>
      <c r="KWU2" s="24"/>
      <c r="KWV2" s="24"/>
      <c r="KWW2" s="24"/>
      <c r="KWX2" s="24"/>
      <c r="KWY2" s="24"/>
      <c r="KWZ2" s="24"/>
      <c r="KXA2" s="24"/>
      <c r="KXB2" s="24"/>
      <c r="KXC2" s="24"/>
      <c r="KXD2" s="24"/>
      <c r="KXE2" s="24"/>
      <c r="KXF2" s="24"/>
      <c r="KXG2" s="24"/>
      <c r="KXH2" s="24"/>
      <c r="KXI2" s="24"/>
      <c r="KXJ2" s="24"/>
      <c r="KXK2" s="24"/>
      <c r="KXL2" s="24"/>
      <c r="KXM2" s="24"/>
      <c r="KXN2" s="24"/>
      <c r="KXO2" s="24"/>
      <c r="KXP2" s="24"/>
      <c r="KXQ2" s="24"/>
      <c r="KXR2" s="24"/>
      <c r="KXS2" s="24"/>
      <c r="KXT2" s="24"/>
      <c r="KXU2" s="24"/>
      <c r="KXV2" s="24"/>
      <c r="KXW2" s="24"/>
      <c r="KXX2" s="24"/>
      <c r="KXY2" s="24"/>
      <c r="KXZ2" s="24"/>
      <c r="KYA2" s="24"/>
      <c r="KYB2" s="24"/>
      <c r="KYC2" s="24"/>
      <c r="KYD2" s="24"/>
      <c r="KYE2" s="24"/>
      <c r="KYF2" s="24"/>
      <c r="KYG2" s="24"/>
      <c r="KYH2" s="24"/>
      <c r="KYI2" s="24"/>
      <c r="KYJ2" s="24"/>
      <c r="KYK2" s="24"/>
      <c r="KYL2" s="24"/>
      <c r="KYM2" s="24"/>
      <c r="KYN2" s="24"/>
      <c r="KYO2" s="24"/>
      <c r="KYP2" s="24"/>
      <c r="KYQ2" s="24"/>
      <c r="KYR2" s="24"/>
      <c r="KYS2" s="24"/>
      <c r="KYT2" s="24"/>
      <c r="KYU2" s="24"/>
      <c r="KYV2" s="24"/>
      <c r="KYW2" s="24"/>
      <c r="KYX2" s="24"/>
      <c r="KYY2" s="24"/>
      <c r="KYZ2" s="24"/>
      <c r="KZA2" s="24"/>
      <c r="KZB2" s="24"/>
      <c r="KZC2" s="24"/>
      <c r="KZD2" s="24"/>
      <c r="KZE2" s="24"/>
      <c r="KZF2" s="24"/>
      <c r="KZG2" s="24"/>
      <c r="KZH2" s="24"/>
      <c r="KZI2" s="24"/>
      <c r="KZJ2" s="24"/>
      <c r="KZK2" s="24"/>
      <c r="KZL2" s="24"/>
      <c r="KZM2" s="24"/>
      <c r="KZN2" s="24"/>
      <c r="KZO2" s="24"/>
      <c r="KZP2" s="24"/>
      <c r="KZQ2" s="24"/>
      <c r="KZR2" s="24"/>
      <c r="KZS2" s="24"/>
      <c r="KZT2" s="24"/>
      <c r="KZU2" s="24"/>
      <c r="KZV2" s="24"/>
      <c r="KZW2" s="24"/>
      <c r="KZX2" s="24"/>
      <c r="KZY2" s="24"/>
      <c r="KZZ2" s="24"/>
      <c r="LAA2" s="24"/>
      <c r="LAB2" s="24"/>
      <c r="LAC2" s="24"/>
      <c r="LAD2" s="24"/>
      <c r="LAE2" s="24"/>
      <c r="LAF2" s="24"/>
      <c r="LAG2" s="24"/>
      <c r="LAH2" s="24"/>
      <c r="LAI2" s="24"/>
      <c r="LAJ2" s="24"/>
      <c r="LAK2" s="24"/>
      <c r="LAL2" s="24"/>
      <c r="LAM2" s="24"/>
      <c r="LAN2" s="24"/>
      <c r="LAO2" s="24"/>
      <c r="LAP2" s="24"/>
      <c r="LAQ2" s="24"/>
      <c r="LAR2" s="24"/>
      <c r="LAS2" s="24"/>
      <c r="LAT2" s="24"/>
      <c r="LAU2" s="24"/>
      <c r="LAV2" s="24"/>
      <c r="LAW2" s="24"/>
      <c r="LAX2" s="24"/>
      <c r="LAY2" s="24"/>
      <c r="LAZ2" s="24"/>
      <c r="LBA2" s="24"/>
      <c r="LBB2" s="24"/>
      <c r="LBC2" s="24"/>
      <c r="LBD2" s="24"/>
      <c r="LBE2" s="24"/>
      <c r="LBF2" s="24"/>
      <c r="LBG2" s="24"/>
      <c r="LBH2" s="24"/>
      <c r="LBI2" s="24"/>
      <c r="LBJ2" s="24"/>
      <c r="LBK2" s="24"/>
      <c r="LBL2" s="24"/>
      <c r="LBM2" s="24"/>
      <c r="LBN2" s="24"/>
      <c r="LBO2" s="24"/>
      <c r="LBP2" s="24"/>
      <c r="LBQ2" s="24"/>
      <c r="LBR2" s="24"/>
      <c r="LBS2" s="24"/>
      <c r="LBT2" s="24"/>
      <c r="LBU2" s="24"/>
      <c r="LBV2" s="24"/>
      <c r="LBW2" s="24"/>
      <c r="LBX2" s="24"/>
      <c r="LBY2" s="24"/>
      <c r="LBZ2" s="24"/>
      <c r="LCA2" s="24"/>
      <c r="LCB2" s="24"/>
      <c r="LCC2" s="24"/>
      <c r="LCD2" s="24"/>
      <c r="LCE2" s="24"/>
      <c r="LCF2" s="24"/>
      <c r="LCG2" s="24"/>
      <c r="LCH2" s="24"/>
      <c r="LCI2" s="24"/>
      <c r="LCJ2" s="24"/>
      <c r="LCK2" s="24"/>
      <c r="LCL2" s="24"/>
      <c r="LCM2" s="24"/>
      <c r="LCN2" s="24"/>
      <c r="LCO2" s="24"/>
      <c r="LCP2" s="24"/>
      <c r="LCQ2" s="24"/>
      <c r="LCR2" s="24"/>
      <c r="LCS2" s="24"/>
      <c r="LCT2" s="24"/>
      <c r="LCU2" s="24"/>
      <c r="LCV2" s="24"/>
      <c r="LCW2" s="24"/>
      <c r="LCX2" s="24"/>
      <c r="LCY2" s="24"/>
      <c r="LCZ2" s="24"/>
      <c r="LDA2" s="24"/>
      <c r="LDB2" s="24"/>
      <c r="LDC2" s="24"/>
      <c r="LDD2" s="24"/>
      <c r="LDE2" s="24"/>
      <c r="LDF2" s="24"/>
      <c r="LDG2" s="24"/>
      <c r="LDH2" s="24"/>
      <c r="LDI2" s="24"/>
      <c r="LDJ2" s="24"/>
      <c r="LDK2" s="24"/>
      <c r="LDL2" s="24"/>
      <c r="LDM2" s="24"/>
      <c r="LDN2" s="24"/>
      <c r="LDO2" s="24"/>
      <c r="LDP2" s="24"/>
      <c r="LDQ2" s="24"/>
      <c r="LDR2" s="24"/>
      <c r="LDS2" s="24"/>
      <c r="LDT2" s="24"/>
      <c r="LDU2" s="24"/>
      <c r="LDV2" s="24"/>
      <c r="LDW2" s="24"/>
      <c r="LDX2" s="24"/>
      <c r="LDY2" s="24"/>
      <c r="LDZ2" s="24"/>
      <c r="LEA2" s="24"/>
      <c r="LEB2" s="24"/>
      <c r="LEC2" s="24"/>
      <c r="LED2" s="24"/>
      <c r="LEE2" s="24"/>
      <c r="LEF2" s="24"/>
      <c r="LEG2" s="24"/>
      <c r="LEH2" s="24"/>
      <c r="LEI2" s="24"/>
      <c r="LEJ2" s="24"/>
      <c r="LEK2" s="24"/>
      <c r="LEL2" s="24"/>
      <c r="LEM2" s="24"/>
      <c r="LEN2" s="24"/>
      <c r="LEO2" s="24"/>
      <c r="LEP2" s="24"/>
      <c r="LEQ2" s="24"/>
      <c r="LER2" s="24"/>
      <c r="LES2" s="24"/>
      <c r="LET2" s="24"/>
      <c r="LEU2" s="24"/>
      <c r="LEV2" s="24"/>
      <c r="LEW2" s="24"/>
      <c r="LEX2" s="24"/>
      <c r="LEY2" s="24"/>
      <c r="LEZ2" s="24"/>
      <c r="LFA2" s="24"/>
      <c r="LFB2" s="24"/>
      <c r="LFC2" s="24"/>
      <c r="LFD2" s="24"/>
      <c r="LFE2" s="24"/>
      <c r="LFF2" s="24"/>
      <c r="LFG2" s="24"/>
      <c r="LFH2" s="24"/>
      <c r="LFI2" s="24"/>
      <c r="LFJ2" s="24"/>
      <c r="LFK2" s="24"/>
      <c r="LFL2" s="24"/>
      <c r="LFM2" s="24"/>
      <c r="LFN2" s="24"/>
      <c r="LFO2" s="24"/>
      <c r="LFP2" s="24"/>
      <c r="LFQ2" s="24"/>
      <c r="LFR2" s="24"/>
      <c r="LFS2" s="24"/>
      <c r="LFT2" s="24"/>
      <c r="LFU2" s="24"/>
      <c r="LFV2" s="24"/>
      <c r="LFW2" s="24"/>
      <c r="LFX2" s="24"/>
      <c r="LFY2" s="24"/>
      <c r="LFZ2" s="24"/>
      <c r="LGA2" s="24"/>
      <c r="LGB2" s="24"/>
      <c r="LGC2" s="24"/>
      <c r="LGD2" s="24"/>
      <c r="LGE2" s="24"/>
      <c r="LGF2" s="24"/>
      <c r="LGG2" s="24"/>
      <c r="LGH2" s="24"/>
      <c r="LGI2" s="24"/>
      <c r="LGJ2" s="24"/>
      <c r="LGK2" s="24"/>
      <c r="LGL2" s="24"/>
      <c r="LGM2" s="24"/>
      <c r="LGN2" s="24"/>
      <c r="LGO2" s="24"/>
      <c r="LGP2" s="24"/>
      <c r="LGQ2" s="24"/>
      <c r="LGR2" s="24"/>
      <c r="LGS2" s="24"/>
      <c r="LGT2" s="24"/>
      <c r="LGU2" s="24"/>
      <c r="LGV2" s="24"/>
      <c r="LGW2" s="24"/>
      <c r="LGX2" s="24"/>
      <c r="LGY2" s="24"/>
      <c r="LGZ2" s="24"/>
      <c r="LHA2" s="24"/>
      <c r="LHB2" s="24"/>
      <c r="LHC2" s="24"/>
      <c r="LHD2" s="24"/>
      <c r="LHE2" s="24"/>
      <c r="LHF2" s="24"/>
      <c r="LHG2" s="24"/>
      <c r="LHH2" s="24"/>
      <c r="LHI2" s="24"/>
      <c r="LHJ2" s="24"/>
      <c r="LHK2" s="24"/>
      <c r="LHL2" s="24"/>
      <c r="LHM2" s="24"/>
      <c r="LHN2" s="24"/>
      <c r="LHO2" s="24"/>
      <c r="LHP2" s="24"/>
      <c r="LHQ2" s="24"/>
      <c r="LHR2" s="24"/>
      <c r="LHS2" s="24"/>
      <c r="LHT2" s="24"/>
      <c r="LHU2" s="24"/>
      <c r="LHV2" s="24"/>
      <c r="LHW2" s="24"/>
      <c r="LHX2" s="24"/>
      <c r="LHY2" s="24"/>
      <c r="LHZ2" s="24"/>
      <c r="LIA2" s="24"/>
      <c r="LIB2" s="24"/>
      <c r="LIC2" s="24"/>
      <c r="LID2" s="24"/>
      <c r="LIE2" s="24"/>
      <c r="LIF2" s="24"/>
      <c r="LIG2" s="24"/>
      <c r="LIH2" s="24"/>
      <c r="LII2" s="24"/>
      <c r="LIJ2" s="24"/>
      <c r="LIK2" s="24"/>
      <c r="LIL2" s="24"/>
      <c r="LIM2" s="24"/>
      <c r="LIN2" s="24"/>
      <c r="LIO2" s="24"/>
      <c r="LIP2" s="24"/>
      <c r="LIQ2" s="24"/>
      <c r="LIR2" s="24"/>
      <c r="LIS2" s="24"/>
      <c r="LIT2" s="24"/>
      <c r="LIU2" s="24"/>
      <c r="LIV2" s="24"/>
      <c r="LIW2" s="24"/>
      <c r="LIX2" s="24"/>
      <c r="LIY2" s="24"/>
      <c r="LIZ2" s="24"/>
      <c r="LJA2" s="24"/>
      <c r="LJB2" s="24"/>
      <c r="LJC2" s="24"/>
      <c r="LJD2" s="24"/>
      <c r="LJE2" s="24"/>
      <c r="LJF2" s="24"/>
      <c r="LJG2" s="24"/>
      <c r="LJH2" s="24"/>
      <c r="LJI2" s="24"/>
      <c r="LJJ2" s="24"/>
      <c r="LJK2" s="24"/>
      <c r="LJL2" s="24"/>
      <c r="LJM2" s="24"/>
      <c r="LJN2" s="24"/>
      <c r="LJO2" s="24"/>
      <c r="LJP2" s="24"/>
      <c r="LJQ2" s="24"/>
      <c r="LJR2" s="24"/>
      <c r="LJS2" s="24"/>
      <c r="LJT2" s="24"/>
      <c r="LJU2" s="24"/>
      <c r="LJV2" s="24"/>
      <c r="LJW2" s="24"/>
      <c r="LJX2" s="24"/>
      <c r="LJY2" s="24"/>
      <c r="LJZ2" s="24"/>
      <c r="LKA2" s="24"/>
      <c r="LKB2" s="24"/>
      <c r="LKC2" s="24"/>
      <c r="LKD2" s="24"/>
      <c r="LKE2" s="24"/>
      <c r="LKF2" s="24"/>
      <c r="LKG2" s="24"/>
      <c r="LKH2" s="24"/>
      <c r="LKI2" s="24"/>
      <c r="LKJ2" s="24"/>
      <c r="LKK2" s="24"/>
      <c r="LKL2" s="24"/>
      <c r="LKM2" s="24"/>
      <c r="LKN2" s="24"/>
      <c r="LKO2" s="24"/>
      <c r="LKP2" s="24"/>
      <c r="LKQ2" s="24"/>
      <c r="LKR2" s="24"/>
      <c r="LKS2" s="24"/>
      <c r="LKT2" s="24"/>
      <c r="LKU2" s="24"/>
      <c r="LKV2" s="24"/>
      <c r="LKW2" s="24"/>
      <c r="LKX2" s="24"/>
      <c r="LKY2" s="24"/>
      <c r="LKZ2" s="24"/>
      <c r="LLA2" s="24"/>
      <c r="LLB2" s="24"/>
      <c r="LLC2" s="24"/>
      <c r="LLD2" s="24"/>
      <c r="LLE2" s="24"/>
      <c r="LLF2" s="24"/>
      <c r="LLG2" s="24"/>
      <c r="LLH2" s="24"/>
      <c r="LLI2" s="24"/>
      <c r="LLJ2" s="24"/>
      <c r="LLK2" s="24"/>
      <c r="LLL2" s="24"/>
      <c r="LLM2" s="24"/>
      <c r="LLN2" s="24"/>
      <c r="LLO2" s="24"/>
      <c r="LLP2" s="24"/>
      <c r="LLQ2" s="24"/>
      <c r="LLR2" s="24"/>
      <c r="LLS2" s="24"/>
      <c r="LLT2" s="24"/>
      <c r="LLU2" s="24"/>
      <c r="LLV2" s="24"/>
      <c r="LLW2" s="24"/>
      <c r="LLX2" s="24"/>
      <c r="LLY2" s="24"/>
      <c r="LLZ2" s="24"/>
      <c r="LMA2" s="24"/>
      <c r="LMB2" s="24"/>
      <c r="LMC2" s="24"/>
      <c r="LMD2" s="24"/>
      <c r="LME2" s="24"/>
      <c r="LMF2" s="24"/>
      <c r="LMG2" s="24"/>
      <c r="LMH2" s="24"/>
      <c r="LMI2" s="24"/>
      <c r="LMJ2" s="24"/>
      <c r="LMK2" s="24"/>
      <c r="LML2" s="24"/>
      <c r="LMM2" s="24"/>
      <c r="LMN2" s="24"/>
      <c r="LMO2" s="24"/>
      <c r="LMP2" s="24"/>
      <c r="LMQ2" s="24"/>
      <c r="LMR2" s="24"/>
      <c r="LMS2" s="24"/>
      <c r="LMT2" s="24"/>
      <c r="LMU2" s="24"/>
      <c r="LMV2" s="24"/>
      <c r="LMW2" s="24"/>
      <c r="LMX2" s="24"/>
      <c r="LMY2" s="24"/>
      <c r="LMZ2" s="24"/>
      <c r="LNA2" s="24"/>
      <c r="LNB2" s="24"/>
      <c r="LNC2" s="24"/>
      <c r="LND2" s="24"/>
      <c r="LNE2" s="24"/>
      <c r="LNF2" s="24"/>
      <c r="LNG2" s="24"/>
      <c r="LNH2" s="24"/>
      <c r="LNI2" s="24"/>
      <c r="LNJ2" s="24"/>
      <c r="LNK2" s="24"/>
      <c r="LNL2" s="24"/>
      <c r="LNM2" s="24"/>
      <c r="LNN2" s="24"/>
      <c r="LNO2" s="24"/>
      <c r="LNP2" s="24"/>
      <c r="LNQ2" s="24"/>
      <c r="LNR2" s="24"/>
      <c r="LNS2" s="24"/>
      <c r="LNT2" s="24"/>
      <c r="LNU2" s="24"/>
      <c r="LNV2" s="24"/>
      <c r="LNW2" s="24"/>
      <c r="LNX2" s="24"/>
      <c r="LNY2" s="24"/>
      <c r="LNZ2" s="24"/>
      <c r="LOA2" s="24"/>
      <c r="LOB2" s="24"/>
      <c r="LOC2" s="24"/>
      <c r="LOD2" s="24"/>
      <c r="LOE2" s="24"/>
      <c r="LOF2" s="24"/>
      <c r="LOG2" s="24"/>
      <c r="LOH2" s="24"/>
      <c r="LOI2" s="24"/>
      <c r="LOJ2" s="24"/>
      <c r="LOK2" s="24"/>
      <c r="LOL2" s="24"/>
      <c r="LOM2" s="24"/>
      <c r="LON2" s="24"/>
      <c r="LOO2" s="24"/>
      <c r="LOP2" s="24"/>
      <c r="LOQ2" s="24"/>
      <c r="LOR2" s="24"/>
      <c r="LOS2" s="24"/>
      <c r="LOT2" s="24"/>
      <c r="LOU2" s="24"/>
      <c r="LOV2" s="24"/>
      <c r="LOW2" s="24"/>
      <c r="LOX2" s="24"/>
      <c r="LOY2" s="24"/>
      <c r="LOZ2" s="24"/>
      <c r="LPA2" s="24"/>
      <c r="LPB2" s="24"/>
      <c r="LPC2" s="24"/>
      <c r="LPD2" s="24"/>
      <c r="LPE2" s="24"/>
      <c r="LPF2" s="24"/>
      <c r="LPG2" s="24"/>
      <c r="LPH2" s="24"/>
      <c r="LPI2" s="24"/>
      <c r="LPJ2" s="24"/>
      <c r="LPK2" s="24"/>
      <c r="LPL2" s="24"/>
      <c r="LPM2" s="24"/>
      <c r="LPN2" s="24"/>
      <c r="LPO2" s="24"/>
      <c r="LPP2" s="24"/>
      <c r="LPQ2" s="24"/>
      <c r="LPR2" s="24"/>
      <c r="LPS2" s="24"/>
      <c r="LPT2" s="24"/>
      <c r="LPU2" s="24"/>
      <c r="LPV2" s="24"/>
      <c r="LPW2" s="24"/>
      <c r="LPX2" s="24"/>
      <c r="LPY2" s="24"/>
      <c r="LPZ2" s="24"/>
      <c r="LQA2" s="24"/>
      <c r="LQB2" s="24"/>
      <c r="LQC2" s="24"/>
      <c r="LQD2" s="24"/>
      <c r="LQE2" s="24"/>
      <c r="LQF2" s="24"/>
      <c r="LQG2" s="24"/>
      <c r="LQH2" s="24"/>
      <c r="LQI2" s="24"/>
      <c r="LQJ2" s="24"/>
      <c r="LQK2" s="24"/>
      <c r="LQL2" s="24"/>
      <c r="LQM2" s="24"/>
      <c r="LQN2" s="24"/>
      <c r="LQO2" s="24"/>
      <c r="LQP2" s="24"/>
      <c r="LQQ2" s="24"/>
      <c r="LQR2" s="24"/>
      <c r="LQS2" s="24"/>
      <c r="LQT2" s="24"/>
      <c r="LQU2" s="24"/>
      <c r="LQV2" s="24"/>
      <c r="LQW2" s="24"/>
      <c r="LQX2" s="24"/>
      <c r="LQY2" s="24"/>
      <c r="LQZ2" s="24"/>
      <c r="LRA2" s="24"/>
      <c r="LRB2" s="24"/>
      <c r="LRC2" s="24"/>
      <c r="LRD2" s="24"/>
      <c r="LRE2" s="24"/>
      <c r="LRF2" s="24"/>
      <c r="LRG2" s="24"/>
      <c r="LRH2" s="24"/>
      <c r="LRI2" s="24"/>
      <c r="LRJ2" s="24"/>
      <c r="LRK2" s="24"/>
      <c r="LRL2" s="24"/>
      <c r="LRM2" s="24"/>
      <c r="LRN2" s="24"/>
      <c r="LRO2" s="24"/>
      <c r="LRP2" s="24"/>
      <c r="LRQ2" s="24"/>
      <c r="LRR2" s="24"/>
      <c r="LRS2" s="24"/>
      <c r="LRT2" s="24"/>
      <c r="LRU2" s="24"/>
      <c r="LRV2" s="24"/>
      <c r="LRW2" s="24"/>
      <c r="LRX2" s="24"/>
      <c r="LRY2" s="24"/>
      <c r="LRZ2" s="24"/>
      <c r="LSA2" s="24"/>
      <c r="LSB2" s="24"/>
      <c r="LSC2" s="24"/>
      <c r="LSD2" s="24"/>
      <c r="LSE2" s="24"/>
      <c r="LSF2" s="24"/>
      <c r="LSG2" s="24"/>
      <c r="LSH2" s="24"/>
      <c r="LSI2" s="24"/>
      <c r="LSJ2" s="24"/>
      <c r="LSK2" s="24"/>
      <c r="LSL2" s="24"/>
      <c r="LSM2" s="24"/>
      <c r="LSN2" s="24"/>
      <c r="LSO2" s="24"/>
      <c r="LSP2" s="24"/>
      <c r="LSQ2" s="24"/>
      <c r="LSR2" s="24"/>
      <c r="LSS2" s="24"/>
      <c r="LST2" s="24"/>
      <c r="LSU2" s="24"/>
      <c r="LSV2" s="24"/>
      <c r="LSW2" s="24"/>
      <c r="LSX2" s="24"/>
      <c r="LSY2" s="24"/>
      <c r="LSZ2" s="24"/>
      <c r="LTA2" s="24"/>
      <c r="LTB2" s="24"/>
      <c r="LTC2" s="24"/>
      <c r="LTD2" s="24"/>
      <c r="LTE2" s="24"/>
      <c r="LTF2" s="24"/>
      <c r="LTG2" s="24"/>
      <c r="LTH2" s="24"/>
      <c r="LTI2" s="24"/>
      <c r="LTJ2" s="24"/>
      <c r="LTK2" s="24"/>
      <c r="LTL2" s="24"/>
      <c r="LTM2" s="24"/>
      <c r="LTN2" s="24"/>
      <c r="LTO2" s="24"/>
      <c r="LTP2" s="24"/>
      <c r="LTQ2" s="24"/>
      <c r="LTR2" s="24"/>
      <c r="LTS2" s="24"/>
      <c r="LTT2" s="24"/>
      <c r="LTU2" s="24"/>
      <c r="LTV2" s="24"/>
      <c r="LTW2" s="24"/>
      <c r="LTX2" s="24"/>
      <c r="LTY2" s="24"/>
      <c r="LTZ2" s="24"/>
      <c r="LUA2" s="24"/>
      <c r="LUB2" s="24"/>
      <c r="LUC2" s="24"/>
      <c r="LUD2" s="24"/>
      <c r="LUE2" s="24"/>
      <c r="LUF2" s="24"/>
      <c r="LUG2" s="24"/>
      <c r="LUH2" s="24"/>
      <c r="LUI2" s="24"/>
      <c r="LUJ2" s="24"/>
      <c r="LUK2" s="24"/>
      <c r="LUL2" s="24"/>
      <c r="LUM2" s="24"/>
      <c r="LUN2" s="24"/>
      <c r="LUO2" s="24"/>
      <c r="LUP2" s="24"/>
      <c r="LUQ2" s="24"/>
      <c r="LUR2" s="24"/>
      <c r="LUS2" s="24"/>
      <c r="LUT2" s="24"/>
      <c r="LUU2" s="24"/>
      <c r="LUV2" s="24"/>
      <c r="LUW2" s="24"/>
      <c r="LUX2" s="24"/>
      <c r="LUY2" s="24"/>
      <c r="LUZ2" s="24"/>
      <c r="LVA2" s="24"/>
      <c r="LVB2" s="24"/>
      <c r="LVC2" s="24"/>
      <c r="LVD2" s="24"/>
      <c r="LVE2" s="24"/>
      <c r="LVF2" s="24"/>
      <c r="LVG2" s="24"/>
      <c r="LVH2" s="24"/>
      <c r="LVI2" s="24"/>
      <c r="LVJ2" s="24"/>
      <c r="LVK2" s="24"/>
      <c r="LVL2" s="24"/>
      <c r="LVM2" s="24"/>
      <c r="LVN2" s="24"/>
      <c r="LVO2" s="24"/>
      <c r="LVP2" s="24"/>
      <c r="LVQ2" s="24"/>
      <c r="LVR2" s="24"/>
      <c r="LVS2" s="24"/>
      <c r="LVT2" s="24"/>
      <c r="LVU2" s="24"/>
      <c r="LVV2" s="24"/>
      <c r="LVW2" s="24"/>
      <c r="LVX2" s="24"/>
      <c r="LVY2" s="24"/>
      <c r="LVZ2" s="24"/>
      <c r="LWA2" s="24"/>
      <c r="LWB2" s="24"/>
      <c r="LWC2" s="24"/>
      <c r="LWD2" s="24"/>
      <c r="LWE2" s="24"/>
      <c r="LWF2" s="24"/>
      <c r="LWG2" s="24"/>
      <c r="LWH2" s="24"/>
      <c r="LWI2" s="24"/>
      <c r="LWJ2" s="24"/>
      <c r="LWK2" s="24"/>
      <c r="LWL2" s="24"/>
      <c r="LWM2" s="24"/>
      <c r="LWN2" s="24"/>
      <c r="LWO2" s="24"/>
      <c r="LWP2" s="24"/>
      <c r="LWQ2" s="24"/>
      <c r="LWR2" s="24"/>
      <c r="LWS2" s="24"/>
      <c r="LWT2" s="24"/>
      <c r="LWU2" s="24"/>
      <c r="LWV2" s="24"/>
      <c r="LWW2" s="24"/>
      <c r="LWX2" s="24"/>
      <c r="LWY2" s="24"/>
      <c r="LWZ2" s="24"/>
      <c r="LXA2" s="24"/>
      <c r="LXB2" s="24"/>
      <c r="LXC2" s="24"/>
      <c r="LXD2" s="24"/>
      <c r="LXE2" s="24"/>
      <c r="LXF2" s="24"/>
      <c r="LXG2" s="24"/>
      <c r="LXH2" s="24"/>
      <c r="LXI2" s="24"/>
      <c r="LXJ2" s="24"/>
      <c r="LXK2" s="24"/>
      <c r="LXL2" s="24"/>
      <c r="LXM2" s="24"/>
      <c r="LXN2" s="24"/>
      <c r="LXO2" s="24"/>
      <c r="LXP2" s="24"/>
      <c r="LXQ2" s="24"/>
      <c r="LXR2" s="24"/>
      <c r="LXS2" s="24"/>
      <c r="LXT2" s="24"/>
      <c r="LXU2" s="24"/>
      <c r="LXV2" s="24"/>
      <c r="LXW2" s="24"/>
      <c r="LXX2" s="24"/>
      <c r="LXY2" s="24"/>
      <c r="LXZ2" s="24"/>
      <c r="LYA2" s="24"/>
      <c r="LYB2" s="24"/>
      <c r="LYC2" s="24"/>
      <c r="LYD2" s="24"/>
      <c r="LYE2" s="24"/>
      <c r="LYF2" s="24"/>
      <c r="LYG2" s="24"/>
      <c r="LYH2" s="24"/>
      <c r="LYI2" s="24"/>
      <c r="LYJ2" s="24"/>
      <c r="LYK2" s="24"/>
      <c r="LYL2" s="24"/>
      <c r="LYM2" s="24"/>
      <c r="LYN2" s="24"/>
      <c r="LYO2" s="24"/>
      <c r="LYP2" s="24"/>
      <c r="LYQ2" s="24"/>
      <c r="LYR2" s="24"/>
      <c r="LYS2" s="24"/>
      <c r="LYT2" s="24"/>
      <c r="LYU2" s="24"/>
      <c r="LYV2" s="24"/>
      <c r="LYW2" s="24"/>
      <c r="LYX2" s="24"/>
      <c r="LYY2" s="24"/>
      <c r="LYZ2" s="24"/>
      <c r="LZA2" s="24"/>
      <c r="LZB2" s="24"/>
      <c r="LZC2" s="24"/>
      <c r="LZD2" s="24"/>
      <c r="LZE2" s="24"/>
      <c r="LZF2" s="24"/>
      <c r="LZG2" s="24"/>
      <c r="LZH2" s="24"/>
      <c r="LZI2" s="24"/>
      <c r="LZJ2" s="24"/>
      <c r="LZK2" s="24"/>
      <c r="LZL2" s="24"/>
      <c r="LZM2" s="24"/>
      <c r="LZN2" s="24"/>
      <c r="LZO2" s="24"/>
      <c r="LZP2" s="24"/>
      <c r="LZQ2" s="24"/>
      <c r="LZR2" s="24"/>
      <c r="LZS2" s="24"/>
      <c r="LZT2" s="24"/>
      <c r="LZU2" s="24"/>
      <c r="LZV2" s="24"/>
      <c r="LZW2" s="24"/>
      <c r="LZX2" s="24"/>
      <c r="LZY2" s="24"/>
      <c r="LZZ2" s="24"/>
      <c r="MAA2" s="24"/>
      <c r="MAB2" s="24"/>
      <c r="MAC2" s="24"/>
      <c r="MAD2" s="24"/>
      <c r="MAE2" s="24"/>
      <c r="MAF2" s="24"/>
      <c r="MAG2" s="24"/>
      <c r="MAH2" s="24"/>
      <c r="MAI2" s="24"/>
      <c r="MAJ2" s="24"/>
      <c r="MAK2" s="24"/>
      <c r="MAL2" s="24"/>
      <c r="MAM2" s="24"/>
      <c r="MAN2" s="24"/>
      <c r="MAO2" s="24"/>
      <c r="MAP2" s="24"/>
      <c r="MAQ2" s="24"/>
      <c r="MAR2" s="24"/>
      <c r="MAS2" s="24"/>
      <c r="MAT2" s="24"/>
      <c r="MAU2" s="24"/>
      <c r="MAV2" s="24"/>
      <c r="MAW2" s="24"/>
      <c r="MAX2" s="24"/>
      <c r="MAY2" s="24"/>
      <c r="MAZ2" s="24"/>
      <c r="MBA2" s="24"/>
      <c r="MBB2" s="24"/>
      <c r="MBC2" s="24"/>
      <c r="MBD2" s="24"/>
      <c r="MBE2" s="24"/>
      <c r="MBF2" s="24"/>
      <c r="MBG2" s="24"/>
      <c r="MBH2" s="24"/>
      <c r="MBI2" s="24"/>
      <c r="MBJ2" s="24"/>
      <c r="MBK2" s="24"/>
      <c r="MBL2" s="24"/>
      <c r="MBM2" s="24"/>
      <c r="MBN2" s="24"/>
      <c r="MBO2" s="24"/>
      <c r="MBP2" s="24"/>
      <c r="MBQ2" s="24"/>
      <c r="MBR2" s="24"/>
      <c r="MBS2" s="24"/>
      <c r="MBT2" s="24"/>
      <c r="MBU2" s="24"/>
      <c r="MBV2" s="24"/>
      <c r="MBW2" s="24"/>
      <c r="MBX2" s="24"/>
      <c r="MBY2" s="24"/>
      <c r="MBZ2" s="24"/>
      <c r="MCA2" s="24"/>
      <c r="MCB2" s="24"/>
      <c r="MCC2" s="24"/>
      <c r="MCD2" s="24"/>
      <c r="MCE2" s="24"/>
      <c r="MCF2" s="24"/>
      <c r="MCG2" s="24"/>
      <c r="MCH2" s="24"/>
      <c r="MCI2" s="24"/>
      <c r="MCJ2" s="24"/>
      <c r="MCK2" s="24"/>
      <c r="MCL2" s="24"/>
      <c r="MCM2" s="24"/>
      <c r="MCN2" s="24"/>
      <c r="MCO2" s="24"/>
      <c r="MCP2" s="24"/>
      <c r="MCQ2" s="24"/>
      <c r="MCR2" s="24"/>
      <c r="MCS2" s="24"/>
      <c r="MCT2" s="24"/>
      <c r="MCU2" s="24"/>
      <c r="MCV2" s="24"/>
      <c r="MCW2" s="24"/>
      <c r="MCX2" s="24"/>
      <c r="MCY2" s="24"/>
      <c r="MCZ2" s="24"/>
      <c r="MDA2" s="24"/>
      <c r="MDB2" s="24"/>
      <c r="MDC2" s="24"/>
      <c r="MDD2" s="24"/>
      <c r="MDE2" s="24"/>
      <c r="MDF2" s="24"/>
      <c r="MDG2" s="24"/>
      <c r="MDH2" s="24"/>
      <c r="MDI2" s="24"/>
      <c r="MDJ2" s="24"/>
      <c r="MDK2" s="24"/>
      <c r="MDL2" s="24"/>
      <c r="MDM2" s="24"/>
      <c r="MDN2" s="24"/>
      <c r="MDO2" s="24"/>
      <c r="MDP2" s="24"/>
      <c r="MDQ2" s="24"/>
      <c r="MDR2" s="24"/>
      <c r="MDS2" s="24"/>
      <c r="MDT2" s="24"/>
      <c r="MDU2" s="24"/>
      <c r="MDV2" s="24"/>
      <c r="MDW2" s="24"/>
      <c r="MDX2" s="24"/>
      <c r="MDY2" s="24"/>
      <c r="MDZ2" s="24"/>
      <c r="MEA2" s="24"/>
      <c r="MEB2" s="24"/>
      <c r="MEC2" s="24"/>
      <c r="MED2" s="24"/>
      <c r="MEE2" s="24"/>
      <c r="MEF2" s="24"/>
      <c r="MEG2" s="24"/>
      <c r="MEH2" s="24"/>
      <c r="MEI2" s="24"/>
      <c r="MEJ2" s="24"/>
      <c r="MEK2" s="24"/>
      <c r="MEL2" s="24"/>
      <c r="MEM2" s="24"/>
      <c r="MEN2" s="24"/>
      <c r="MEO2" s="24"/>
      <c r="MEP2" s="24"/>
      <c r="MEQ2" s="24"/>
      <c r="MER2" s="24"/>
      <c r="MES2" s="24"/>
      <c r="MET2" s="24"/>
      <c r="MEU2" s="24"/>
      <c r="MEV2" s="24"/>
      <c r="MEW2" s="24"/>
      <c r="MEX2" s="24"/>
      <c r="MEY2" s="24"/>
      <c r="MEZ2" s="24"/>
      <c r="MFA2" s="24"/>
      <c r="MFB2" s="24"/>
      <c r="MFC2" s="24"/>
      <c r="MFD2" s="24"/>
      <c r="MFE2" s="24"/>
      <c r="MFF2" s="24"/>
      <c r="MFG2" s="24"/>
      <c r="MFH2" s="24"/>
      <c r="MFI2" s="24"/>
      <c r="MFJ2" s="24"/>
      <c r="MFK2" s="24"/>
      <c r="MFL2" s="24"/>
      <c r="MFM2" s="24"/>
      <c r="MFN2" s="24"/>
      <c r="MFO2" s="24"/>
      <c r="MFP2" s="24"/>
      <c r="MFQ2" s="24"/>
      <c r="MFR2" s="24"/>
      <c r="MFS2" s="24"/>
      <c r="MFT2" s="24"/>
      <c r="MFU2" s="24"/>
      <c r="MFV2" s="24"/>
      <c r="MFW2" s="24"/>
      <c r="MFX2" s="24"/>
      <c r="MFY2" s="24"/>
      <c r="MFZ2" s="24"/>
      <c r="MGA2" s="24"/>
      <c r="MGB2" s="24"/>
      <c r="MGC2" s="24"/>
      <c r="MGD2" s="24"/>
      <c r="MGE2" s="24"/>
      <c r="MGF2" s="24"/>
      <c r="MGG2" s="24"/>
      <c r="MGH2" s="24"/>
      <c r="MGI2" s="24"/>
      <c r="MGJ2" s="24"/>
      <c r="MGK2" s="24"/>
      <c r="MGL2" s="24"/>
      <c r="MGM2" s="24"/>
      <c r="MGN2" s="24"/>
      <c r="MGO2" s="24"/>
      <c r="MGP2" s="24"/>
      <c r="MGQ2" s="24"/>
      <c r="MGR2" s="24"/>
      <c r="MGS2" s="24"/>
      <c r="MGT2" s="24"/>
      <c r="MGU2" s="24"/>
      <c r="MGV2" s="24"/>
      <c r="MGW2" s="24"/>
      <c r="MGX2" s="24"/>
      <c r="MGY2" s="24"/>
      <c r="MGZ2" s="24"/>
      <c r="MHA2" s="24"/>
      <c r="MHB2" s="24"/>
      <c r="MHC2" s="24"/>
      <c r="MHD2" s="24"/>
      <c r="MHE2" s="24"/>
      <c r="MHF2" s="24"/>
      <c r="MHG2" s="24"/>
      <c r="MHH2" s="24"/>
      <c r="MHI2" s="24"/>
      <c r="MHJ2" s="24"/>
      <c r="MHK2" s="24"/>
      <c r="MHL2" s="24"/>
      <c r="MHM2" s="24"/>
      <c r="MHN2" s="24"/>
      <c r="MHO2" s="24"/>
      <c r="MHP2" s="24"/>
      <c r="MHQ2" s="24"/>
      <c r="MHR2" s="24"/>
      <c r="MHS2" s="24"/>
      <c r="MHT2" s="24"/>
      <c r="MHU2" s="24"/>
      <c r="MHV2" s="24"/>
      <c r="MHW2" s="24"/>
      <c r="MHX2" s="24"/>
      <c r="MHY2" s="24"/>
      <c r="MHZ2" s="24"/>
      <c r="MIA2" s="24"/>
      <c r="MIB2" s="24"/>
      <c r="MIC2" s="24"/>
      <c r="MID2" s="24"/>
      <c r="MIE2" s="24"/>
      <c r="MIF2" s="24"/>
      <c r="MIG2" s="24"/>
      <c r="MIH2" s="24"/>
      <c r="MII2" s="24"/>
      <c r="MIJ2" s="24"/>
      <c r="MIK2" s="24"/>
      <c r="MIL2" s="24"/>
      <c r="MIM2" s="24"/>
      <c r="MIN2" s="24"/>
      <c r="MIO2" s="24"/>
      <c r="MIP2" s="24"/>
      <c r="MIQ2" s="24"/>
      <c r="MIR2" s="24"/>
      <c r="MIS2" s="24"/>
      <c r="MIT2" s="24"/>
      <c r="MIU2" s="24"/>
      <c r="MIV2" s="24"/>
      <c r="MIW2" s="24"/>
      <c r="MIX2" s="24"/>
      <c r="MIY2" s="24"/>
      <c r="MIZ2" s="24"/>
      <c r="MJA2" s="24"/>
      <c r="MJB2" s="24"/>
      <c r="MJC2" s="24"/>
      <c r="MJD2" s="24"/>
      <c r="MJE2" s="24"/>
      <c r="MJF2" s="24"/>
      <c r="MJG2" s="24"/>
      <c r="MJH2" s="24"/>
      <c r="MJI2" s="24"/>
      <c r="MJJ2" s="24"/>
      <c r="MJK2" s="24"/>
      <c r="MJL2" s="24"/>
      <c r="MJM2" s="24"/>
      <c r="MJN2" s="24"/>
      <c r="MJO2" s="24"/>
      <c r="MJP2" s="24"/>
      <c r="MJQ2" s="24"/>
      <c r="MJR2" s="24"/>
      <c r="MJS2" s="24"/>
      <c r="MJT2" s="24"/>
      <c r="MJU2" s="24"/>
      <c r="MJV2" s="24"/>
      <c r="MJW2" s="24"/>
      <c r="MJX2" s="24"/>
      <c r="MJY2" s="24"/>
      <c r="MJZ2" s="24"/>
      <c r="MKA2" s="24"/>
      <c r="MKB2" s="24"/>
      <c r="MKC2" s="24"/>
      <c r="MKD2" s="24"/>
      <c r="MKE2" s="24"/>
      <c r="MKF2" s="24"/>
      <c r="MKG2" s="24"/>
      <c r="MKH2" s="24"/>
      <c r="MKI2" s="24"/>
      <c r="MKJ2" s="24"/>
      <c r="MKK2" s="24"/>
      <c r="MKL2" s="24"/>
      <c r="MKM2" s="24"/>
      <c r="MKN2" s="24"/>
      <c r="MKO2" s="24"/>
      <c r="MKP2" s="24"/>
      <c r="MKQ2" s="24"/>
      <c r="MKR2" s="24"/>
      <c r="MKS2" s="24"/>
      <c r="MKT2" s="24"/>
      <c r="MKU2" s="24"/>
      <c r="MKV2" s="24"/>
      <c r="MKW2" s="24"/>
      <c r="MKX2" s="24"/>
      <c r="MKY2" s="24"/>
      <c r="MKZ2" s="24"/>
      <c r="MLA2" s="24"/>
      <c r="MLB2" s="24"/>
      <c r="MLC2" s="24"/>
      <c r="MLD2" s="24"/>
      <c r="MLE2" s="24"/>
      <c r="MLF2" s="24"/>
      <c r="MLG2" s="24"/>
      <c r="MLH2" s="24"/>
      <c r="MLI2" s="24"/>
      <c r="MLJ2" s="24"/>
      <c r="MLK2" s="24"/>
      <c r="MLL2" s="24"/>
      <c r="MLM2" s="24"/>
      <c r="MLN2" s="24"/>
      <c r="MLO2" s="24"/>
      <c r="MLP2" s="24"/>
      <c r="MLQ2" s="24"/>
      <c r="MLR2" s="24"/>
      <c r="MLS2" s="24"/>
      <c r="MLT2" s="24"/>
      <c r="MLU2" s="24"/>
      <c r="MLV2" s="24"/>
      <c r="MLW2" s="24"/>
      <c r="MLX2" s="24"/>
      <c r="MLY2" s="24"/>
      <c r="MLZ2" s="24"/>
      <c r="MMA2" s="24"/>
      <c r="MMB2" s="24"/>
      <c r="MMC2" s="24"/>
      <c r="MMD2" s="24"/>
      <c r="MME2" s="24"/>
      <c r="MMF2" s="24"/>
      <c r="MMG2" s="24"/>
      <c r="MMH2" s="24"/>
      <c r="MMI2" s="24"/>
      <c r="MMJ2" s="24"/>
      <c r="MMK2" s="24"/>
      <c r="MML2" s="24"/>
      <c r="MMM2" s="24"/>
      <c r="MMN2" s="24"/>
      <c r="MMO2" s="24"/>
      <c r="MMP2" s="24"/>
      <c r="MMQ2" s="24"/>
      <c r="MMR2" s="24"/>
      <c r="MMS2" s="24"/>
      <c r="MMT2" s="24"/>
      <c r="MMU2" s="24"/>
      <c r="MMV2" s="24"/>
      <c r="MMW2" s="24"/>
      <c r="MMX2" s="24"/>
      <c r="MMY2" s="24"/>
      <c r="MMZ2" s="24"/>
      <c r="MNA2" s="24"/>
      <c r="MNB2" s="24"/>
      <c r="MNC2" s="24"/>
      <c r="MND2" s="24"/>
      <c r="MNE2" s="24"/>
      <c r="MNF2" s="24"/>
      <c r="MNG2" s="24"/>
      <c r="MNH2" s="24"/>
      <c r="MNI2" s="24"/>
      <c r="MNJ2" s="24"/>
      <c r="MNK2" s="24"/>
      <c r="MNL2" s="24"/>
      <c r="MNM2" s="24"/>
      <c r="MNN2" s="24"/>
      <c r="MNO2" s="24"/>
      <c r="MNP2" s="24"/>
      <c r="MNQ2" s="24"/>
      <c r="MNR2" s="24"/>
      <c r="MNS2" s="24"/>
      <c r="MNT2" s="24"/>
      <c r="MNU2" s="24"/>
      <c r="MNV2" s="24"/>
      <c r="MNW2" s="24"/>
      <c r="MNX2" s="24"/>
      <c r="MNY2" s="24"/>
      <c r="MNZ2" s="24"/>
      <c r="MOA2" s="24"/>
      <c r="MOB2" s="24"/>
      <c r="MOC2" s="24"/>
      <c r="MOD2" s="24"/>
      <c r="MOE2" s="24"/>
      <c r="MOF2" s="24"/>
      <c r="MOG2" s="24"/>
      <c r="MOH2" s="24"/>
      <c r="MOI2" s="24"/>
      <c r="MOJ2" s="24"/>
      <c r="MOK2" s="24"/>
      <c r="MOL2" s="24"/>
      <c r="MOM2" s="24"/>
      <c r="MON2" s="24"/>
      <c r="MOO2" s="24"/>
      <c r="MOP2" s="24"/>
      <c r="MOQ2" s="24"/>
      <c r="MOR2" s="24"/>
      <c r="MOS2" s="24"/>
      <c r="MOT2" s="24"/>
      <c r="MOU2" s="24"/>
      <c r="MOV2" s="24"/>
      <c r="MOW2" s="24"/>
      <c r="MOX2" s="24"/>
      <c r="MOY2" s="24"/>
      <c r="MOZ2" s="24"/>
      <c r="MPA2" s="24"/>
      <c r="MPB2" s="24"/>
      <c r="MPC2" s="24"/>
      <c r="MPD2" s="24"/>
      <c r="MPE2" s="24"/>
      <c r="MPF2" s="24"/>
      <c r="MPG2" s="24"/>
      <c r="MPH2" s="24"/>
      <c r="MPI2" s="24"/>
      <c r="MPJ2" s="24"/>
      <c r="MPK2" s="24"/>
      <c r="MPL2" s="24"/>
      <c r="MPM2" s="24"/>
      <c r="MPN2" s="24"/>
      <c r="MPO2" s="24"/>
      <c r="MPP2" s="24"/>
      <c r="MPQ2" s="24"/>
      <c r="MPR2" s="24"/>
      <c r="MPS2" s="24"/>
      <c r="MPT2" s="24"/>
      <c r="MPU2" s="24"/>
      <c r="MPV2" s="24"/>
      <c r="MPW2" s="24"/>
      <c r="MPX2" s="24"/>
      <c r="MPY2" s="24"/>
      <c r="MPZ2" s="24"/>
      <c r="MQA2" s="24"/>
      <c r="MQB2" s="24"/>
      <c r="MQC2" s="24"/>
      <c r="MQD2" s="24"/>
      <c r="MQE2" s="24"/>
      <c r="MQF2" s="24"/>
      <c r="MQG2" s="24"/>
      <c r="MQH2" s="24"/>
      <c r="MQI2" s="24"/>
      <c r="MQJ2" s="24"/>
      <c r="MQK2" s="24"/>
      <c r="MQL2" s="24"/>
      <c r="MQM2" s="24"/>
      <c r="MQN2" s="24"/>
      <c r="MQO2" s="24"/>
      <c r="MQP2" s="24"/>
      <c r="MQQ2" s="24"/>
      <c r="MQR2" s="24"/>
      <c r="MQS2" s="24"/>
      <c r="MQT2" s="24"/>
      <c r="MQU2" s="24"/>
      <c r="MQV2" s="24"/>
      <c r="MQW2" s="24"/>
      <c r="MQX2" s="24"/>
      <c r="MQY2" s="24"/>
      <c r="MQZ2" s="24"/>
      <c r="MRA2" s="24"/>
      <c r="MRB2" s="24"/>
      <c r="MRC2" s="24"/>
      <c r="MRD2" s="24"/>
      <c r="MRE2" s="24"/>
      <c r="MRF2" s="24"/>
      <c r="MRG2" s="24"/>
      <c r="MRH2" s="24"/>
      <c r="MRI2" s="24"/>
      <c r="MRJ2" s="24"/>
      <c r="MRK2" s="24"/>
      <c r="MRL2" s="24"/>
      <c r="MRM2" s="24"/>
      <c r="MRN2" s="24"/>
      <c r="MRO2" s="24"/>
      <c r="MRP2" s="24"/>
      <c r="MRQ2" s="24"/>
      <c r="MRR2" s="24"/>
      <c r="MRS2" s="24"/>
      <c r="MRT2" s="24"/>
      <c r="MRU2" s="24"/>
      <c r="MRV2" s="24"/>
      <c r="MRW2" s="24"/>
      <c r="MRX2" s="24"/>
      <c r="MRY2" s="24"/>
      <c r="MRZ2" s="24"/>
      <c r="MSA2" s="24"/>
      <c r="MSB2" s="24"/>
      <c r="MSC2" s="24"/>
      <c r="MSD2" s="24"/>
      <c r="MSE2" s="24"/>
      <c r="MSF2" s="24"/>
      <c r="MSG2" s="24"/>
      <c r="MSH2" s="24"/>
      <c r="MSI2" s="24"/>
      <c r="MSJ2" s="24"/>
      <c r="MSK2" s="24"/>
      <c r="MSL2" s="24"/>
      <c r="MSM2" s="24"/>
      <c r="MSN2" s="24"/>
      <c r="MSO2" s="24"/>
      <c r="MSP2" s="24"/>
      <c r="MSQ2" s="24"/>
      <c r="MSR2" s="24"/>
      <c r="MSS2" s="24"/>
      <c r="MST2" s="24"/>
      <c r="MSU2" s="24"/>
      <c r="MSV2" s="24"/>
      <c r="MSW2" s="24"/>
      <c r="MSX2" s="24"/>
      <c r="MSY2" s="24"/>
      <c r="MSZ2" s="24"/>
      <c r="MTA2" s="24"/>
      <c r="MTB2" s="24"/>
      <c r="MTC2" s="24"/>
      <c r="MTD2" s="24"/>
      <c r="MTE2" s="24"/>
      <c r="MTF2" s="24"/>
      <c r="MTG2" s="24"/>
      <c r="MTH2" s="24"/>
      <c r="MTI2" s="24"/>
      <c r="MTJ2" s="24"/>
      <c r="MTK2" s="24"/>
      <c r="MTL2" s="24"/>
      <c r="MTM2" s="24"/>
      <c r="MTN2" s="24"/>
      <c r="MTO2" s="24"/>
      <c r="MTP2" s="24"/>
      <c r="MTQ2" s="24"/>
      <c r="MTR2" s="24"/>
      <c r="MTS2" s="24"/>
      <c r="MTT2" s="24"/>
      <c r="MTU2" s="24"/>
      <c r="MTV2" s="24"/>
      <c r="MTW2" s="24"/>
      <c r="MTX2" s="24"/>
      <c r="MTY2" s="24"/>
      <c r="MTZ2" s="24"/>
      <c r="MUA2" s="24"/>
      <c r="MUB2" s="24"/>
      <c r="MUC2" s="24"/>
      <c r="MUD2" s="24"/>
      <c r="MUE2" s="24"/>
      <c r="MUF2" s="24"/>
      <c r="MUG2" s="24"/>
      <c r="MUH2" s="24"/>
      <c r="MUI2" s="24"/>
      <c r="MUJ2" s="24"/>
      <c r="MUK2" s="24"/>
      <c r="MUL2" s="24"/>
      <c r="MUM2" s="24"/>
      <c r="MUN2" s="24"/>
      <c r="MUO2" s="24"/>
      <c r="MUP2" s="24"/>
      <c r="MUQ2" s="24"/>
      <c r="MUR2" s="24"/>
      <c r="MUS2" s="24"/>
      <c r="MUT2" s="24"/>
      <c r="MUU2" s="24"/>
      <c r="MUV2" s="24"/>
      <c r="MUW2" s="24"/>
      <c r="MUX2" s="24"/>
      <c r="MUY2" s="24"/>
      <c r="MUZ2" s="24"/>
      <c r="MVA2" s="24"/>
      <c r="MVB2" s="24"/>
      <c r="MVC2" s="24"/>
      <c r="MVD2" s="24"/>
      <c r="MVE2" s="24"/>
      <c r="MVF2" s="24"/>
      <c r="MVG2" s="24"/>
      <c r="MVH2" s="24"/>
      <c r="MVI2" s="24"/>
      <c r="MVJ2" s="24"/>
      <c r="MVK2" s="24"/>
      <c r="MVL2" s="24"/>
      <c r="MVM2" s="24"/>
      <c r="MVN2" s="24"/>
      <c r="MVO2" s="24"/>
      <c r="MVP2" s="24"/>
      <c r="MVQ2" s="24"/>
      <c r="MVR2" s="24"/>
      <c r="MVS2" s="24"/>
      <c r="MVT2" s="24"/>
      <c r="MVU2" s="24"/>
      <c r="MVV2" s="24"/>
      <c r="MVW2" s="24"/>
      <c r="MVX2" s="24"/>
      <c r="MVY2" s="24"/>
      <c r="MVZ2" s="24"/>
      <c r="MWA2" s="24"/>
      <c r="MWB2" s="24"/>
      <c r="MWC2" s="24"/>
      <c r="MWD2" s="24"/>
      <c r="MWE2" s="24"/>
      <c r="MWF2" s="24"/>
      <c r="MWG2" s="24"/>
      <c r="MWH2" s="24"/>
      <c r="MWI2" s="24"/>
      <c r="MWJ2" s="24"/>
      <c r="MWK2" s="24"/>
      <c r="MWL2" s="24"/>
      <c r="MWM2" s="24"/>
      <c r="MWN2" s="24"/>
      <c r="MWO2" s="24"/>
      <c r="MWP2" s="24"/>
      <c r="MWQ2" s="24"/>
      <c r="MWR2" s="24"/>
      <c r="MWS2" s="24"/>
      <c r="MWT2" s="24"/>
      <c r="MWU2" s="24"/>
      <c r="MWV2" s="24"/>
      <c r="MWW2" s="24"/>
      <c r="MWX2" s="24"/>
      <c r="MWY2" s="24"/>
      <c r="MWZ2" s="24"/>
      <c r="MXA2" s="24"/>
      <c r="MXB2" s="24"/>
      <c r="MXC2" s="24"/>
      <c r="MXD2" s="24"/>
      <c r="MXE2" s="24"/>
      <c r="MXF2" s="24"/>
      <c r="MXG2" s="24"/>
      <c r="MXH2" s="24"/>
      <c r="MXI2" s="24"/>
      <c r="MXJ2" s="24"/>
      <c r="MXK2" s="24"/>
      <c r="MXL2" s="24"/>
      <c r="MXM2" s="24"/>
      <c r="MXN2" s="24"/>
      <c r="MXO2" s="24"/>
      <c r="MXP2" s="24"/>
      <c r="MXQ2" s="24"/>
      <c r="MXR2" s="24"/>
      <c r="MXS2" s="24"/>
      <c r="MXT2" s="24"/>
      <c r="MXU2" s="24"/>
      <c r="MXV2" s="24"/>
      <c r="MXW2" s="24"/>
      <c r="MXX2" s="24"/>
      <c r="MXY2" s="24"/>
      <c r="MXZ2" s="24"/>
      <c r="MYA2" s="24"/>
      <c r="MYB2" s="24"/>
      <c r="MYC2" s="24"/>
      <c r="MYD2" s="24"/>
      <c r="MYE2" s="24"/>
      <c r="MYF2" s="24"/>
      <c r="MYG2" s="24"/>
      <c r="MYH2" s="24"/>
      <c r="MYI2" s="24"/>
      <c r="MYJ2" s="24"/>
      <c r="MYK2" s="24"/>
      <c r="MYL2" s="24"/>
      <c r="MYM2" s="24"/>
      <c r="MYN2" s="24"/>
      <c r="MYO2" s="24"/>
      <c r="MYP2" s="24"/>
      <c r="MYQ2" s="24"/>
      <c r="MYR2" s="24"/>
      <c r="MYS2" s="24"/>
      <c r="MYT2" s="24"/>
      <c r="MYU2" s="24"/>
      <c r="MYV2" s="24"/>
      <c r="MYW2" s="24"/>
      <c r="MYX2" s="24"/>
      <c r="MYY2" s="24"/>
      <c r="MYZ2" s="24"/>
      <c r="MZA2" s="24"/>
      <c r="MZB2" s="24"/>
      <c r="MZC2" s="24"/>
      <c r="MZD2" s="24"/>
      <c r="MZE2" s="24"/>
      <c r="MZF2" s="24"/>
      <c r="MZG2" s="24"/>
      <c r="MZH2" s="24"/>
      <c r="MZI2" s="24"/>
      <c r="MZJ2" s="24"/>
      <c r="MZK2" s="24"/>
      <c r="MZL2" s="24"/>
      <c r="MZM2" s="24"/>
      <c r="MZN2" s="24"/>
      <c r="MZO2" s="24"/>
      <c r="MZP2" s="24"/>
      <c r="MZQ2" s="24"/>
      <c r="MZR2" s="24"/>
      <c r="MZS2" s="24"/>
      <c r="MZT2" s="24"/>
      <c r="MZU2" s="24"/>
      <c r="MZV2" s="24"/>
      <c r="MZW2" s="24"/>
      <c r="MZX2" s="24"/>
      <c r="MZY2" s="24"/>
      <c r="MZZ2" s="24"/>
      <c r="NAA2" s="24"/>
      <c r="NAB2" s="24"/>
      <c r="NAC2" s="24"/>
      <c r="NAD2" s="24"/>
      <c r="NAE2" s="24"/>
      <c r="NAF2" s="24"/>
      <c r="NAG2" s="24"/>
      <c r="NAH2" s="24"/>
      <c r="NAI2" s="24"/>
      <c r="NAJ2" s="24"/>
      <c r="NAK2" s="24"/>
      <c r="NAL2" s="24"/>
      <c r="NAM2" s="24"/>
      <c r="NAN2" s="24"/>
      <c r="NAO2" s="24"/>
      <c r="NAP2" s="24"/>
      <c r="NAQ2" s="24"/>
      <c r="NAR2" s="24"/>
      <c r="NAS2" s="24"/>
      <c r="NAT2" s="24"/>
      <c r="NAU2" s="24"/>
      <c r="NAV2" s="24"/>
      <c r="NAW2" s="24"/>
      <c r="NAX2" s="24"/>
      <c r="NAY2" s="24"/>
      <c r="NAZ2" s="24"/>
      <c r="NBA2" s="24"/>
      <c r="NBB2" s="24"/>
      <c r="NBC2" s="24"/>
      <c r="NBD2" s="24"/>
      <c r="NBE2" s="24"/>
      <c r="NBF2" s="24"/>
      <c r="NBG2" s="24"/>
      <c r="NBH2" s="24"/>
      <c r="NBI2" s="24"/>
      <c r="NBJ2" s="24"/>
      <c r="NBK2" s="24"/>
      <c r="NBL2" s="24"/>
      <c r="NBM2" s="24"/>
      <c r="NBN2" s="24"/>
      <c r="NBO2" s="24"/>
      <c r="NBP2" s="24"/>
      <c r="NBQ2" s="24"/>
      <c r="NBR2" s="24"/>
      <c r="NBS2" s="24"/>
      <c r="NBT2" s="24"/>
      <c r="NBU2" s="24"/>
      <c r="NBV2" s="24"/>
      <c r="NBW2" s="24"/>
      <c r="NBX2" s="24"/>
      <c r="NBY2" s="24"/>
      <c r="NBZ2" s="24"/>
      <c r="NCA2" s="24"/>
      <c r="NCB2" s="24"/>
      <c r="NCC2" s="24"/>
      <c r="NCD2" s="24"/>
      <c r="NCE2" s="24"/>
      <c r="NCF2" s="24"/>
      <c r="NCG2" s="24"/>
      <c r="NCH2" s="24"/>
      <c r="NCI2" s="24"/>
      <c r="NCJ2" s="24"/>
      <c r="NCK2" s="24"/>
      <c r="NCL2" s="24"/>
      <c r="NCM2" s="24"/>
      <c r="NCN2" s="24"/>
      <c r="NCO2" s="24"/>
      <c r="NCP2" s="24"/>
      <c r="NCQ2" s="24"/>
      <c r="NCR2" s="24"/>
      <c r="NCS2" s="24"/>
      <c r="NCT2" s="24"/>
      <c r="NCU2" s="24"/>
      <c r="NCV2" s="24"/>
      <c r="NCW2" s="24"/>
      <c r="NCX2" s="24"/>
      <c r="NCY2" s="24"/>
      <c r="NCZ2" s="24"/>
      <c r="NDA2" s="24"/>
      <c r="NDB2" s="24"/>
      <c r="NDC2" s="24"/>
      <c r="NDD2" s="24"/>
      <c r="NDE2" s="24"/>
      <c r="NDF2" s="24"/>
      <c r="NDG2" s="24"/>
      <c r="NDH2" s="24"/>
      <c r="NDI2" s="24"/>
      <c r="NDJ2" s="24"/>
      <c r="NDK2" s="24"/>
      <c r="NDL2" s="24"/>
      <c r="NDM2" s="24"/>
      <c r="NDN2" s="24"/>
      <c r="NDO2" s="24"/>
      <c r="NDP2" s="24"/>
      <c r="NDQ2" s="24"/>
      <c r="NDR2" s="24"/>
      <c r="NDS2" s="24"/>
      <c r="NDT2" s="24"/>
      <c r="NDU2" s="24"/>
      <c r="NDV2" s="24"/>
      <c r="NDW2" s="24"/>
      <c r="NDX2" s="24"/>
      <c r="NDY2" s="24"/>
      <c r="NDZ2" s="24"/>
      <c r="NEA2" s="24"/>
      <c r="NEB2" s="24"/>
      <c r="NEC2" s="24"/>
      <c r="NED2" s="24"/>
      <c r="NEE2" s="24"/>
      <c r="NEF2" s="24"/>
      <c r="NEG2" s="24"/>
      <c r="NEH2" s="24"/>
      <c r="NEI2" s="24"/>
      <c r="NEJ2" s="24"/>
      <c r="NEK2" s="24"/>
      <c r="NEL2" s="24"/>
      <c r="NEM2" s="24"/>
      <c r="NEN2" s="24"/>
      <c r="NEO2" s="24"/>
      <c r="NEP2" s="24"/>
      <c r="NEQ2" s="24"/>
      <c r="NER2" s="24"/>
      <c r="NES2" s="24"/>
      <c r="NET2" s="24"/>
      <c r="NEU2" s="24"/>
      <c r="NEV2" s="24"/>
      <c r="NEW2" s="24"/>
      <c r="NEX2" s="24"/>
      <c r="NEY2" s="24"/>
      <c r="NEZ2" s="24"/>
      <c r="NFA2" s="24"/>
      <c r="NFB2" s="24"/>
      <c r="NFC2" s="24"/>
      <c r="NFD2" s="24"/>
      <c r="NFE2" s="24"/>
      <c r="NFF2" s="24"/>
      <c r="NFG2" s="24"/>
      <c r="NFH2" s="24"/>
      <c r="NFI2" s="24"/>
      <c r="NFJ2" s="24"/>
      <c r="NFK2" s="24"/>
      <c r="NFL2" s="24"/>
      <c r="NFM2" s="24"/>
      <c r="NFN2" s="24"/>
      <c r="NFO2" s="24"/>
      <c r="NFP2" s="24"/>
      <c r="NFQ2" s="24"/>
      <c r="NFR2" s="24"/>
      <c r="NFS2" s="24"/>
      <c r="NFT2" s="24"/>
      <c r="NFU2" s="24"/>
      <c r="NFV2" s="24"/>
      <c r="NFW2" s="24"/>
      <c r="NFX2" s="24"/>
      <c r="NFY2" s="24"/>
      <c r="NFZ2" s="24"/>
      <c r="NGA2" s="24"/>
      <c r="NGB2" s="24"/>
      <c r="NGC2" s="24"/>
      <c r="NGD2" s="24"/>
      <c r="NGE2" s="24"/>
      <c r="NGF2" s="24"/>
      <c r="NGG2" s="24"/>
      <c r="NGH2" s="24"/>
      <c r="NGI2" s="24"/>
      <c r="NGJ2" s="24"/>
      <c r="NGK2" s="24"/>
      <c r="NGL2" s="24"/>
      <c r="NGM2" s="24"/>
      <c r="NGN2" s="24"/>
      <c r="NGO2" s="24"/>
      <c r="NGP2" s="24"/>
      <c r="NGQ2" s="24"/>
      <c r="NGR2" s="24"/>
      <c r="NGS2" s="24"/>
      <c r="NGT2" s="24"/>
      <c r="NGU2" s="24"/>
      <c r="NGV2" s="24"/>
      <c r="NGW2" s="24"/>
      <c r="NGX2" s="24"/>
      <c r="NGY2" s="24"/>
      <c r="NGZ2" s="24"/>
      <c r="NHA2" s="24"/>
      <c r="NHB2" s="24"/>
      <c r="NHC2" s="24"/>
      <c r="NHD2" s="24"/>
      <c r="NHE2" s="24"/>
      <c r="NHF2" s="24"/>
      <c r="NHG2" s="24"/>
      <c r="NHH2" s="24"/>
      <c r="NHI2" s="24"/>
      <c r="NHJ2" s="24"/>
      <c r="NHK2" s="24"/>
      <c r="NHL2" s="24"/>
      <c r="NHM2" s="24"/>
      <c r="NHN2" s="24"/>
      <c r="NHO2" s="24"/>
      <c r="NHP2" s="24"/>
      <c r="NHQ2" s="24"/>
      <c r="NHR2" s="24"/>
      <c r="NHS2" s="24"/>
      <c r="NHT2" s="24"/>
      <c r="NHU2" s="24"/>
      <c r="NHV2" s="24"/>
      <c r="NHW2" s="24"/>
      <c r="NHX2" s="24"/>
      <c r="NHY2" s="24"/>
      <c r="NHZ2" s="24"/>
      <c r="NIA2" s="24"/>
      <c r="NIB2" s="24"/>
      <c r="NIC2" s="24"/>
      <c r="NID2" s="24"/>
      <c r="NIE2" s="24"/>
      <c r="NIF2" s="24"/>
      <c r="NIG2" s="24"/>
      <c r="NIH2" s="24"/>
      <c r="NII2" s="24"/>
      <c r="NIJ2" s="24"/>
      <c r="NIK2" s="24"/>
      <c r="NIL2" s="24"/>
      <c r="NIM2" s="24"/>
      <c r="NIN2" s="24"/>
      <c r="NIO2" s="24"/>
      <c r="NIP2" s="24"/>
      <c r="NIQ2" s="24"/>
      <c r="NIR2" s="24"/>
      <c r="NIS2" s="24"/>
      <c r="NIT2" s="24"/>
      <c r="NIU2" s="24"/>
      <c r="NIV2" s="24"/>
      <c r="NIW2" s="24"/>
      <c r="NIX2" s="24"/>
      <c r="NIY2" s="24"/>
      <c r="NIZ2" s="24"/>
      <c r="NJA2" s="24"/>
      <c r="NJB2" s="24"/>
      <c r="NJC2" s="24"/>
      <c r="NJD2" s="24"/>
      <c r="NJE2" s="24"/>
      <c r="NJF2" s="24"/>
      <c r="NJG2" s="24"/>
      <c r="NJH2" s="24"/>
      <c r="NJI2" s="24"/>
      <c r="NJJ2" s="24"/>
      <c r="NJK2" s="24"/>
      <c r="NJL2" s="24"/>
      <c r="NJM2" s="24"/>
      <c r="NJN2" s="24"/>
      <c r="NJO2" s="24"/>
      <c r="NJP2" s="24"/>
      <c r="NJQ2" s="24"/>
      <c r="NJR2" s="24"/>
      <c r="NJS2" s="24"/>
      <c r="NJT2" s="24"/>
      <c r="NJU2" s="24"/>
      <c r="NJV2" s="24"/>
      <c r="NJW2" s="24"/>
      <c r="NJX2" s="24"/>
      <c r="NJY2" s="24"/>
      <c r="NJZ2" s="24"/>
      <c r="NKA2" s="24"/>
      <c r="NKB2" s="24"/>
      <c r="NKC2" s="24"/>
      <c r="NKD2" s="24"/>
      <c r="NKE2" s="24"/>
      <c r="NKF2" s="24"/>
      <c r="NKG2" s="24"/>
      <c r="NKH2" s="24"/>
      <c r="NKI2" s="24"/>
      <c r="NKJ2" s="24"/>
      <c r="NKK2" s="24"/>
      <c r="NKL2" s="24"/>
      <c r="NKM2" s="24"/>
      <c r="NKN2" s="24"/>
      <c r="NKO2" s="24"/>
      <c r="NKP2" s="24"/>
      <c r="NKQ2" s="24"/>
      <c r="NKR2" s="24"/>
      <c r="NKS2" s="24"/>
      <c r="NKT2" s="24"/>
      <c r="NKU2" s="24"/>
      <c r="NKV2" s="24"/>
      <c r="NKW2" s="24"/>
      <c r="NKX2" s="24"/>
      <c r="NKY2" s="24"/>
      <c r="NKZ2" s="24"/>
      <c r="NLA2" s="24"/>
      <c r="NLB2" s="24"/>
      <c r="NLC2" s="24"/>
      <c r="NLD2" s="24"/>
      <c r="NLE2" s="24"/>
      <c r="NLF2" s="24"/>
      <c r="NLG2" s="24"/>
      <c r="NLH2" s="24"/>
      <c r="NLI2" s="24"/>
      <c r="NLJ2" s="24"/>
      <c r="NLK2" s="24"/>
      <c r="NLL2" s="24"/>
      <c r="NLM2" s="24"/>
      <c r="NLN2" s="24"/>
      <c r="NLO2" s="24"/>
      <c r="NLP2" s="24"/>
      <c r="NLQ2" s="24"/>
      <c r="NLR2" s="24"/>
      <c r="NLS2" s="24"/>
      <c r="NLT2" s="24"/>
      <c r="NLU2" s="24"/>
      <c r="NLV2" s="24"/>
      <c r="NLW2" s="24"/>
      <c r="NLX2" s="24"/>
      <c r="NLY2" s="24"/>
      <c r="NLZ2" s="24"/>
      <c r="NMA2" s="24"/>
      <c r="NMB2" s="24"/>
      <c r="NMC2" s="24"/>
      <c r="NMD2" s="24"/>
      <c r="NME2" s="24"/>
      <c r="NMF2" s="24"/>
      <c r="NMG2" s="24"/>
      <c r="NMH2" s="24"/>
      <c r="NMI2" s="24"/>
      <c r="NMJ2" s="24"/>
      <c r="NMK2" s="24"/>
      <c r="NML2" s="24"/>
      <c r="NMM2" s="24"/>
      <c r="NMN2" s="24"/>
      <c r="NMO2" s="24"/>
      <c r="NMP2" s="24"/>
      <c r="NMQ2" s="24"/>
      <c r="NMR2" s="24"/>
      <c r="NMS2" s="24"/>
      <c r="NMT2" s="24"/>
      <c r="NMU2" s="24"/>
      <c r="NMV2" s="24"/>
      <c r="NMW2" s="24"/>
      <c r="NMX2" s="24"/>
      <c r="NMY2" s="24"/>
      <c r="NMZ2" s="24"/>
      <c r="NNA2" s="24"/>
      <c r="NNB2" s="24"/>
      <c r="NNC2" s="24"/>
      <c r="NND2" s="24"/>
      <c r="NNE2" s="24"/>
      <c r="NNF2" s="24"/>
      <c r="NNG2" s="24"/>
      <c r="NNH2" s="24"/>
      <c r="NNI2" s="24"/>
      <c r="NNJ2" s="24"/>
      <c r="NNK2" s="24"/>
      <c r="NNL2" s="24"/>
      <c r="NNM2" s="24"/>
      <c r="NNN2" s="24"/>
      <c r="NNO2" s="24"/>
      <c r="NNP2" s="24"/>
      <c r="NNQ2" s="24"/>
      <c r="NNR2" s="24"/>
      <c r="NNS2" s="24"/>
      <c r="NNT2" s="24"/>
      <c r="NNU2" s="24"/>
      <c r="NNV2" s="24"/>
      <c r="NNW2" s="24"/>
      <c r="NNX2" s="24"/>
      <c r="NNY2" s="24"/>
      <c r="NNZ2" s="24"/>
      <c r="NOA2" s="24"/>
      <c r="NOB2" s="24"/>
      <c r="NOC2" s="24"/>
      <c r="NOD2" s="24"/>
      <c r="NOE2" s="24"/>
      <c r="NOF2" s="24"/>
      <c r="NOG2" s="24"/>
      <c r="NOH2" s="24"/>
      <c r="NOI2" s="24"/>
      <c r="NOJ2" s="24"/>
      <c r="NOK2" s="24"/>
      <c r="NOL2" s="24"/>
      <c r="NOM2" s="24"/>
      <c r="NON2" s="24"/>
      <c r="NOO2" s="24"/>
      <c r="NOP2" s="24"/>
      <c r="NOQ2" s="24"/>
      <c r="NOR2" s="24"/>
      <c r="NOS2" s="24"/>
      <c r="NOT2" s="24"/>
      <c r="NOU2" s="24"/>
      <c r="NOV2" s="24"/>
      <c r="NOW2" s="24"/>
      <c r="NOX2" s="24"/>
      <c r="NOY2" s="24"/>
      <c r="NOZ2" s="24"/>
      <c r="NPA2" s="24"/>
      <c r="NPB2" s="24"/>
      <c r="NPC2" s="24"/>
      <c r="NPD2" s="24"/>
      <c r="NPE2" s="24"/>
      <c r="NPF2" s="24"/>
      <c r="NPG2" s="24"/>
      <c r="NPH2" s="24"/>
      <c r="NPI2" s="24"/>
      <c r="NPJ2" s="24"/>
      <c r="NPK2" s="24"/>
      <c r="NPL2" s="24"/>
      <c r="NPM2" s="24"/>
      <c r="NPN2" s="24"/>
      <c r="NPO2" s="24"/>
      <c r="NPP2" s="24"/>
      <c r="NPQ2" s="24"/>
      <c r="NPR2" s="24"/>
      <c r="NPS2" s="24"/>
      <c r="NPT2" s="24"/>
      <c r="NPU2" s="24"/>
      <c r="NPV2" s="24"/>
      <c r="NPW2" s="24"/>
      <c r="NPX2" s="24"/>
      <c r="NPY2" s="24"/>
      <c r="NPZ2" s="24"/>
      <c r="NQA2" s="24"/>
      <c r="NQB2" s="24"/>
      <c r="NQC2" s="24"/>
      <c r="NQD2" s="24"/>
      <c r="NQE2" s="24"/>
      <c r="NQF2" s="24"/>
      <c r="NQG2" s="24"/>
      <c r="NQH2" s="24"/>
      <c r="NQI2" s="24"/>
      <c r="NQJ2" s="24"/>
      <c r="NQK2" s="24"/>
      <c r="NQL2" s="24"/>
      <c r="NQM2" s="24"/>
      <c r="NQN2" s="24"/>
      <c r="NQO2" s="24"/>
      <c r="NQP2" s="24"/>
      <c r="NQQ2" s="24"/>
      <c r="NQR2" s="24"/>
      <c r="NQS2" s="24"/>
      <c r="NQT2" s="24"/>
      <c r="NQU2" s="24"/>
      <c r="NQV2" s="24"/>
      <c r="NQW2" s="24"/>
      <c r="NQX2" s="24"/>
      <c r="NQY2" s="24"/>
      <c r="NQZ2" s="24"/>
      <c r="NRA2" s="24"/>
      <c r="NRB2" s="24"/>
      <c r="NRC2" s="24"/>
      <c r="NRD2" s="24"/>
      <c r="NRE2" s="24"/>
      <c r="NRF2" s="24"/>
      <c r="NRG2" s="24"/>
      <c r="NRH2" s="24"/>
      <c r="NRI2" s="24"/>
      <c r="NRJ2" s="24"/>
      <c r="NRK2" s="24"/>
      <c r="NRL2" s="24"/>
      <c r="NRM2" s="24"/>
      <c r="NRN2" s="24"/>
      <c r="NRO2" s="24"/>
      <c r="NRP2" s="24"/>
      <c r="NRQ2" s="24"/>
      <c r="NRR2" s="24"/>
      <c r="NRS2" s="24"/>
      <c r="NRT2" s="24"/>
      <c r="NRU2" s="24"/>
      <c r="NRV2" s="24"/>
      <c r="NRW2" s="24"/>
      <c r="NRX2" s="24"/>
      <c r="NRY2" s="24"/>
      <c r="NRZ2" s="24"/>
      <c r="NSA2" s="24"/>
      <c r="NSB2" s="24"/>
      <c r="NSC2" s="24"/>
      <c r="NSD2" s="24"/>
      <c r="NSE2" s="24"/>
      <c r="NSF2" s="24"/>
      <c r="NSG2" s="24"/>
      <c r="NSH2" s="24"/>
      <c r="NSI2" s="24"/>
      <c r="NSJ2" s="24"/>
      <c r="NSK2" s="24"/>
      <c r="NSL2" s="24"/>
      <c r="NSM2" s="24"/>
      <c r="NSN2" s="24"/>
      <c r="NSO2" s="24"/>
      <c r="NSP2" s="24"/>
      <c r="NSQ2" s="24"/>
      <c r="NSR2" s="24"/>
      <c r="NSS2" s="24"/>
      <c r="NST2" s="24"/>
      <c r="NSU2" s="24"/>
      <c r="NSV2" s="24"/>
      <c r="NSW2" s="24"/>
      <c r="NSX2" s="24"/>
      <c r="NSY2" s="24"/>
      <c r="NSZ2" s="24"/>
      <c r="NTA2" s="24"/>
      <c r="NTB2" s="24"/>
      <c r="NTC2" s="24"/>
      <c r="NTD2" s="24"/>
      <c r="NTE2" s="24"/>
      <c r="NTF2" s="24"/>
      <c r="NTG2" s="24"/>
      <c r="NTH2" s="24"/>
      <c r="NTI2" s="24"/>
      <c r="NTJ2" s="24"/>
      <c r="NTK2" s="24"/>
      <c r="NTL2" s="24"/>
      <c r="NTM2" s="24"/>
      <c r="NTN2" s="24"/>
      <c r="NTO2" s="24"/>
      <c r="NTP2" s="24"/>
      <c r="NTQ2" s="24"/>
      <c r="NTR2" s="24"/>
      <c r="NTS2" s="24"/>
      <c r="NTT2" s="24"/>
      <c r="NTU2" s="24"/>
      <c r="NTV2" s="24"/>
      <c r="NTW2" s="24"/>
      <c r="NTX2" s="24"/>
      <c r="NTY2" s="24"/>
      <c r="NTZ2" s="24"/>
      <c r="NUA2" s="24"/>
      <c r="NUB2" s="24"/>
      <c r="NUC2" s="24"/>
      <c r="NUD2" s="24"/>
      <c r="NUE2" s="24"/>
      <c r="NUF2" s="24"/>
      <c r="NUG2" s="24"/>
      <c r="NUH2" s="24"/>
      <c r="NUI2" s="24"/>
      <c r="NUJ2" s="24"/>
      <c r="NUK2" s="24"/>
      <c r="NUL2" s="24"/>
      <c r="NUM2" s="24"/>
      <c r="NUN2" s="24"/>
      <c r="NUO2" s="24"/>
      <c r="NUP2" s="24"/>
      <c r="NUQ2" s="24"/>
      <c r="NUR2" s="24"/>
      <c r="NUS2" s="24"/>
      <c r="NUT2" s="24"/>
      <c r="NUU2" s="24"/>
      <c r="NUV2" s="24"/>
      <c r="NUW2" s="24"/>
      <c r="NUX2" s="24"/>
      <c r="NUY2" s="24"/>
      <c r="NUZ2" s="24"/>
      <c r="NVA2" s="24"/>
      <c r="NVB2" s="24"/>
      <c r="NVC2" s="24"/>
      <c r="NVD2" s="24"/>
      <c r="NVE2" s="24"/>
      <c r="NVF2" s="24"/>
      <c r="NVG2" s="24"/>
      <c r="NVH2" s="24"/>
      <c r="NVI2" s="24"/>
      <c r="NVJ2" s="24"/>
      <c r="NVK2" s="24"/>
      <c r="NVL2" s="24"/>
      <c r="NVM2" s="24"/>
      <c r="NVN2" s="24"/>
      <c r="NVO2" s="24"/>
      <c r="NVP2" s="24"/>
      <c r="NVQ2" s="24"/>
      <c r="NVR2" s="24"/>
      <c r="NVS2" s="24"/>
      <c r="NVT2" s="24"/>
      <c r="NVU2" s="24"/>
      <c r="NVV2" s="24"/>
      <c r="NVW2" s="24"/>
      <c r="NVX2" s="24"/>
      <c r="NVY2" s="24"/>
      <c r="NVZ2" s="24"/>
      <c r="NWA2" s="24"/>
      <c r="NWB2" s="24"/>
      <c r="NWC2" s="24"/>
      <c r="NWD2" s="24"/>
      <c r="NWE2" s="24"/>
      <c r="NWF2" s="24"/>
      <c r="NWG2" s="24"/>
      <c r="NWH2" s="24"/>
      <c r="NWI2" s="24"/>
      <c r="NWJ2" s="24"/>
      <c r="NWK2" s="24"/>
      <c r="NWL2" s="24"/>
      <c r="NWM2" s="24"/>
      <c r="NWN2" s="24"/>
      <c r="NWO2" s="24"/>
      <c r="NWP2" s="24"/>
      <c r="NWQ2" s="24"/>
      <c r="NWR2" s="24"/>
      <c r="NWS2" s="24"/>
      <c r="NWT2" s="24"/>
      <c r="NWU2" s="24"/>
      <c r="NWV2" s="24"/>
      <c r="NWW2" s="24"/>
      <c r="NWX2" s="24"/>
      <c r="NWY2" s="24"/>
      <c r="NWZ2" s="24"/>
      <c r="NXA2" s="24"/>
      <c r="NXB2" s="24"/>
      <c r="NXC2" s="24"/>
      <c r="NXD2" s="24"/>
      <c r="NXE2" s="24"/>
      <c r="NXF2" s="24"/>
      <c r="NXG2" s="24"/>
      <c r="NXH2" s="24"/>
      <c r="NXI2" s="24"/>
      <c r="NXJ2" s="24"/>
      <c r="NXK2" s="24"/>
      <c r="NXL2" s="24"/>
      <c r="NXM2" s="24"/>
      <c r="NXN2" s="24"/>
      <c r="NXO2" s="24"/>
      <c r="NXP2" s="24"/>
      <c r="NXQ2" s="24"/>
      <c r="NXR2" s="24"/>
      <c r="NXS2" s="24"/>
      <c r="NXT2" s="24"/>
      <c r="NXU2" s="24"/>
      <c r="NXV2" s="24"/>
      <c r="NXW2" s="24"/>
      <c r="NXX2" s="24"/>
      <c r="NXY2" s="24"/>
      <c r="NXZ2" s="24"/>
      <c r="NYA2" s="24"/>
      <c r="NYB2" s="24"/>
      <c r="NYC2" s="24"/>
      <c r="NYD2" s="24"/>
      <c r="NYE2" s="24"/>
      <c r="NYF2" s="24"/>
      <c r="NYG2" s="24"/>
      <c r="NYH2" s="24"/>
      <c r="NYI2" s="24"/>
      <c r="NYJ2" s="24"/>
      <c r="NYK2" s="24"/>
      <c r="NYL2" s="24"/>
      <c r="NYM2" s="24"/>
      <c r="NYN2" s="24"/>
      <c r="NYO2" s="24"/>
      <c r="NYP2" s="24"/>
      <c r="NYQ2" s="24"/>
      <c r="NYR2" s="24"/>
      <c r="NYS2" s="24"/>
      <c r="NYT2" s="24"/>
      <c r="NYU2" s="24"/>
      <c r="NYV2" s="24"/>
      <c r="NYW2" s="24"/>
      <c r="NYX2" s="24"/>
      <c r="NYY2" s="24"/>
      <c r="NYZ2" s="24"/>
      <c r="NZA2" s="24"/>
      <c r="NZB2" s="24"/>
      <c r="NZC2" s="24"/>
      <c r="NZD2" s="24"/>
      <c r="NZE2" s="24"/>
      <c r="NZF2" s="24"/>
      <c r="NZG2" s="24"/>
      <c r="NZH2" s="24"/>
      <c r="NZI2" s="24"/>
      <c r="NZJ2" s="24"/>
      <c r="NZK2" s="24"/>
      <c r="NZL2" s="24"/>
      <c r="NZM2" s="24"/>
      <c r="NZN2" s="24"/>
      <c r="NZO2" s="24"/>
      <c r="NZP2" s="24"/>
      <c r="NZQ2" s="24"/>
      <c r="NZR2" s="24"/>
      <c r="NZS2" s="24"/>
      <c r="NZT2" s="24"/>
      <c r="NZU2" s="24"/>
      <c r="NZV2" s="24"/>
      <c r="NZW2" s="24"/>
      <c r="NZX2" s="24"/>
      <c r="NZY2" s="24"/>
      <c r="NZZ2" s="24"/>
      <c r="OAA2" s="24"/>
      <c r="OAB2" s="24"/>
      <c r="OAC2" s="24"/>
      <c r="OAD2" s="24"/>
      <c r="OAE2" s="24"/>
      <c r="OAF2" s="24"/>
      <c r="OAG2" s="24"/>
      <c r="OAH2" s="24"/>
      <c r="OAI2" s="24"/>
      <c r="OAJ2" s="24"/>
      <c r="OAK2" s="24"/>
      <c r="OAL2" s="24"/>
      <c r="OAM2" s="24"/>
      <c r="OAN2" s="24"/>
      <c r="OAO2" s="24"/>
      <c r="OAP2" s="24"/>
      <c r="OAQ2" s="24"/>
      <c r="OAR2" s="24"/>
      <c r="OAS2" s="24"/>
      <c r="OAT2" s="24"/>
      <c r="OAU2" s="24"/>
      <c r="OAV2" s="24"/>
      <c r="OAW2" s="24"/>
      <c r="OAX2" s="24"/>
      <c r="OAY2" s="24"/>
      <c r="OAZ2" s="24"/>
      <c r="OBA2" s="24"/>
      <c r="OBB2" s="24"/>
      <c r="OBC2" s="24"/>
      <c r="OBD2" s="24"/>
      <c r="OBE2" s="24"/>
      <c r="OBF2" s="24"/>
      <c r="OBG2" s="24"/>
      <c r="OBH2" s="24"/>
      <c r="OBI2" s="24"/>
      <c r="OBJ2" s="24"/>
      <c r="OBK2" s="24"/>
      <c r="OBL2" s="24"/>
      <c r="OBM2" s="24"/>
      <c r="OBN2" s="24"/>
      <c r="OBO2" s="24"/>
      <c r="OBP2" s="24"/>
      <c r="OBQ2" s="24"/>
      <c r="OBR2" s="24"/>
      <c r="OBS2" s="24"/>
      <c r="OBT2" s="24"/>
      <c r="OBU2" s="24"/>
      <c r="OBV2" s="24"/>
      <c r="OBW2" s="24"/>
      <c r="OBX2" s="24"/>
      <c r="OBY2" s="24"/>
      <c r="OBZ2" s="24"/>
      <c r="OCA2" s="24"/>
      <c r="OCB2" s="24"/>
      <c r="OCC2" s="24"/>
      <c r="OCD2" s="24"/>
      <c r="OCE2" s="24"/>
      <c r="OCF2" s="24"/>
      <c r="OCG2" s="24"/>
      <c r="OCH2" s="24"/>
      <c r="OCI2" s="24"/>
      <c r="OCJ2" s="24"/>
      <c r="OCK2" s="24"/>
      <c r="OCL2" s="24"/>
      <c r="OCM2" s="24"/>
      <c r="OCN2" s="24"/>
      <c r="OCO2" s="24"/>
      <c r="OCP2" s="24"/>
      <c r="OCQ2" s="24"/>
      <c r="OCR2" s="24"/>
      <c r="OCS2" s="24"/>
      <c r="OCT2" s="24"/>
      <c r="OCU2" s="24"/>
      <c r="OCV2" s="24"/>
      <c r="OCW2" s="24"/>
      <c r="OCX2" s="24"/>
      <c r="OCY2" s="24"/>
      <c r="OCZ2" s="24"/>
      <c r="ODA2" s="24"/>
      <c r="ODB2" s="24"/>
      <c r="ODC2" s="24"/>
      <c r="ODD2" s="24"/>
      <c r="ODE2" s="24"/>
      <c r="ODF2" s="24"/>
      <c r="ODG2" s="24"/>
      <c r="ODH2" s="24"/>
      <c r="ODI2" s="24"/>
      <c r="ODJ2" s="24"/>
      <c r="ODK2" s="24"/>
      <c r="ODL2" s="24"/>
      <c r="ODM2" s="24"/>
      <c r="ODN2" s="24"/>
      <c r="ODO2" s="24"/>
      <c r="ODP2" s="24"/>
      <c r="ODQ2" s="24"/>
      <c r="ODR2" s="24"/>
      <c r="ODS2" s="24"/>
      <c r="ODT2" s="24"/>
      <c r="ODU2" s="24"/>
      <c r="ODV2" s="24"/>
      <c r="ODW2" s="24"/>
      <c r="ODX2" s="24"/>
      <c r="ODY2" s="24"/>
      <c r="ODZ2" s="24"/>
      <c r="OEA2" s="24"/>
      <c r="OEB2" s="24"/>
      <c r="OEC2" s="24"/>
      <c r="OED2" s="24"/>
      <c r="OEE2" s="24"/>
      <c r="OEF2" s="24"/>
      <c r="OEG2" s="24"/>
      <c r="OEH2" s="24"/>
      <c r="OEI2" s="24"/>
      <c r="OEJ2" s="24"/>
      <c r="OEK2" s="24"/>
      <c r="OEL2" s="24"/>
      <c r="OEM2" s="24"/>
      <c r="OEN2" s="24"/>
      <c r="OEO2" s="24"/>
      <c r="OEP2" s="24"/>
      <c r="OEQ2" s="24"/>
      <c r="OER2" s="24"/>
      <c r="OES2" s="24"/>
      <c r="OET2" s="24"/>
      <c r="OEU2" s="24"/>
      <c r="OEV2" s="24"/>
      <c r="OEW2" s="24"/>
      <c r="OEX2" s="24"/>
      <c r="OEY2" s="24"/>
      <c r="OEZ2" s="24"/>
      <c r="OFA2" s="24"/>
      <c r="OFB2" s="24"/>
      <c r="OFC2" s="24"/>
      <c r="OFD2" s="24"/>
      <c r="OFE2" s="24"/>
      <c r="OFF2" s="24"/>
      <c r="OFG2" s="24"/>
      <c r="OFH2" s="24"/>
      <c r="OFI2" s="24"/>
      <c r="OFJ2" s="24"/>
      <c r="OFK2" s="24"/>
      <c r="OFL2" s="24"/>
      <c r="OFM2" s="24"/>
      <c r="OFN2" s="24"/>
      <c r="OFO2" s="24"/>
      <c r="OFP2" s="24"/>
      <c r="OFQ2" s="24"/>
      <c r="OFR2" s="24"/>
      <c r="OFS2" s="24"/>
      <c r="OFT2" s="24"/>
      <c r="OFU2" s="24"/>
      <c r="OFV2" s="24"/>
      <c r="OFW2" s="24"/>
      <c r="OFX2" s="24"/>
      <c r="OFY2" s="24"/>
      <c r="OFZ2" s="24"/>
      <c r="OGA2" s="24"/>
      <c r="OGB2" s="24"/>
      <c r="OGC2" s="24"/>
      <c r="OGD2" s="24"/>
      <c r="OGE2" s="24"/>
      <c r="OGF2" s="24"/>
      <c r="OGG2" s="24"/>
      <c r="OGH2" s="24"/>
      <c r="OGI2" s="24"/>
      <c r="OGJ2" s="24"/>
      <c r="OGK2" s="24"/>
      <c r="OGL2" s="24"/>
      <c r="OGM2" s="24"/>
      <c r="OGN2" s="24"/>
      <c r="OGO2" s="24"/>
      <c r="OGP2" s="24"/>
      <c r="OGQ2" s="24"/>
      <c r="OGR2" s="24"/>
      <c r="OGS2" s="24"/>
      <c r="OGT2" s="24"/>
      <c r="OGU2" s="24"/>
      <c r="OGV2" s="24"/>
      <c r="OGW2" s="24"/>
      <c r="OGX2" s="24"/>
      <c r="OGY2" s="24"/>
      <c r="OGZ2" s="24"/>
      <c r="OHA2" s="24"/>
      <c r="OHB2" s="24"/>
      <c r="OHC2" s="24"/>
      <c r="OHD2" s="24"/>
      <c r="OHE2" s="24"/>
      <c r="OHF2" s="24"/>
      <c r="OHG2" s="24"/>
      <c r="OHH2" s="24"/>
      <c r="OHI2" s="24"/>
      <c r="OHJ2" s="24"/>
      <c r="OHK2" s="24"/>
      <c r="OHL2" s="24"/>
      <c r="OHM2" s="24"/>
      <c r="OHN2" s="24"/>
      <c r="OHO2" s="24"/>
      <c r="OHP2" s="24"/>
      <c r="OHQ2" s="24"/>
      <c r="OHR2" s="24"/>
      <c r="OHS2" s="24"/>
      <c r="OHT2" s="24"/>
      <c r="OHU2" s="24"/>
      <c r="OHV2" s="24"/>
      <c r="OHW2" s="24"/>
      <c r="OHX2" s="24"/>
      <c r="OHY2" s="24"/>
      <c r="OHZ2" s="24"/>
      <c r="OIA2" s="24"/>
      <c r="OIB2" s="24"/>
      <c r="OIC2" s="24"/>
      <c r="OID2" s="24"/>
      <c r="OIE2" s="24"/>
      <c r="OIF2" s="24"/>
      <c r="OIG2" s="24"/>
      <c r="OIH2" s="24"/>
      <c r="OII2" s="24"/>
      <c r="OIJ2" s="24"/>
      <c r="OIK2" s="24"/>
      <c r="OIL2" s="24"/>
      <c r="OIM2" s="24"/>
      <c r="OIN2" s="24"/>
      <c r="OIO2" s="24"/>
      <c r="OIP2" s="24"/>
      <c r="OIQ2" s="24"/>
      <c r="OIR2" s="24"/>
      <c r="OIS2" s="24"/>
      <c r="OIT2" s="24"/>
      <c r="OIU2" s="24"/>
      <c r="OIV2" s="24"/>
      <c r="OIW2" s="24"/>
      <c r="OIX2" s="24"/>
      <c r="OIY2" s="24"/>
      <c r="OIZ2" s="24"/>
      <c r="OJA2" s="24"/>
      <c r="OJB2" s="24"/>
      <c r="OJC2" s="24"/>
      <c r="OJD2" s="24"/>
      <c r="OJE2" s="24"/>
      <c r="OJF2" s="24"/>
      <c r="OJG2" s="24"/>
      <c r="OJH2" s="24"/>
      <c r="OJI2" s="24"/>
      <c r="OJJ2" s="24"/>
      <c r="OJK2" s="24"/>
      <c r="OJL2" s="24"/>
      <c r="OJM2" s="24"/>
      <c r="OJN2" s="24"/>
      <c r="OJO2" s="24"/>
      <c r="OJP2" s="24"/>
      <c r="OJQ2" s="24"/>
      <c r="OJR2" s="24"/>
      <c r="OJS2" s="24"/>
      <c r="OJT2" s="24"/>
      <c r="OJU2" s="24"/>
      <c r="OJV2" s="24"/>
      <c r="OJW2" s="24"/>
      <c r="OJX2" s="24"/>
      <c r="OJY2" s="24"/>
      <c r="OJZ2" s="24"/>
      <c r="OKA2" s="24"/>
      <c r="OKB2" s="24"/>
      <c r="OKC2" s="24"/>
      <c r="OKD2" s="24"/>
      <c r="OKE2" s="24"/>
      <c r="OKF2" s="24"/>
      <c r="OKG2" s="24"/>
      <c r="OKH2" s="24"/>
      <c r="OKI2" s="24"/>
      <c r="OKJ2" s="24"/>
      <c r="OKK2" s="24"/>
      <c r="OKL2" s="24"/>
      <c r="OKM2" s="24"/>
      <c r="OKN2" s="24"/>
      <c r="OKO2" s="24"/>
      <c r="OKP2" s="24"/>
      <c r="OKQ2" s="24"/>
      <c r="OKR2" s="24"/>
      <c r="OKS2" s="24"/>
      <c r="OKT2" s="24"/>
      <c r="OKU2" s="24"/>
      <c r="OKV2" s="24"/>
      <c r="OKW2" s="24"/>
      <c r="OKX2" s="24"/>
      <c r="OKY2" s="24"/>
      <c r="OKZ2" s="24"/>
      <c r="OLA2" s="24"/>
      <c r="OLB2" s="24"/>
      <c r="OLC2" s="24"/>
      <c r="OLD2" s="24"/>
      <c r="OLE2" s="24"/>
      <c r="OLF2" s="24"/>
      <c r="OLG2" s="24"/>
      <c r="OLH2" s="24"/>
      <c r="OLI2" s="24"/>
      <c r="OLJ2" s="24"/>
      <c r="OLK2" s="24"/>
      <c r="OLL2" s="24"/>
      <c r="OLM2" s="24"/>
      <c r="OLN2" s="24"/>
      <c r="OLO2" s="24"/>
      <c r="OLP2" s="24"/>
      <c r="OLQ2" s="24"/>
      <c r="OLR2" s="24"/>
      <c r="OLS2" s="24"/>
      <c r="OLT2" s="24"/>
      <c r="OLU2" s="24"/>
      <c r="OLV2" s="24"/>
      <c r="OLW2" s="24"/>
      <c r="OLX2" s="24"/>
      <c r="OLY2" s="24"/>
      <c r="OLZ2" s="24"/>
      <c r="OMA2" s="24"/>
      <c r="OMB2" s="24"/>
      <c r="OMC2" s="24"/>
      <c r="OMD2" s="24"/>
      <c r="OME2" s="24"/>
      <c r="OMF2" s="24"/>
      <c r="OMG2" s="24"/>
      <c r="OMH2" s="24"/>
      <c r="OMI2" s="24"/>
      <c r="OMJ2" s="24"/>
      <c r="OMK2" s="24"/>
      <c r="OML2" s="24"/>
      <c r="OMM2" s="24"/>
      <c r="OMN2" s="24"/>
      <c r="OMO2" s="24"/>
      <c r="OMP2" s="24"/>
      <c r="OMQ2" s="24"/>
      <c r="OMR2" s="24"/>
      <c r="OMS2" s="24"/>
      <c r="OMT2" s="24"/>
      <c r="OMU2" s="24"/>
      <c r="OMV2" s="24"/>
      <c r="OMW2" s="24"/>
      <c r="OMX2" s="24"/>
      <c r="OMY2" s="24"/>
      <c r="OMZ2" s="24"/>
      <c r="ONA2" s="24"/>
      <c r="ONB2" s="24"/>
      <c r="ONC2" s="24"/>
      <c r="OND2" s="24"/>
      <c r="ONE2" s="24"/>
      <c r="ONF2" s="24"/>
      <c r="ONG2" s="24"/>
      <c r="ONH2" s="24"/>
      <c r="ONI2" s="24"/>
      <c r="ONJ2" s="24"/>
      <c r="ONK2" s="24"/>
      <c r="ONL2" s="24"/>
      <c r="ONM2" s="24"/>
      <c r="ONN2" s="24"/>
      <c r="ONO2" s="24"/>
      <c r="ONP2" s="24"/>
      <c r="ONQ2" s="24"/>
      <c r="ONR2" s="24"/>
      <c r="ONS2" s="24"/>
      <c r="ONT2" s="24"/>
      <c r="ONU2" s="24"/>
      <c r="ONV2" s="24"/>
      <c r="ONW2" s="24"/>
      <c r="ONX2" s="24"/>
      <c r="ONY2" s="24"/>
      <c r="ONZ2" s="24"/>
      <c r="OOA2" s="24"/>
      <c r="OOB2" s="24"/>
      <c r="OOC2" s="24"/>
      <c r="OOD2" s="24"/>
      <c r="OOE2" s="24"/>
      <c r="OOF2" s="24"/>
      <c r="OOG2" s="24"/>
      <c r="OOH2" s="24"/>
      <c r="OOI2" s="24"/>
      <c r="OOJ2" s="24"/>
      <c r="OOK2" s="24"/>
      <c r="OOL2" s="24"/>
      <c r="OOM2" s="24"/>
      <c r="OON2" s="24"/>
      <c r="OOO2" s="24"/>
      <c r="OOP2" s="24"/>
      <c r="OOQ2" s="24"/>
      <c r="OOR2" s="24"/>
      <c r="OOS2" s="24"/>
      <c r="OOT2" s="24"/>
      <c r="OOU2" s="24"/>
      <c r="OOV2" s="24"/>
      <c r="OOW2" s="24"/>
      <c r="OOX2" s="24"/>
      <c r="OOY2" s="24"/>
      <c r="OOZ2" s="24"/>
      <c r="OPA2" s="24"/>
      <c r="OPB2" s="24"/>
      <c r="OPC2" s="24"/>
      <c r="OPD2" s="24"/>
      <c r="OPE2" s="24"/>
      <c r="OPF2" s="24"/>
      <c r="OPG2" s="24"/>
      <c r="OPH2" s="24"/>
      <c r="OPI2" s="24"/>
      <c r="OPJ2" s="24"/>
      <c r="OPK2" s="24"/>
      <c r="OPL2" s="24"/>
      <c r="OPM2" s="24"/>
      <c r="OPN2" s="24"/>
      <c r="OPO2" s="24"/>
      <c r="OPP2" s="24"/>
      <c r="OPQ2" s="24"/>
      <c r="OPR2" s="24"/>
      <c r="OPS2" s="24"/>
      <c r="OPT2" s="24"/>
      <c r="OPU2" s="24"/>
      <c r="OPV2" s="24"/>
      <c r="OPW2" s="24"/>
      <c r="OPX2" s="24"/>
      <c r="OPY2" s="24"/>
      <c r="OPZ2" s="24"/>
      <c r="OQA2" s="24"/>
      <c r="OQB2" s="24"/>
      <c r="OQC2" s="24"/>
      <c r="OQD2" s="24"/>
      <c r="OQE2" s="24"/>
      <c r="OQF2" s="24"/>
      <c r="OQG2" s="24"/>
      <c r="OQH2" s="24"/>
      <c r="OQI2" s="24"/>
      <c r="OQJ2" s="24"/>
      <c r="OQK2" s="24"/>
      <c r="OQL2" s="24"/>
      <c r="OQM2" s="24"/>
      <c r="OQN2" s="24"/>
      <c r="OQO2" s="24"/>
      <c r="OQP2" s="24"/>
      <c r="OQQ2" s="24"/>
      <c r="OQR2" s="24"/>
      <c r="OQS2" s="24"/>
      <c r="OQT2" s="24"/>
      <c r="OQU2" s="24"/>
      <c r="OQV2" s="24"/>
      <c r="OQW2" s="24"/>
      <c r="OQX2" s="24"/>
      <c r="OQY2" s="24"/>
      <c r="OQZ2" s="24"/>
      <c r="ORA2" s="24"/>
      <c r="ORB2" s="24"/>
      <c r="ORC2" s="24"/>
      <c r="ORD2" s="24"/>
      <c r="ORE2" s="24"/>
      <c r="ORF2" s="24"/>
      <c r="ORG2" s="24"/>
      <c r="ORH2" s="24"/>
      <c r="ORI2" s="24"/>
      <c r="ORJ2" s="24"/>
      <c r="ORK2" s="24"/>
      <c r="ORL2" s="24"/>
      <c r="ORM2" s="24"/>
      <c r="ORN2" s="24"/>
      <c r="ORO2" s="24"/>
      <c r="ORP2" s="24"/>
      <c r="ORQ2" s="24"/>
      <c r="ORR2" s="24"/>
      <c r="ORS2" s="24"/>
      <c r="ORT2" s="24"/>
      <c r="ORU2" s="24"/>
      <c r="ORV2" s="24"/>
      <c r="ORW2" s="24"/>
      <c r="ORX2" s="24"/>
      <c r="ORY2" s="24"/>
      <c r="ORZ2" s="24"/>
      <c r="OSA2" s="24"/>
      <c r="OSB2" s="24"/>
      <c r="OSC2" s="24"/>
      <c r="OSD2" s="24"/>
      <c r="OSE2" s="24"/>
      <c r="OSF2" s="24"/>
      <c r="OSG2" s="24"/>
      <c r="OSH2" s="24"/>
      <c r="OSI2" s="24"/>
      <c r="OSJ2" s="24"/>
      <c r="OSK2" s="24"/>
      <c r="OSL2" s="24"/>
      <c r="OSM2" s="24"/>
      <c r="OSN2" s="24"/>
      <c r="OSO2" s="24"/>
      <c r="OSP2" s="24"/>
      <c r="OSQ2" s="24"/>
      <c r="OSR2" s="24"/>
      <c r="OSS2" s="24"/>
      <c r="OST2" s="24"/>
      <c r="OSU2" s="24"/>
      <c r="OSV2" s="24"/>
      <c r="OSW2" s="24"/>
      <c r="OSX2" s="24"/>
      <c r="OSY2" s="24"/>
      <c r="OSZ2" s="24"/>
      <c r="OTA2" s="24"/>
      <c r="OTB2" s="24"/>
      <c r="OTC2" s="24"/>
      <c r="OTD2" s="24"/>
      <c r="OTE2" s="24"/>
      <c r="OTF2" s="24"/>
      <c r="OTG2" s="24"/>
      <c r="OTH2" s="24"/>
      <c r="OTI2" s="24"/>
      <c r="OTJ2" s="24"/>
      <c r="OTK2" s="24"/>
      <c r="OTL2" s="24"/>
      <c r="OTM2" s="24"/>
      <c r="OTN2" s="24"/>
      <c r="OTO2" s="24"/>
      <c r="OTP2" s="24"/>
      <c r="OTQ2" s="24"/>
      <c r="OTR2" s="24"/>
      <c r="OTS2" s="24"/>
      <c r="OTT2" s="24"/>
      <c r="OTU2" s="24"/>
      <c r="OTV2" s="24"/>
      <c r="OTW2" s="24"/>
      <c r="OTX2" s="24"/>
      <c r="OTY2" s="24"/>
      <c r="OTZ2" s="24"/>
      <c r="OUA2" s="24"/>
      <c r="OUB2" s="24"/>
      <c r="OUC2" s="24"/>
      <c r="OUD2" s="24"/>
      <c r="OUE2" s="24"/>
      <c r="OUF2" s="24"/>
      <c r="OUG2" s="24"/>
      <c r="OUH2" s="24"/>
      <c r="OUI2" s="24"/>
      <c r="OUJ2" s="24"/>
      <c r="OUK2" s="24"/>
      <c r="OUL2" s="24"/>
      <c r="OUM2" s="24"/>
      <c r="OUN2" s="24"/>
      <c r="OUO2" s="24"/>
      <c r="OUP2" s="24"/>
      <c r="OUQ2" s="24"/>
      <c r="OUR2" s="24"/>
      <c r="OUS2" s="24"/>
      <c r="OUT2" s="24"/>
      <c r="OUU2" s="24"/>
      <c r="OUV2" s="24"/>
      <c r="OUW2" s="24"/>
      <c r="OUX2" s="24"/>
      <c r="OUY2" s="24"/>
      <c r="OUZ2" s="24"/>
      <c r="OVA2" s="24"/>
      <c r="OVB2" s="24"/>
      <c r="OVC2" s="24"/>
      <c r="OVD2" s="24"/>
      <c r="OVE2" s="24"/>
      <c r="OVF2" s="24"/>
      <c r="OVG2" s="24"/>
      <c r="OVH2" s="24"/>
      <c r="OVI2" s="24"/>
      <c r="OVJ2" s="24"/>
      <c r="OVK2" s="24"/>
      <c r="OVL2" s="24"/>
      <c r="OVM2" s="24"/>
      <c r="OVN2" s="24"/>
      <c r="OVO2" s="24"/>
      <c r="OVP2" s="24"/>
      <c r="OVQ2" s="24"/>
      <c r="OVR2" s="24"/>
      <c r="OVS2" s="24"/>
      <c r="OVT2" s="24"/>
      <c r="OVU2" s="24"/>
      <c r="OVV2" s="24"/>
      <c r="OVW2" s="24"/>
      <c r="OVX2" s="24"/>
      <c r="OVY2" s="24"/>
      <c r="OVZ2" s="24"/>
      <c r="OWA2" s="24"/>
      <c r="OWB2" s="24"/>
      <c r="OWC2" s="24"/>
      <c r="OWD2" s="24"/>
      <c r="OWE2" s="24"/>
      <c r="OWF2" s="24"/>
      <c r="OWG2" s="24"/>
      <c r="OWH2" s="24"/>
      <c r="OWI2" s="24"/>
      <c r="OWJ2" s="24"/>
      <c r="OWK2" s="24"/>
      <c r="OWL2" s="24"/>
      <c r="OWM2" s="24"/>
      <c r="OWN2" s="24"/>
      <c r="OWO2" s="24"/>
      <c r="OWP2" s="24"/>
      <c r="OWQ2" s="24"/>
      <c r="OWR2" s="24"/>
      <c r="OWS2" s="24"/>
      <c r="OWT2" s="24"/>
      <c r="OWU2" s="24"/>
      <c r="OWV2" s="24"/>
      <c r="OWW2" s="24"/>
      <c r="OWX2" s="24"/>
      <c r="OWY2" s="24"/>
      <c r="OWZ2" s="24"/>
      <c r="OXA2" s="24"/>
      <c r="OXB2" s="24"/>
      <c r="OXC2" s="24"/>
      <c r="OXD2" s="24"/>
      <c r="OXE2" s="24"/>
      <c r="OXF2" s="24"/>
      <c r="OXG2" s="24"/>
      <c r="OXH2" s="24"/>
      <c r="OXI2" s="24"/>
      <c r="OXJ2" s="24"/>
      <c r="OXK2" s="24"/>
      <c r="OXL2" s="24"/>
      <c r="OXM2" s="24"/>
      <c r="OXN2" s="24"/>
      <c r="OXO2" s="24"/>
      <c r="OXP2" s="24"/>
      <c r="OXQ2" s="24"/>
      <c r="OXR2" s="24"/>
      <c r="OXS2" s="24"/>
      <c r="OXT2" s="24"/>
      <c r="OXU2" s="24"/>
      <c r="OXV2" s="24"/>
      <c r="OXW2" s="24"/>
      <c r="OXX2" s="24"/>
      <c r="OXY2" s="24"/>
      <c r="OXZ2" s="24"/>
      <c r="OYA2" s="24"/>
      <c r="OYB2" s="24"/>
      <c r="OYC2" s="24"/>
      <c r="OYD2" s="24"/>
      <c r="OYE2" s="24"/>
      <c r="OYF2" s="24"/>
      <c r="OYG2" s="24"/>
      <c r="OYH2" s="24"/>
      <c r="OYI2" s="24"/>
      <c r="OYJ2" s="24"/>
      <c r="OYK2" s="24"/>
      <c r="OYL2" s="24"/>
      <c r="OYM2" s="24"/>
      <c r="OYN2" s="24"/>
      <c r="OYO2" s="24"/>
      <c r="OYP2" s="24"/>
      <c r="OYQ2" s="24"/>
      <c r="OYR2" s="24"/>
      <c r="OYS2" s="24"/>
      <c r="OYT2" s="24"/>
      <c r="OYU2" s="24"/>
      <c r="OYV2" s="24"/>
      <c r="OYW2" s="24"/>
      <c r="OYX2" s="24"/>
      <c r="OYY2" s="24"/>
      <c r="OYZ2" s="24"/>
      <c r="OZA2" s="24"/>
      <c r="OZB2" s="24"/>
      <c r="OZC2" s="24"/>
      <c r="OZD2" s="24"/>
      <c r="OZE2" s="24"/>
      <c r="OZF2" s="24"/>
      <c r="OZG2" s="24"/>
      <c r="OZH2" s="24"/>
      <c r="OZI2" s="24"/>
      <c r="OZJ2" s="24"/>
      <c r="OZK2" s="24"/>
      <c r="OZL2" s="24"/>
      <c r="OZM2" s="24"/>
      <c r="OZN2" s="24"/>
      <c r="OZO2" s="24"/>
      <c r="OZP2" s="24"/>
      <c r="OZQ2" s="24"/>
      <c r="OZR2" s="24"/>
      <c r="OZS2" s="24"/>
      <c r="OZT2" s="24"/>
      <c r="OZU2" s="24"/>
      <c r="OZV2" s="24"/>
      <c r="OZW2" s="24"/>
      <c r="OZX2" s="24"/>
      <c r="OZY2" s="24"/>
      <c r="OZZ2" s="24"/>
      <c r="PAA2" s="24"/>
      <c r="PAB2" s="24"/>
      <c r="PAC2" s="24"/>
      <c r="PAD2" s="24"/>
      <c r="PAE2" s="24"/>
      <c r="PAF2" s="24"/>
      <c r="PAG2" s="24"/>
      <c r="PAH2" s="24"/>
      <c r="PAI2" s="24"/>
      <c r="PAJ2" s="24"/>
      <c r="PAK2" s="24"/>
      <c r="PAL2" s="24"/>
      <c r="PAM2" s="24"/>
      <c r="PAN2" s="24"/>
      <c r="PAO2" s="24"/>
      <c r="PAP2" s="24"/>
      <c r="PAQ2" s="24"/>
      <c r="PAR2" s="24"/>
      <c r="PAS2" s="24"/>
      <c r="PAT2" s="24"/>
      <c r="PAU2" s="24"/>
      <c r="PAV2" s="24"/>
      <c r="PAW2" s="24"/>
      <c r="PAX2" s="24"/>
      <c r="PAY2" s="24"/>
      <c r="PAZ2" s="24"/>
      <c r="PBA2" s="24"/>
      <c r="PBB2" s="24"/>
      <c r="PBC2" s="24"/>
      <c r="PBD2" s="24"/>
      <c r="PBE2" s="24"/>
      <c r="PBF2" s="24"/>
      <c r="PBG2" s="24"/>
      <c r="PBH2" s="24"/>
      <c r="PBI2" s="24"/>
      <c r="PBJ2" s="24"/>
      <c r="PBK2" s="24"/>
      <c r="PBL2" s="24"/>
      <c r="PBM2" s="24"/>
      <c r="PBN2" s="24"/>
      <c r="PBO2" s="24"/>
      <c r="PBP2" s="24"/>
      <c r="PBQ2" s="24"/>
      <c r="PBR2" s="24"/>
      <c r="PBS2" s="24"/>
      <c r="PBT2" s="24"/>
      <c r="PBU2" s="24"/>
      <c r="PBV2" s="24"/>
      <c r="PBW2" s="24"/>
      <c r="PBX2" s="24"/>
      <c r="PBY2" s="24"/>
      <c r="PBZ2" s="24"/>
      <c r="PCA2" s="24"/>
      <c r="PCB2" s="24"/>
      <c r="PCC2" s="24"/>
      <c r="PCD2" s="24"/>
      <c r="PCE2" s="24"/>
      <c r="PCF2" s="24"/>
      <c r="PCG2" s="24"/>
      <c r="PCH2" s="24"/>
      <c r="PCI2" s="24"/>
      <c r="PCJ2" s="24"/>
      <c r="PCK2" s="24"/>
      <c r="PCL2" s="24"/>
      <c r="PCM2" s="24"/>
      <c r="PCN2" s="24"/>
      <c r="PCO2" s="24"/>
      <c r="PCP2" s="24"/>
      <c r="PCQ2" s="24"/>
      <c r="PCR2" s="24"/>
      <c r="PCS2" s="24"/>
      <c r="PCT2" s="24"/>
      <c r="PCU2" s="24"/>
      <c r="PCV2" s="24"/>
      <c r="PCW2" s="24"/>
      <c r="PCX2" s="24"/>
      <c r="PCY2" s="24"/>
      <c r="PCZ2" s="24"/>
      <c r="PDA2" s="24"/>
      <c r="PDB2" s="24"/>
      <c r="PDC2" s="24"/>
      <c r="PDD2" s="24"/>
      <c r="PDE2" s="24"/>
      <c r="PDF2" s="24"/>
      <c r="PDG2" s="24"/>
      <c r="PDH2" s="24"/>
      <c r="PDI2" s="24"/>
      <c r="PDJ2" s="24"/>
      <c r="PDK2" s="24"/>
      <c r="PDL2" s="24"/>
      <c r="PDM2" s="24"/>
      <c r="PDN2" s="24"/>
      <c r="PDO2" s="24"/>
      <c r="PDP2" s="24"/>
      <c r="PDQ2" s="24"/>
      <c r="PDR2" s="24"/>
      <c r="PDS2" s="24"/>
      <c r="PDT2" s="24"/>
      <c r="PDU2" s="24"/>
      <c r="PDV2" s="24"/>
      <c r="PDW2" s="24"/>
      <c r="PDX2" s="24"/>
      <c r="PDY2" s="24"/>
      <c r="PDZ2" s="24"/>
      <c r="PEA2" s="24"/>
      <c r="PEB2" s="24"/>
      <c r="PEC2" s="24"/>
      <c r="PED2" s="24"/>
      <c r="PEE2" s="24"/>
      <c r="PEF2" s="24"/>
      <c r="PEG2" s="24"/>
      <c r="PEH2" s="24"/>
      <c r="PEI2" s="24"/>
      <c r="PEJ2" s="24"/>
      <c r="PEK2" s="24"/>
      <c r="PEL2" s="24"/>
      <c r="PEM2" s="24"/>
      <c r="PEN2" s="24"/>
      <c r="PEO2" s="24"/>
      <c r="PEP2" s="24"/>
      <c r="PEQ2" s="24"/>
      <c r="PER2" s="24"/>
      <c r="PES2" s="24"/>
      <c r="PET2" s="24"/>
      <c r="PEU2" s="24"/>
      <c r="PEV2" s="24"/>
      <c r="PEW2" s="24"/>
      <c r="PEX2" s="24"/>
      <c r="PEY2" s="24"/>
      <c r="PEZ2" s="24"/>
      <c r="PFA2" s="24"/>
      <c r="PFB2" s="24"/>
      <c r="PFC2" s="24"/>
      <c r="PFD2" s="24"/>
      <c r="PFE2" s="24"/>
      <c r="PFF2" s="24"/>
      <c r="PFG2" s="24"/>
      <c r="PFH2" s="24"/>
      <c r="PFI2" s="24"/>
      <c r="PFJ2" s="24"/>
      <c r="PFK2" s="24"/>
      <c r="PFL2" s="24"/>
      <c r="PFM2" s="24"/>
      <c r="PFN2" s="24"/>
      <c r="PFO2" s="24"/>
      <c r="PFP2" s="24"/>
      <c r="PFQ2" s="24"/>
      <c r="PFR2" s="24"/>
      <c r="PFS2" s="24"/>
      <c r="PFT2" s="24"/>
      <c r="PFU2" s="24"/>
      <c r="PFV2" s="24"/>
      <c r="PFW2" s="24"/>
      <c r="PFX2" s="24"/>
      <c r="PFY2" s="24"/>
      <c r="PFZ2" s="24"/>
      <c r="PGA2" s="24"/>
      <c r="PGB2" s="24"/>
      <c r="PGC2" s="24"/>
      <c r="PGD2" s="24"/>
      <c r="PGE2" s="24"/>
      <c r="PGF2" s="24"/>
      <c r="PGG2" s="24"/>
      <c r="PGH2" s="24"/>
      <c r="PGI2" s="24"/>
      <c r="PGJ2" s="24"/>
      <c r="PGK2" s="24"/>
      <c r="PGL2" s="24"/>
      <c r="PGM2" s="24"/>
      <c r="PGN2" s="24"/>
      <c r="PGO2" s="24"/>
      <c r="PGP2" s="24"/>
      <c r="PGQ2" s="24"/>
      <c r="PGR2" s="24"/>
      <c r="PGS2" s="24"/>
      <c r="PGT2" s="24"/>
      <c r="PGU2" s="24"/>
      <c r="PGV2" s="24"/>
      <c r="PGW2" s="24"/>
      <c r="PGX2" s="24"/>
      <c r="PGY2" s="24"/>
      <c r="PGZ2" s="24"/>
      <c r="PHA2" s="24"/>
      <c r="PHB2" s="24"/>
      <c r="PHC2" s="24"/>
      <c r="PHD2" s="24"/>
      <c r="PHE2" s="24"/>
      <c r="PHF2" s="24"/>
      <c r="PHG2" s="24"/>
      <c r="PHH2" s="24"/>
      <c r="PHI2" s="24"/>
      <c r="PHJ2" s="24"/>
      <c r="PHK2" s="24"/>
      <c r="PHL2" s="24"/>
      <c r="PHM2" s="24"/>
      <c r="PHN2" s="24"/>
      <c r="PHO2" s="24"/>
      <c r="PHP2" s="24"/>
      <c r="PHQ2" s="24"/>
      <c r="PHR2" s="24"/>
      <c r="PHS2" s="24"/>
      <c r="PHT2" s="24"/>
      <c r="PHU2" s="24"/>
      <c r="PHV2" s="24"/>
      <c r="PHW2" s="24"/>
      <c r="PHX2" s="24"/>
      <c r="PHY2" s="24"/>
      <c r="PHZ2" s="24"/>
      <c r="PIA2" s="24"/>
      <c r="PIB2" s="24"/>
      <c r="PIC2" s="24"/>
      <c r="PID2" s="24"/>
      <c r="PIE2" s="24"/>
      <c r="PIF2" s="24"/>
      <c r="PIG2" s="24"/>
      <c r="PIH2" s="24"/>
      <c r="PII2" s="24"/>
      <c r="PIJ2" s="24"/>
      <c r="PIK2" s="24"/>
      <c r="PIL2" s="24"/>
      <c r="PIM2" s="24"/>
      <c r="PIN2" s="24"/>
      <c r="PIO2" s="24"/>
      <c r="PIP2" s="24"/>
      <c r="PIQ2" s="24"/>
      <c r="PIR2" s="24"/>
      <c r="PIS2" s="24"/>
      <c r="PIT2" s="24"/>
      <c r="PIU2" s="24"/>
      <c r="PIV2" s="24"/>
      <c r="PIW2" s="24"/>
      <c r="PIX2" s="24"/>
      <c r="PIY2" s="24"/>
      <c r="PIZ2" s="24"/>
      <c r="PJA2" s="24"/>
      <c r="PJB2" s="24"/>
      <c r="PJC2" s="24"/>
      <c r="PJD2" s="24"/>
      <c r="PJE2" s="24"/>
      <c r="PJF2" s="24"/>
      <c r="PJG2" s="24"/>
      <c r="PJH2" s="24"/>
      <c r="PJI2" s="24"/>
      <c r="PJJ2" s="24"/>
      <c r="PJK2" s="24"/>
      <c r="PJL2" s="24"/>
      <c r="PJM2" s="24"/>
      <c r="PJN2" s="24"/>
      <c r="PJO2" s="24"/>
      <c r="PJP2" s="24"/>
      <c r="PJQ2" s="24"/>
      <c r="PJR2" s="24"/>
      <c r="PJS2" s="24"/>
      <c r="PJT2" s="24"/>
      <c r="PJU2" s="24"/>
      <c r="PJV2" s="24"/>
      <c r="PJW2" s="24"/>
      <c r="PJX2" s="24"/>
      <c r="PJY2" s="24"/>
      <c r="PJZ2" s="24"/>
      <c r="PKA2" s="24"/>
      <c r="PKB2" s="24"/>
      <c r="PKC2" s="24"/>
      <c r="PKD2" s="24"/>
      <c r="PKE2" s="24"/>
      <c r="PKF2" s="24"/>
      <c r="PKG2" s="24"/>
      <c r="PKH2" s="24"/>
      <c r="PKI2" s="24"/>
      <c r="PKJ2" s="24"/>
      <c r="PKK2" s="24"/>
      <c r="PKL2" s="24"/>
      <c r="PKM2" s="24"/>
      <c r="PKN2" s="24"/>
      <c r="PKO2" s="24"/>
      <c r="PKP2" s="24"/>
      <c r="PKQ2" s="24"/>
      <c r="PKR2" s="24"/>
      <c r="PKS2" s="24"/>
      <c r="PKT2" s="24"/>
      <c r="PKU2" s="24"/>
      <c r="PKV2" s="24"/>
      <c r="PKW2" s="24"/>
      <c r="PKX2" s="24"/>
      <c r="PKY2" s="24"/>
      <c r="PKZ2" s="24"/>
      <c r="PLA2" s="24"/>
      <c r="PLB2" s="24"/>
      <c r="PLC2" s="24"/>
      <c r="PLD2" s="24"/>
      <c r="PLE2" s="24"/>
      <c r="PLF2" s="24"/>
      <c r="PLG2" s="24"/>
      <c r="PLH2" s="24"/>
      <c r="PLI2" s="24"/>
      <c r="PLJ2" s="24"/>
      <c r="PLK2" s="24"/>
      <c r="PLL2" s="24"/>
      <c r="PLM2" s="24"/>
      <c r="PLN2" s="24"/>
      <c r="PLO2" s="24"/>
      <c r="PLP2" s="24"/>
      <c r="PLQ2" s="24"/>
      <c r="PLR2" s="24"/>
      <c r="PLS2" s="24"/>
      <c r="PLT2" s="24"/>
      <c r="PLU2" s="24"/>
      <c r="PLV2" s="24"/>
      <c r="PLW2" s="24"/>
      <c r="PLX2" s="24"/>
      <c r="PLY2" s="24"/>
      <c r="PLZ2" s="24"/>
      <c r="PMA2" s="24"/>
      <c r="PMB2" s="24"/>
      <c r="PMC2" s="24"/>
      <c r="PMD2" s="24"/>
      <c r="PME2" s="24"/>
      <c r="PMF2" s="24"/>
      <c r="PMG2" s="24"/>
      <c r="PMH2" s="24"/>
      <c r="PMI2" s="24"/>
      <c r="PMJ2" s="24"/>
      <c r="PMK2" s="24"/>
      <c r="PML2" s="24"/>
      <c r="PMM2" s="24"/>
      <c r="PMN2" s="24"/>
      <c r="PMO2" s="24"/>
      <c r="PMP2" s="24"/>
      <c r="PMQ2" s="24"/>
      <c r="PMR2" s="24"/>
      <c r="PMS2" s="24"/>
      <c r="PMT2" s="24"/>
      <c r="PMU2" s="24"/>
      <c r="PMV2" s="24"/>
      <c r="PMW2" s="24"/>
      <c r="PMX2" s="24"/>
      <c r="PMY2" s="24"/>
      <c r="PMZ2" s="24"/>
      <c r="PNA2" s="24"/>
      <c r="PNB2" s="24"/>
      <c r="PNC2" s="24"/>
      <c r="PND2" s="24"/>
      <c r="PNE2" s="24"/>
      <c r="PNF2" s="24"/>
      <c r="PNG2" s="24"/>
      <c r="PNH2" s="24"/>
      <c r="PNI2" s="24"/>
      <c r="PNJ2" s="24"/>
      <c r="PNK2" s="24"/>
      <c r="PNL2" s="24"/>
      <c r="PNM2" s="24"/>
      <c r="PNN2" s="24"/>
      <c r="PNO2" s="24"/>
      <c r="PNP2" s="24"/>
      <c r="PNQ2" s="24"/>
      <c r="PNR2" s="24"/>
      <c r="PNS2" s="24"/>
      <c r="PNT2" s="24"/>
      <c r="PNU2" s="24"/>
      <c r="PNV2" s="24"/>
      <c r="PNW2" s="24"/>
      <c r="PNX2" s="24"/>
      <c r="PNY2" s="24"/>
      <c r="PNZ2" s="24"/>
      <c r="POA2" s="24"/>
      <c r="POB2" s="24"/>
      <c r="POC2" s="24"/>
      <c r="POD2" s="24"/>
      <c r="POE2" s="24"/>
      <c r="POF2" s="24"/>
      <c r="POG2" s="24"/>
      <c r="POH2" s="24"/>
      <c r="POI2" s="24"/>
      <c r="POJ2" s="24"/>
      <c r="POK2" s="24"/>
      <c r="POL2" s="24"/>
      <c r="POM2" s="24"/>
      <c r="PON2" s="24"/>
      <c r="POO2" s="24"/>
      <c r="POP2" s="24"/>
      <c r="POQ2" s="24"/>
      <c r="POR2" s="24"/>
      <c r="POS2" s="24"/>
      <c r="POT2" s="24"/>
      <c r="POU2" s="24"/>
      <c r="POV2" s="24"/>
      <c r="POW2" s="24"/>
      <c r="POX2" s="24"/>
      <c r="POY2" s="24"/>
      <c r="POZ2" s="24"/>
      <c r="PPA2" s="24"/>
      <c r="PPB2" s="24"/>
      <c r="PPC2" s="24"/>
      <c r="PPD2" s="24"/>
      <c r="PPE2" s="24"/>
      <c r="PPF2" s="24"/>
      <c r="PPG2" s="24"/>
      <c r="PPH2" s="24"/>
      <c r="PPI2" s="24"/>
      <c r="PPJ2" s="24"/>
      <c r="PPK2" s="24"/>
      <c r="PPL2" s="24"/>
      <c r="PPM2" s="24"/>
      <c r="PPN2" s="24"/>
      <c r="PPO2" s="24"/>
      <c r="PPP2" s="24"/>
      <c r="PPQ2" s="24"/>
      <c r="PPR2" s="24"/>
      <c r="PPS2" s="24"/>
      <c r="PPT2" s="24"/>
      <c r="PPU2" s="24"/>
      <c r="PPV2" s="24"/>
      <c r="PPW2" s="24"/>
      <c r="PPX2" s="24"/>
      <c r="PPY2" s="24"/>
      <c r="PPZ2" s="24"/>
      <c r="PQA2" s="24"/>
      <c r="PQB2" s="24"/>
      <c r="PQC2" s="24"/>
      <c r="PQD2" s="24"/>
      <c r="PQE2" s="24"/>
      <c r="PQF2" s="24"/>
      <c r="PQG2" s="24"/>
      <c r="PQH2" s="24"/>
      <c r="PQI2" s="24"/>
      <c r="PQJ2" s="24"/>
      <c r="PQK2" s="24"/>
      <c r="PQL2" s="24"/>
      <c r="PQM2" s="24"/>
      <c r="PQN2" s="24"/>
      <c r="PQO2" s="24"/>
      <c r="PQP2" s="24"/>
      <c r="PQQ2" s="24"/>
      <c r="PQR2" s="24"/>
      <c r="PQS2" s="24"/>
      <c r="PQT2" s="24"/>
      <c r="PQU2" s="24"/>
      <c r="PQV2" s="24"/>
      <c r="PQW2" s="24"/>
      <c r="PQX2" s="24"/>
      <c r="PQY2" s="24"/>
      <c r="PQZ2" s="24"/>
      <c r="PRA2" s="24"/>
      <c r="PRB2" s="24"/>
      <c r="PRC2" s="24"/>
      <c r="PRD2" s="24"/>
      <c r="PRE2" s="24"/>
      <c r="PRF2" s="24"/>
      <c r="PRG2" s="24"/>
      <c r="PRH2" s="24"/>
      <c r="PRI2" s="24"/>
      <c r="PRJ2" s="24"/>
      <c r="PRK2" s="24"/>
      <c r="PRL2" s="24"/>
      <c r="PRM2" s="24"/>
      <c r="PRN2" s="24"/>
      <c r="PRO2" s="24"/>
      <c r="PRP2" s="24"/>
      <c r="PRQ2" s="24"/>
      <c r="PRR2" s="24"/>
      <c r="PRS2" s="24"/>
      <c r="PRT2" s="24"/>
      <c r="PRU2" s="24"/>
      <c r="PRV2" s="24"/>
      <c r="PRW2" s="24"/>
      <c r="PRX2" s="24"/>
      <c r="PRY2" s="24"/>
      <c r="PRZ2" s="24"/>
      <c r="PSA2" s="24"/>
      <c r="PSB2" s="24"/>
      <c r="PSC2" s="24"/>
      <c r="PSD2" s="24"/>
      <c r="PSE2" s="24"/>
      <c r="PSF2" s="24"/>
      <c r="PSG2" s="24"/>
      <c r="PSH2" s="24"/>
      <c r="PSI2" s="24"/>
      <c r="PSJ2" s="24"/>
      <c r="PSK2" s="24"/>
      <c r="PSL2" s="24"/>
      <c r="PSM2" s="24"/>
      <c r="PSN2" s="24"/>
      <c r="PSO2" s="24"/>
      <c r="PSP2" s="24"/>
      <c r="PSQ2" s="24"/>
      <c r="PSR2" s="24"/>
      <c r="PSS2" s="24"/>
      <c r="PST2" s="24"/>
      <c r="PSU2" s="24"/>
      <c r="PSV2" s="24"/>
      <c r="PSW2" s="24"/>
      <c r="PSX2" s="24"/>
      <c r="PSY2" s="24"/>
      <c r="PSZ2" s="24"/>
      <c r="PTA2" s="24"/>
      <c r="PTB2" s="24"/>
      <c r="PTC2" s="24"/>
      <c r="PTD2" s="24"/>
      <c r="PTE2" s="24"/>
      <c r="PTF2" s="24"/>
      <c r="PTG2" s="24"/>
      <c r="PTH2" s="24"/>
      <c r="PTI2" s="24"/>
      <c r="PTJ2" s="24"/>
      <c r="PTK2" s="24"/>
      <c r="PTL2" s="24"/>
      <c r="PTM2" s="24"/>
      <c r="PTN2" s="24"/>
      <c r="PTO2" s="24"/>
      <c r="PTP2" s="24"/>
      <c r="PTQ2" s="24"/>
      <c r="PTR2" s="24"/>
      <c r="PTS2" s="24"/>
      <c r="PTT2" s="24"/>
      <c r="PTU2" s="24"/>
      <c r="PTV2" s="24"/>
      <c r="PTW2" s="24"/>
      <c r="PTX2" s="24"/>
      <c r="PTY2" s="24"/>
      <c r="PTZ2" s="24"/>
      <c r="PUA2" s="24"/>
      <c r="PUB2" s="24"/>
      <c r="PUC2" s="24"/>
      <c r="PUD2" s="24"/>
      <c r="PUE2" s="24"/>
      <c r="PUF2" s="24"/>
      <c r="PUG2" s="24"/>
      <c r="PUH2" s="24"/>
      <c r="PUI2" s="24"/>
      <c r="PUJ2" s="24"/>
      <c r="PUK2" s="24"/>
      <c r="PUL2" s="24"/>
      <c r="PUM2" s="24"/>
      <c r="PUN2" s="24"/>
      <c r="PUO2" s="24"/>
      <c r="PUP2" s="24"/>
      <c r="PUQ2" s="24"/>
      <c r="PUR2" s="24"/>
      <c r="PUS2" s="24"/>
      <c r="PUT2" s="24"/>
      <c r="PUU2" s="24"/>
      <c r="PUV2" s="24"/>
      <c r="PUW2" s="24"/>
      <c r="PUX2" s="24"/>
      <c r="PUY2" s="24"/>
      <c r="PUZ2" s="24"/>
      <c r="PVA2" s="24"/>
      <c r="PVB2" s="24"/>
      <c r="PVC2" s="24"/>
      <c r="PVD2" s="24"/>
      <c r="PVE2" s="24"/>
      <c r="PVF2" s="24"/>
      <c r="PVG2" s="24"/>
      <c r="PVH2" s="24"/>
      <c r="PVI2" s="24"/>
      <c r="PVJ2" s="24"/>
      <c r="PVK2" s="24"/>
      <c r="PVL2" s="24"/>
      <c r="PVM2" s="24"/>
      <c r="PVN2" s="24"/>
      <c r="PVO2" s="24"/>
      <c r="PVP2" s="24"/>
      <c r="PVQ2" s="24"/>
      <c r="PVR2" s="24"/>
      <c r="PVS2" s="24"/>
      <c r="PVT2" s="24"/>
      <c r="PVU2" s="24"/>
      <c r="PVV2" s="24"/>
      <c r="PVW2" s="24"/>
      <c r="PVX2" s="24"/>
      <c r="PVY2" s="24"/>
      <c r="PVZ2" s="24"/>
      <c r="PWA2" s="24"/>
      <c r="PWB2" s="24"/>
      <c r="PWC2" s="24"/>
      <c r="PWD2" s="24"/>
      <c r="PWE2" s="24"/>
      <c r="PWF2" s="24"/>
      <c r="PWG2" s="24"/>
      <c r="PWH2" s="24"/>
      <c r="PWI2" s="24"/>
      <c r="PWJ2" s="24"/>
      <c r="PWK2" s="24"/>
      <c r="PWL2" s="24"/>
      <c r="PWM2" s="24"/>
      <c r="PWN2" s="24"/>
      <c r="PWO2" s="24"/>
      <c r="PWP2" s="24"/>
      <c r="PWQ2" s="24"/>
      <c r="PWR2" s="24"/>
      <c r="PWS2" s="24"/>
      <c r="PWT2" s="24"/>
      <c r="PWU2" s="24"/>
      <c r="PWV2" s="24"/>
      <c r="PWW2" s="24"/>
      <c r="PWX2" s="24"/>
      <c r="PWY2" s="24"/>
      <c r="PWZ2" s="24"/>
      <c r="PXA2" s="24"/>
      <c r="PXB2" s="24"/>
      <c r="PXC2" s="24"/>
      <c r="PXD2" s="24"/>
      <c r="PXE2" s="24"/>
      <c r="PXF2" s="24"/>
      <c r="PXG2" s="24"/>
      <c r="PXH2" s="24"/>
      <c r="PXI2" s="24"/>
      <c r="PXJ2" s="24"/>
      <c r="PXK2" s="24"/>
      <c r="PXL2" s="24"/>
      <c r="PXM2" s="24"/>
      <c r="PXN2" s="24"/>
      <c r="PXO2" s="24"/>
      <c r="PXP2" s="24"/>
      <c r="PXQ2" s="24"/>
      <c r="PXR2" s="24"/>
      <c r="PXS2" s="24"/>
      <c r="PXT2" s="24"/>
      <c r="PXU2" s="24"/>
      <c r="PXV2" s="24"/>
      <c r="PXW2" s="24"/>
      <c r="PXX2" s="24"/>
      <c r="PXY2" s="24"/>
      <c r="PXZ2" s="24"/>
      <c r="PYA2" s="24"/>
      <c r="PYB2" s="24"/>
      <c r="PYC2" s="24"/>
      <c r="PYD2" s="24"/>
      <c r="PYE2" s="24"/>
      <c r="PYF2" s="24"/>
      <c r="PYG2" s="24"/>
      <c r="PYH2" s="24"/>
      <c r="PYI2" s="24"/>
      <c r="PYJ2" s="24"/>
      <c r="PYK2" s="24"/>
      <c r="PYL2" s="24"/>
      <c r="PYM2" s="24"/>
      <c r="PYN2" s="24"/>
      <c r="PYO2" s="24"/>
      <c r="PYP2" s="24"/>
      <c r="PYQ2" s="24"/>
      <c r="PYR2" s="24"/>
      <c r="PYS2" s="24"/>
      <c r="PYT2" s="24"/>
      <c r="PYU2" s="24"/>
      <c r="PYV2" s="24"/>
      <c r="PYW2" s="24"/>
      <c r="PYX2" s="24"/>
      <c r="PYY2" s="24"/>
      <c r="PYZ2" s="24"/>
      <c r="PZA2" s="24"/>
      <c r="PZB2" s="24"/>
      <c r="PZC2" s="24"/>
      <c r="PZD2" s="24"/>
      <c r="PZE2" s="24"/>
      <c r="PZF2" s="24"/>
      <c r="PZG2" s="24"/>
      <c r="PZH2" s="24"/>
      <c r="PZI2" s="24"/>
      <c r="PZJ2" s="24"/>
      <c r="PZK2" s="24"/>
      <c r="PZL2" s="24"/>
      <c r="PZM2" s="24"/>
      <c r="PZN2" s="24"/>
      <c r="PZO2" s="24"/>
      <c r="PZP2" s="24"/>
      <c r="PZQ2" s="24"/>
      <c r="PZR2" s="24"/>
      <c r="PZS2" s="24"/>
      <c r="PZT2" s="24"/>
      <c r="PZU2" s="24"/>
      <c r="PZV2" s="24"/>
      <c r="PZW2" s="24"/>
      <c r="PZX2" s="24"/>
      <c r="PZY2" s="24"/>
      <c r="PZZ2" s="24"/>
      <c r="QAA2" s="24"/>
      <c r="QAB2" s="24"/>
      <c r="QAC2" s="24"/>
      <c r="QAD2" s="24"/>
      <c r="QAE2" s="24"/>
      <c r="QAF2" s="24"/>
      <c r="QAG2" s="24"/>
      <c r="QAH2" s="24"/>
      <c r="QAI2" s="24"/>
      <c r="QAJ2" s="24"/>
      <c r="QAK2" s="24"/>
      <c r="QAL2" s="24"/>
      <c r="QAM2" s="24"/>
      <c r="QAN2" s="24"/>
      <c r="QAO2" s="24"/>
      <c r="QAP2" s="24"/>
      <c r="QAQ2" s="24"/>
      <c r="QAR2" s="24"/>
      <c r="QAS2" s="24"/>
      <c r="QAT2" s="24"/>
      <c r="QAU2" s="24"/>
      <c r="QAV2" s="24"/>
      <c r="QAW2" s="24"/>
      <c r="QAX2" s="24"/>
      <c r="QAY2" s="24"/>
      <c r="QAZ2" s="24"/>
      <c r="QBA2" s="24"/>
      <c r="QBB2" s="24"/>
      <c r="QBC2" s="24"/>
      <c r="QBD2" s="24"/>
      <c r="QBE2" s="24"/>
      <c r="QBF2" s="24"/>
      <c r="QBG2" s="24"/>
      <c r="QBH2" s="24"/>
      <c r="QBI2" s="24"/>
      <c r="QBJ2" s="24"/>
      <c r="QBK2" s="24"/>
      <c r="QBL2" s="24"/>
      <c r="QBM2" s="24"/>
      <c r="QBN2" s="24"/>
      <c r="QBO2" s="24"/>
      <c r="QBP2" s="24"/>
      <c r="QBQ2" s="24"/>
      <c r="QBR2" s="24"/>
      <c r="QBS2" s="24"/>
      <c r="QBT2" s="24"/>
      <c r="QBU2" s="24"/>
      <c r="QBV2" s="24"/>
      <c r="QBW2" s="24"/>
      <c r="QBX2" s="24"/>
      <c r="QBY2" s="24"/>
      <c r="QBZ2" s="24"/>
      <c r="QCA2" s="24"/>
      <c r="QCB2" s="24"/>
      <c r="QCC2" s="24"/>
      <c r="QCD2" s="24"/>
      <c r="QCE2" s="24"/>
      <c r="QCF2" s="24"/>
      <c r="QCG2" s="24"/>
      <c r="QCH2" s="24"/>
      <c r="QCI2" s="24"/>
      <c r="QCJ2" s="24"/>
      <c r="QCK2" s="24"/>
      <c r="QCL2" s="24"/>
      <c r="QCM2" s="24"/>
      <c r="QCN2" s="24"/>
      <c r="QCO2" s="24"/>
      <c r="QCP2" s="24"/>
      <c r="QCQ2" s="24"/>
      <c r="QCR2" s="24"/>
      <c r="QCS2" s="24"/>
      <c r="QCT2" s="24"/>
      <c r="QCU2" s="24"/>
      <c r="QCV2" s="24"/>
      <c r="QCW2" s="24"/>
      <c r="QCX2" s="24"/>
      <c r="QCY2" s="24"/>
      <c r="QCZ2" s="24"/>
      <c r="QDA2" s="24"/>
      <c r="QDB2" s="24"/>
      <c r="QDC2" s="24"/>
      <c r="QDD2" s="24"/>
      <c r="QDE2" s="24"/>
      <c r="QDF2" s="24"/>
      <c r="QDG2" s="24"/>
      <c r="QDH2" s="24"/>
      <c r="QDI2" s="24"/>
      <c r="QDJ2" s="24"/>
      <c r="QDK2" s="24"/>
      <c r="QDL2" s="24"/>
      <c r="QDM2" s="24"/>
      <c r="QDN2" s="24"/>
      <c r="QDO2" s="24"/>
      <c r="QDP2" s="24"/>
      <c r="QDQ2" s="24"/>
      <c r="QDR2" s="24"/>
      <c r="QDS2" s="24"/>
      <c r="QDT2" s="24"/>
      <c r="QDU2" s="24"/>
      <c r="QDV2" s="24"/>
      <c r="QDW2" s="24"/>
      <c r="QDX2" s="24"/>
      <c r="QDY2" s="24"/>
      <c r="QDZ2" s="24"/>
      <c r="QEA2" s="24"/>
      <c r="QEB2" s="24"/>
      <c r="QEC2" s="24"/>
      <c r="QED2" s="24"/>
      <c r="QEE2" s="24"/>
      <c r="QEF2" s="24"/>
      <c r="QEG2" s="24"/>
      <c r="QEH2" s="24"/>
      <c r="QEI2" s="24"/>
      <c r="QEJ2" s="24"/>
      <c r="QEK2" s="24"/>
      <c r="QEL2" s="24"/>
      <c r="QEM2" s="24"/>
      <c r="QEN2" s="24"/>
      <c r="QEO2" s="24"/>
      <c r="QEP2" s="24"/>
      <c r="QEQ2" s="24"/>
      <c r="QER2" s="24"/>
      <c r="QES2" s="24"/>
      <c r="QET2" s="24"/>
      <c r="QEU2" s="24"/>
      <c r="QEV2" s="24"/>
      <c r="QEW2" s="24"/>
      <c r="QEX2" s="24"/>
      <c r="QEY2" s="24"/>
      <c r="QEZ2" s="24"/>
      <c r="QFA2" s="24"/>
      <c r="QFB2" s="24"/>
      <c r="QFC2" s="24"/>
      <c r="QFD2" s="24"/>
      <c r="QFE2" s="24"/>
      <c r="QFF2" s="24"/>
      <c r="QFG2" s="24"/>
      <c r="QFH2" s="24"/>
      <c r="QFI2" s="24"/>
      <c r="QFJ2" s="24"/>
      <c r="QFK2" s="24"/>
      <c r="QFL2" s="24"/>
      <c r="QFM2" s="24"/>
      <c r="QFN2" s="24"/>
      <c r="QFO2" s="24"/>
      <c r="QFP2" s="24"/>
      <c r="QFQ2" s="24"/>
      <c r="QFR2" s="24"/>
      <c r="QFS2" s="24"/>
      <c r="QFT2" s="24"/>
      <c r="QFU2" s="24"/>
      <c r="QFV2" s="24"/>
      <c r="QFW2" s="24"/>
      <c r="QFX2" s="24"/>
      <c r="QFY2" s="24"/>
      <c r="QFZ2" s="24"/>
      <c r="QGA2" s="24"/>
      <c r="QGB2" s="24"/>
      <c r="QGC2" s="24"/>
      <c r="QGD2" s="24"/>
      <c r="QGE2" s="24"/>
      <c r="QGF2" s="24"/>
      <c r="QGG2" s="24"/>
      <c r="QGH2" s="24"/>
      <c r="QGI2" s="24"/>
      <c r="QGJ2" s="24"/>
      <c r="QGK2" s="24"/>
      <c r="QGL2" s="24"/>
      <c r="QGM2" s="24"/>
      <c r="QGN2" s="24"/>
      <c r="QGO2" s="24"/>
      <c r="QGP2" s="24"/>
      <c r="QGQ2" s="24"/>
      <c r="QGR2" s="24"/>
      <c r="QGS2" s="24"/>
      <c r="QGT2" s="24"/>
      <c r="QGU2" s="24"/>
      <c r="QGV2" s="24"/>
      <c r="QGW2" s="24"/>
      <c r="QGX2" s="24"/>
      <c r="QGY2" s="24"/>
      <c r="QGZ2" s="24"/>
      <c r="QHA2" s="24"/>
      <c r="QHB2" s="24"/>
      <c r="QHC2" s="24"/>
      <c r="QHD2" s="24"/>
      <c r="QHE2" s="24"/>
      <c r="QHF2" s="24"/>
      <c r="QHG2" s="24"/>
      <c r="QHH2" s="24"/>
      <c r="QHI2" s="24"/>
      <c r="QHJ2" s="24"/>
      <c r="QHK2" s="24"/>
      <c r="QHL2" s="24"/>
      <c r="QHM2" s="24"/>
      <c r="QHN2" s="24"/>
      <c r="QHO2" s="24"/>
      <c r="QHP2" s="24"/>
      <c r="QHQ2" s="24"/>
      <c r="QHR2" s="24"/>
      <c r="QHS2" s="24"/>
      <c r="QHT2" s="24"/>
      <c r="QHU2" s="24"/>
      <c r="QHV2" s="24"/>
      <c r="QHW2" s="24"/>
      <c r="QHX2" s="24"/>
      <c r="QHY2" s="24"/>
      <c r="QHZ2" s="24"/>
      <c r="QIA2" s="24"/>
      <c r="QIB2" s="24"/>
      <c r="QIC2" s="24"/>
      <c r="QID2" s="24"/>
      <c r="QIE2" s="24"/>
      <c r="QIF2" s="24"/>
      <c r="QIG2" s="24"/>
      <c r="QIH2" s="24"/>
      <c r="QII2" s="24"/>
      <c r="QIJ2" s="24"/>
      <c r="QIK2" s="24"/>
      <c r="QIL2" s="24"/>
      <c r="QIM2" s="24"/>
      <c r="QIN2" s="24"/>
      <c r="QIO2" s="24"/>
      <c r="QIP2" s="24"/>
      <c r="QIQ2" s="24"/>
      <c r="QIR2" s="24"/>
      <c r="QIS2" s="24"/>
      <c r="QIT2" s="24"/>
      <c r="QIU2" s="24"/>
      <c r="QIV2" s="24"/>
      <c r="QIW2" s="24"/>
      <c r="QIX2" s="24"/>
      <c r="QIY2" s="24"/>
      <c r="QIZ2" s="24"/>
      <c r="QJA2" s="24"/>
      <c r="QJB2" s="24"/>
      <c r="QJC2" s="24"/>
      <c r="QJD2" s="24"/>
      <c r="QJE2" s="24"/>
      <c r="QJF2" s="24"/>
      <c r="QJG2" s="24"/>
      <c r="QJH2" s="24"/>
      <c r="QJI2" s="24"/>
      <c r="QJJ2" s="24"/>
      <c r="QJK2" s="24"/>
      <c r="QJL2" s="24"/>
      <c r="QJM2" s="24"/>
      <c r="QJN2" s="24"/>
      <c r="QJO2" s="24"/>
      <c r="QJP2" s="24"/>
      <c r="QJQ2" s="24"/>
      <c r="QJR2" s="24"/>
      <c r="QJS2" s="24"/>
      <c r="QJT2" s="24"/>
      <c r="QJU2" s="24"/>
      <c r="QJV2" s="24"/>
      <c r="QJW2" s="24"/>
      <c r="QJX2" s="24"/>
      <c r="QJY2" s="24"/>
      <c r="QJZ2" s="24"/>
      <c r="QKA2" s="24"/>
      <c r="QKB2" s="24"/>
      <c r="QKC2" s="24"/>
      <c r="QKD2" s="24"/>
      <c r="QKE2" s="24"/>
      <c r="QKF2" s="24"/>
      <c r="QKG2" s="24"/>
      <c r="QKH2" s="24"/>
      <c r="QKI2" s="24"/>
      <c r="QKJ2" s="24"/>
      <c r="QKK2" s="24"/>
      <c r="QKL2" s="24"/>
      <c r="QKM2" s="24"/>
      <c r="QKN2" s="24"/>
      <c r="QKO2" s="24"/>
      <c r="QKP2" s="24"/>
      <c r="QKQ2" s="24"/>
      <c r="QKR2" s="24"/>
      <c r="QKS2" s="24"/>
      <c r="QKT2" s="24"/>
      <c r="QKU2" s="24"/>
      <c r="QKV2" s="24"/>
      <c r="QKW2" s="24"/>
      <c r="QKX2" s="24"/>
      <c r="QKY2" s="24"/>
      <c r="QKZ2" s="24"/>
      <c r="QLA2" s="24"/>
      <c r="QLB2" s="24"/>
      <c r="QLC2" s="24"/>
      <c r="QLD2" s="24"/>
      <c r="QLE2" s="24"/>
      <c r="QLF2" s="24"/>
      <c r="QLG2" s="24"/>
      <c r="QLH2" s="24"/>
      <c r="QLI2" s="24"/>
      <c r="QLJ2" s="24"/>
      <c r="QLK2" s="24"/>
      <c r="QLL2" s="24"/>
      <c r="QLM2" s="24"/>
      <c r="QLN2" s="24"/>
      <c r="QLO2" s="24"/>
      <c r="QLP2" s="24"/>
      <c r="QLQ2" s="24"/>
      <c r="QLR2" s="24"/>
      <c r="QLS2" s="24"/>
      <c r="QLT2" s="24"/>
      <c r="QLU2" s="24"/>
      <c r="QLV2" s="24"/>
      <c r="QLW2" s="24"/>
      <c r="QLX2" s="24"/>
      <c r="QLY2" s="24"/>
      <c r="QLZ2" s="24"/>
      <c r="QMA2" s="24"/>
      <c r="QMB2" s="24"/>
      <c r="QMC2" s="24"/>
      <c r="QMD2" s="24"/>
      <c r="QME2" s="24"/>
      <c r="QMF2" s="24"/>
      <c r="QMG2" s="24"/>
      <c r="QMH2" s="24"/>
      <c r="QMI2" s="24"/>
      <c r="QMJ2" s="24"/>
      <c r="QMK2" s="24"/>
      <c r="QML2" s="24"/>
      <c r="QMM2" s="24"/>
      <c r="QMN2" s="24"/>
      <c r="QMO2" s="24"/>
      <c r="QMP2" s="24"/>
      <c r="QMQ2" s="24"/>
      <c r="QMR2" s="24"/>
      <c r="QMS2" s="24"/>
      <c r="QMT2" s="24"/>
      <c r="QMU2" s="24"/>
      <c r="QMV2" s="24"/>
      <c r="QMW2" s="24"/>
      <c r="QMX2" s="24"/>
      <c r="QMY2" s="24"/>
      <c r="QMZ2" s="24"/>
      <c r="QNA2" s="24"/>
      <c r="QNB2" s="24"/>
      <c r="QNC2" s="24"/>
      <c r="QND2" s="24"/>
      <c r="QNE2" s="24"/>
      <c r="QNF2" s="24"/>
      <c r="QNG2" s="24"/>
      <c r="QNH2" s="24"/>
      <c r="QNI2" s="24"/>
      <c r="QNJ2" s="24"/>
      <c r="QNK2" s="24"/>
      <c r="QNL2" s="24"/>
      <c r="QNM2" s="24"/>
      <c r="QNN2" s="24"/>
      <c r="QNO2" s="24"/>
      <c r="QNP2" s="24"/>
      <c r="QNQ2" s="24"/>
      <c r="QNR2" s="24"/>
      <c r="QNS2" s="24"/>
      <c r="QNT2" s="24"/>
      <c r="QNU2" s="24"/>
      <c r="QNV2" s="24"/>
      <c r="QNW2" s="24"/>
      <c r="QNX2" s="24"/>
      <c r="QNY2" s="24"/>
      <c r="QNZ2" s="24"/>
      <c r="QOA2" s="24"/>
      <c r="QOB2" s="24"/>
      <c r="QOC2" s="24"/>
      <c r="QOD2" s="24"/>
      <c r="QOE2" s="24"/>
      <c r="QOF2" s="24"/>
      <c r="QOG2" s="24"/>
      <c r="QOH2" s="24"/>
      <c r="QOI2" s="24"/>
      <c r="QOJ2" s="24"/>
      <c r="QOK2" s="24"/>
      <c r="QOL2" s="24"/>
      <c r="QOM2" s="24"/>
      <c r="QON2" s="24"/>
      <c r="QOO2" s="24"/>
      <c r="QOP2" s="24"/>
      <c r="QOQ2" s="24"/>
      <c r="QOR2" s="24"/>
      <c r="QOS2" s="24"/>
      <c r="QOT2" s="24"/>
      <c r="QOU2" s="24"/>
      <c r="QOV2" s="24"/>
      <c r="QOW2" s="24"/>
      <c r="QOX2" s="24"/>
      <c r="QOY2" s="24"/>
      <c r="QOZ2" s="24"/>
      <c r="QPA2" s="24"/>
      <c r="QPB2" s="24"/>
      <c r="QPC2" s="24"/>
      <c r="QPD2" s="24"/>
      <c r="QPE2" s="24"/>
      <c r="QPF2" s="24"/>
      <c r="QPG2" s="24"/>
      <c r="QPH2" s="24"/>
      <c r="QPI2" s="24"/>
      <c r="QPJ2" s="24"/>
      <c r="QPK2" s="24"/>
      <c r="QPL2" s="24"/>
      <c r="QPM2" s="24"/>
      <c r="QPN2" s="24"/>
      <c r="QPO2" s="24"/>
      <c r="QPP2" s="24"/>
      <c r="QPQ2" s="24"/>
      <c r="QPR2" s="24"/>
      <c r="QPS2" s="24"/>
      <c r="QPT2" s="24"/>
      <c r="QPU2" s="24"/>
      <c r="QPV2" s="24"/>
      <c r="QPW2" s="24"/>
      <c r="QPX2" s="24"/>
      <c r="QPY2" s="24"/>
      <c r="QPZ2" s="24"/>
      <c r="QQA2" s="24"/>
      <c r="QQB2" s="24"/>
      <c r="QQC2" s="24"/>
      <c r="QQD2" s="24"/>
      <c r="QQE2" s="24"/>
      <c r="QQF2" s="24"/>
      <c r="QQG2" s="24"/>
      <c r="QQH2" s="24"/>
      <c r="QQI2" s="24"/>
      <c r="QQJ2" s="24"/>
      <c r="QQK2" s="24"/>
      <c r="QQL2" s="24"/>
      <c r="QQM2" s="24"/>
      <c r="QQN2" s="24"/>
      <c r="QQO2" s="24"/>
      <c r="QQP2" s="24"/>
      <c r="QQQ2" s="24"/>
      <c r="QQR2" s="24"/>
      <c r="QQS2" s="24"/>
      <c r="QQT2" s="24"/>
      <c r="QQU2" s="24"/>
      <c r="QQV2" s="24"/>
      <c r="QQW2" s="24"/>
      <c r="QQX2" s="24"/>
      <c r="QQY2" s="24"/>
      <c r="QQZ2" s="24"/>
      <c r="QRA2" s="24"/>
      <c r="QRB2" s="24"/>
      <c r="QRC2" s="24"/>
      <c r="QRD2" s="24"/>
      <c r="QRE2" s="24"/>
      <c r="QRF2" s="24"/>
      <c r="QRG2" s="24"/>
      <c r="QRH2" s="24"/>
      <c r="QRI2" s="24"/>
      <c r="QRJ2" s="24"/>
      <c r="QRK2" s="24"/>
      <c r="QRL2" s="24"/>
      <c r="QRM2" s="24"/>
      <c r="QRN2" s="24"/>
      <c r="QRO2" s="24"/>
      <c r="QRP2" s="24"/>
      <c r="QRQ2" s="24"/>
      <c r="QRR2" s="24"/>
      <c r="QRS2" s="24"/>
      <c r="QRT2" s="24"/>
      <c r="QRU2" s="24"/>
      <c r="QRV2" s="24"/>
      <c r="QRW2" s="24"/>
      <c r="QRX2" s="24"/>
      <c r="QRY2" s="24"/>
      <c r="QRZ2" s="24"/>
      <c r="QSA2" s="24"/>
      <c r="QSB2" s="24"/>
      <c r="QSC2" s="24"/>
      <c r="QSD2" s="24"/>
      <c r="QSE2" s="24"/>
      <c r="QSF2" s="24"/>
      <c r="QSG2" s="24"/>
      <c r="QSH2" s="24"/>
      <c r="QSI2" s="24"/>
      <c r="QSJ2" s="24"/>
      <c r="QSK2" s="24"/>
      <c r="QSL2" s="24"/>
      <c r="QSM2" s="24"/>
      <c r="QSN2" s="24"/>
      <c r="QSO2" s="24"/>
      <c r="QSP2" s="24"/>
      <c r="QSQ2" s="24"/>
      <c r="QSR2" s="24"/>
      <c r="QSS2" s="24"/>
      <c r="QST2" s="24"/>
      <c r="QSU2" s="24"/>
      <c r="QSV2" s="24"/>
      <c r="QSW2" s="24"/>
      <c r="QSX2" s="24"/>
      <c r="QSY2" s="24"/>
      <c r="QSZ2" s="24"/>
      <c r="QTA2" s="24"/>
      <c r="QTB2" s="24"/>
      <c r="QTC2" s="24"/>
      <c r="QTD2" s="24"/>
      <c r="QTE2" s="24"/>
      <c r="QTF2" s="24"/>
      <c r="QTG2" s="24"/>
      <c r="QTH2" s="24"/>
      <c r="QTI2" s="24"/>
      <c r="QTJ2" s="24"/>
      <c r="QTK2" s="24"/>
      <c r="QTL2" s="24"/>
      <c r="QTM2" s="24"/>
      <c r="QTN2" s="24"/>
      <c r="QTO2" s="24"/>
      <c r="QTP2" s="24"/>
      <c r="QTQ2" s="24"/>
      <c r="QTR2" s="24"/>
      <c r="QTS2" s="24"/>
      <c r="QTT2" s="24"/>
      <c r="QTU2" s="24"/>
      <c r="QTV2" s="24"/>
      <c r="QTW2" s="24"/>
      <c r="QTX2" s="24"/>
      <c r="QTY2" s="24"/>
      <c r="QTZ2" s="24"/>
      <c r="QUA2" s="24"/>
      <c r="QUB2" s="24"/>
      <c r="QUC2" s="24"/>
      <c r="QUD2" s="24"/>
      <c r="QUE2" s="24"/>
      <c r="QUF2" s="24"/>
      <c r="QUG2" s="24"/>
      <c r="QUH2" s="24"/>
      <c r="QUI2" s="24"/>
      <c r="QUJ2" s="24"/>
      <c r="QUK2" s="24"/>
      <c r="QUL2" s="24"/>
      <c r="QUM2" s="24"/>
      <c r="QUN2" s="24"/>
      <c r="QUO2" s="24"/>
      <c r="QUP2" s="24"/>
      <c r="QUQ2" s="24"/>
      <c r="QUR2" s="24"/>
      <c r="QUS2" s="24"/>
      <c r="QUT2" s="24"/>
      <c r="QUU2" s="24"/>
      <c r="QUV2" s="24"/>
      <c r="QUW2" s="24"/>
      <c r="QUX2" s="24"/>
      <c r="QUY2" s="24"/>
      <c r="QUZ2" s="24"/>
      <c r="QVA2" s="24"/>
      <c r="QVB2" s="24"/>
      <c r="QVC2" s="24"/>
      <c r="QVD2" s="24"/>
      <c r="QVE2" s="24"/>
      <c r="QVF2" s="24"/>
      <c r="QVG2" s="24"/>
      <c r="QVH2" s="24"/>
      <c r="QVI2" s="24"/>
      <c r="QVJ2" s="24"/>
      <c r="QVK2" s="24"/>
      <c r="QVL2" s="24"/>
      <c r="QVM2" s="24"/>
      <c r="QVN2" s="24"/>
      <c r="QVO2" s="24"/>
      <c r="QVP2" s="24"/>
      <c r="QVQ2" s="24"/>
      <c r="QVR2" s="24"/>
      <c r="QVS2" s="24"/>
      <c r="QVT2" s="24"/>
      <c r="QVU2" s="24"/>
      <c r="QVV2" s="24"/>
      <c r="QVW2" s="24"/>
      <c r="QVX2" s="24"/>
      <c r="QVY2" s="24"/>
      <c r="QVZ2" s="24"/>
      <c r="QWA2" s="24"/>
      <c r="QWB2" s="24"/>
      <c r="QWC2" s="24"/>
      <c r="QWD2" s="24"/>
      <c r="QWE2" s="24"/>
      <c r="QWF2" s="24"/>
      <c r="QWG2" s="24"/>
      <c r="QWH2" s="24"/>
      <c r="QWI2" s="24"/>
      <c r="QWJ2" s="24"/>
      <c r="QWK2" s="24"/>
      <c r="QWL2" s="24"/>
      <c r="QWM2" s="24"/>
      <c r="QWN2" s="24"/>
      <c r="QWO2" s="24"/>
      <c r="QWP2" s="24"/>
      <c r="QWQ2" s="24"/>
      <c r="QWR2" s="24"/>
      <c r="QWS2" s="24"/>
      <c r="QWT2" s="24"/>
      <c r="QWU2" s="24"/>
      <c r="QWV2" s="24"/>
      <c r="QWW2" s="24"/>
      <c r="QWX2" s="24"/>
      <c r="QWY2" s="24"/>
      <c r="QWZ2" s="24"/>
      <c r="QXA2" s="24"/>
      <c r="QXB2" s="24"/>
      <c r="QXC2" s="24"/>
      <c r="QXD2" s="24"/>
      <c r="QXE2" s="24"/>
      <c r="QXF2" s="24"/>
      <c r="QXG2" s="24"/>
      <c r="QXH2" s="24"/>
      <c r="QXI2" s="24"/>
      <c r="QXJ2" s="24"/>
      <c r="QXK2" s="24"/>
      <c r="QXL2" s="24"/>
      <c r="QXM2" s="24"/>
      <c r="QXN2" s="24"/>
      <c r="QXO2" s="24"/>
      <c r="QXP2" s="24"/>
      <c r="QXQ2" s="24"/>
      <c r="QXR2" s="24"/>
      <c r="QXS2" s="24"/>
      <c r="QXT2" s="24"/>
      <c r="QXU2" s="24"/>
      <c r="QXV2" s="24"/>
      <c r="QXW2" s="24"/>
      <c r="QXX2" s="24"/>
      <c r="QXY2" s="24"/>
      <c r="QXZ2" s="24"/>
      <c r="QYA2" s="24"/>
      <c r="QYB2" s="24"/>
      <c r="QYC2" s="24"/>
      <c r="QYD2" s="24"/>
      <c r="QYE2" s="24"/>
      <c r="QYF2" s="24"/>
      <c r="QYG2" s="24"/>
      <c r="QYH2" s="24"/>
      <c r="QYI2" s="24"/>
      <c r="QYJ2" s="24"/>
      <c r="QYK2" s="24"/>
      <c r="QYL2" s="24"/>
      <c r="QYM2" s="24"/>
      <c r="QYN2" s="24"/>
      <c r="QYO2" s="24"/>
      <c r="QYP2" s="24"/>
      <c r="QYQ2" s="24"/>
      <c r="QYR2" s="24"/>
      <c r="QYS2" s="24"/>
      <c r="QYT2" s="24"/>
      <c r="QYU2" s="24"/>
      <c r="QYV2" s="24"/>
      <c r="QYW2" s="24"/>
      <c r="QYX2" s="24"/>
      <c r="QYY2" s="24"/>
      <c r="QYZ2" s="24"/>
      <c r="QZA2" s="24"/>
      <c r="QZB2" s="24"/>
      <c r="QZC2" s="24"/>
      <c r="QZD2" s="24"/>
      <c r="QZE2" s="24"/>
      <c r="QZF2" s="24"/>
      <c r="QZG2" s="24"/>
      <c r="QZH2" s="24"/>
      <c r="QZI2" s="24"/>
      <c r="QZJ2" s="24"/>
      <c r="QZK2" s="24"/>
      <c r="QZL2" s="24"/>
      <c r="QZM2" s="24"/>
      <c r="QZN2" s="24"/>
      <c r="QZO2" s="24"/>
      <c r="QZP2" s="24"/>
      <c r="QZQ2" s="24"/>
      <c r="QZR2" s="24"/>
      <c r="QZS2" s="24"/>
      <c r="QZT2" s="24"/>
      <c r="QZU2" s="24"/>
      <c r="QZV2" s="24"/>
      <c r="QZW2" s="24"/>
      <c r="QZX2" s="24"/>
      <c r="QZY2" s="24"/>
      <c r="QZZ2" s="24"/>
      <c r="RAA2" s="24"/>
      <c r="RAB2" s="24"/>
      <c r="RAC2" s="24"/>
      <c r="RAD2" s="24"/>
      <c r="RAE2" s="24"/>
      <c r="RAF2" s="24"/>
      <c r="RAG2" s="24"/>
      <c r="RAH2" s="24"/>
      <c r="RAI2" s="24"/>
      <c r="RAJ2" s="24"/>
      <c r="RAK2" s="24"/>
      <c r="RAL2" s="24"/>
      <c r="RAM2" s="24"/>
      <c r="RAN2" s="24"/>
      <c r="RAO2" s="24"/>
      <c r="RAP2" s="24"/>
      <c r="RAQ2" s="24"/>
      <c r="RAR2" s="24"/>
      <c r="RAS2" s="24"/>
      <c r="RAT2" s="24"/>
      <c r="RAU2" s="24"/>
      <c r="RAV2" s="24"/>
      <c r="RAW2" s="24"/>
      <c r="RAX2" s="24"/>
      <c r="RAY2" s="24"/>
      <c r="RAZ2" s="24"/>
      <c r="RBA2" s="24"/>
      <c r="RBB2" s="24"/>
      <c r="RBC2" s="24"/>
      <c r="RBD2" s="24"/>
      <c r="RBE2" s="24"/>
      <c r="RBF2" s="24"/>
      <c r="RBG2" s="24"/>
      <c r="RBH2" s="24"/>
      <c r="RBI2" s="24"/>
      <c r="RBJ2" s="24"/>
      <c r="RBK2" s="24"/>
      <c r="RBL2" s="24"/>
      <c r="RBM2" s="24"/>
      <c r="RBN2" s="24"/>
      <c r="RBO2" s="24"/>
      <c r="RBP2" s="24"/>
      <c r="RBQ2" s="24"/>
      <c r="RBR2" s="24"/>
      <c r="RBS2" s="24"/>
      <c r="RBT2" s="24"/>
      <c r="RBU2" s="24"/>
      <c r="RBV2" s="24"/>
      <c r="RBW2" s="24"/>
      <c r="RBX2" s="24"/>
      <c r="RBY2" s="24"/>
      <c r="RBZ2" s="24"/>
      <c r="RCA2" s="24"/>
      <c r="RCB2" s="24"/>
      <c r="RCC2" s="24"/>
      <c r="RCD2" s="24"/>
      <c r="RCE2" s="24"/>
      <c r="RCF2" s="24"/>
      <c r="RCG2" s="24"/>
      <c r="RCH2" s="24"/>
      <c r="RCI2" s="24"/>
      <c r="RCJ2" s="24"/>
      <c r="RCK2" s="24"/>
      <c r="RCL2" s="24"/>
      <c r="RCM2" s="24"/>
      <c r="RCN2" s="24"/>
      <c r="RCO2" s="24"/>
      <c r="RCP2" s="24"/>
      <c r="RCQ2" s="24"/>
      <c r="RCR2" s="24"/>
      <c r="RCS2" s="24"/>
      <c r="RCT2" s="24"/>
      <c r="RCU2" s="24"/>
      <c r="RCV2" s="24"/>
      <c r="RCW2" s="24"/>
      <c r="RCX2" s="24"/>
      <c r="RCY2" s="24"/>
      <c r="RCZ2" s="24"/>
      <c r="RDA2" s="24"/>
      <c r="RDB2" s="24"/>
      <c r="RDC2" s="24"/>
      <c r="RDD2" s="24"/>
      <c r="RDE2" s="24"/>
      <c r="RDF2" s="24"/>
      <c r="RDG2" s="24"/>
      <c r="RDH2" s="24"/>
      <c r="RDI2" s="24"/>
      <c r="RDJ2" s="24"/>
      <c r="RDK2" s="24"/>
      <c r="RDL2" s="24"/>
      <c r="RDM2" s="24"/>
      <c r="RDN2" s="24"/>
      <c r="RDO2" s="24"/>
      <c r="RDP2" s="24"/>
      <c r="RDQ2" s="24"/>
      <c r="RDR2" s="24"/>
      <c r="RDS2" s="24"/>
      <c r="RDT2" s="24"/>
      <c r="RDU2" s="24"/>
      <c r="RDV2" s="24"/>
      <c r="RDW2" s="24"/>
      <c r="RDX2" s="24"/>
      <c r="RDY2" s="24"/>
      <c r="RDZ2" s="24"/>
      <c r="REA2" s="24"/>
      <c r="REB2" s="24"/>
      <c r="REC2" s="24"/>
      <c r="RED2" s="24"/>
      <c r="REE2" s="24"/>
      <c r="REF2" s="24"/>
      <c r="REG2" s="24"/>
      <c r="REH2" s="24"/>
      <c r="REI2" s="24"/>
      <c r="REJ2" s="24"/>
      <c r="REK2" s="24"/>
      <c r="REL2" s="24"/>
      <c r="REM2" s="24"/>
      <c r="REN2" s="24"/>
      <c r="REO2" s="24"/>
      <c r="REP2" s="24"/>
      <c r="REQ2" s="24"/>
      <c r="RER2" s="24"/>
      <c r="RES2" s="24"/>
      <c r="RET2" s="24"/>
      <c r="REU2" s="24"/>
      <c r="REV2" s="24"/>
      <c r="REW2" s="24"/>
      <c r="REX2" s="24"/>
      <c r="REY2" s="24"/>
      <c r="REZ2" s="24"/>
      <c r="RFA2" s="24"/>
      <c r="RFB2" s="24"/>
      <c r="RFC2" s="24"/>
      <c r="RFD2" s="24"/>
      <c r="RFE2" s="24"/>
      <c r="RFF2" s="24"/>
      <c r="RFG2" s="24"/>
      <c r="RFH2" s="24"/>
      <c r="RFI2" s="24"/>
      <c r="RFJ2" s="24"/>
      <c r="RFK2" s="24"/>
      <c r="RFL2" s="24"/>
      <c r="RFM2" s="24"/>
      <c r="RFN2" s="24"/>
      <c r="RFO2" s="24"/>
      <c r="RFP2" s="24"/>
      <c r="RFQ2" s="24"/>
      <c r="RFR2" s="24"/>
      <c r="RFS2" s="24"/>
      <c r="RFT2" s="24"/>
      <c r="RFU2" s="24"/>
      <c r="RFV2" s="24"/>
      <c r="RFW2" s="24"/>
      <c r="RFX2" s="24"/>
      <c r="RFY2" s="24"/>
      <c r="RFZ2" s="24"/>
      <c r="RGA2" s="24"/>
      <c r="RGB2" s="24"/>
      <c r="RGC2" s="24"/>
      <c r="RGD2" s="24"/>
      <c r="RGE2" s="24"/>
      <c r="RGF2" s="24"/>
      <c r="RGG2" s="24"/>
      <c r="RGH2" s="24"/>
      <c r="RGI2" s="24"/>
      <c r="RGJ2" s="24"/>
      <c r="RGK2" s="24"/>
      <c r="RGL2" s="24"/>
      <c r="RGM2" s="24"/>
      <c r="RGN2" s="24"/>
      <c r="RGO2" s="24"/>
      <c r="RGP2" s="24"/>
      <c r="RGQ2" s="24"/>
      <c r="RGR2" s="24"/>
      <c r="RGS2" s="24"/>
      <c r="RGT2" s="24"/>
      <c r="RGU2" s="24"/>
      <c r="RGV2" s="24"/>
      <c r="RGW2" s="24"/>
      <c r="RGX2" s="24"/>
      <c r="RGY2" s="24"/>
      <c r="RGZ2" s="24"/>
      <c r="RHA2" s="24"/>
      <c r="RHB2" s="24"/>
      <c r="RHC2" s="24"/>
      <c r="RHD2" s="24"/>
      <c r="RHE2" s="24"/>
      <c r="RHF2" s="24"/>
      <c r="RHG2" s="24"/>
      <c r="RHH2" s="24"/>
      <c r="RHI2" s="24"/>
      <c r="RHJ2" s="24"/>
      <c r="RHK2" s="24"/>
      <c r="RHL2" s="24"/>
      <c r="RHM2" s="24"/>
      <c r="RHN2" s="24"/>
      <c r="RHO2" s="24"/>
      <c r="RHP2" s="24"/>
      <c r="RHQ2" s="24"/>
      <c r="RHR2" s="24"/>
      <c r="RHS2" s="24"/>
      <c r="RHT2" s="24"/>
      <c r="RHU2" s="24"/>
      <c r="RHV2" s="24"/>
      <c r="RHW2" s="24"/>
      <c r="RHX2" s="24"/>
      <c r="RHY2" s="24"/>
      <c r="RHZ2" s="24"/>
      <c r="RIA2" s="24"/>
      <c r="RIB2" s="24"/>
      <c r="RIC2" s="24"/>
      <c r="RID2" s="24"/>
      <c r="RIE2" s="24"/>
      <c r="RIF2" s="24"/>
      <c r="RIG2" s="24"/>
      <c r="RIH2" s="24"/>
      <c r="RII2" s="24"/>
      <c r="RIJ2" s="24"/>
      <c r="RIK2" s="24"/>
      <c r="RIL2" s="24"/>
      <c r="RIM2" s="24"/>
      <c r="RIN2" s="24"/>
      <c r="RIO2" s="24"/>
      <c r="RIP2" s="24"/>
      <c r="RIQ2" s="24"/>
      <c r="RIR2" s="24"/>
      <c r="RIS2" s="24"/>
      <c r="RIT2" s="24"/>
      <c r="RIU2" s="24"/>
      <c r="RIV2" s="24"/>
      <c r="RIW2" s="24"/>
      <c r="RIX2" s="24"/>
      <c r="RIY2" s="24"/>
      <c r="RIZ2" s="24"/>
      <c r="RJA2" s="24"/>
      <c r="RJB2" s="24"/>
      <c r="RJC2" s="24"/>
      <c r="RJD2" s="24"/>
      <c r="RJE2" s="24"/>
      <c r="RJF2" s="24"/>
      <c r="RJG2" s="24"/>
      <c r="RJH2" s="24"/>
      <c r="RJI2" s="24"/>
      <c r="RJJ2" s="24"/>
      <c r="RJK2" s="24"/>
      <c r="RJL2" s="24"/>
      <c r="RJM2" s="24"/>
      <c r="RJN2" s="24"/>
      <c r="RJO2" s="24"/>
      <c r="RJP2" s="24"/>
      <c r="RJQ2" s="24"/>
      <c r="RJR2" s="24"/>
      <c r="RJS2" s="24"/>
      <c r="RJT2" s="24"/>
      <c r="RJU2" s="24"/>
      <c r="RJV2" s="24"/>
      <c r="RJW2" s="24"/>
      <c r="RJX2" s="24"/>
      <c r="RJY2" s="24"/>
      <c r="RJZ2" s="24"/>
      <c r="RKA2" s="24"/>
      <c r="RKB2" s="24"/>
      <c r="RKC2" s="24"/>
      <c r="RKD2" s="24"/>
      <c r="RKE2" s="24"/>
      <c r="RKF2" s="24"/>
      <c r="RKG2" s="24"/>
      <c r="RKH2" s="24"/>
      <c r="RKI2" s="24"/>
      <c r="RKJ2" s="24"/>
      <c r="RKK2" s="24"/>
      <c r="RKL2" s="24"/>
      <c r="RKM2" s="24"/>
      <c r="RKN2" s="24"/>
      <c r="RKO2" s="24"/>
      <c r="RKP2" s="24"/>
      <c r="RKQ2" s="24"/>
      <c r="RKR2" s="24"/>
      <c r="RKS2" s="24"/>
      <c r="RKT2" s="24"/>
      <c r="RKU2" s="24"/>
      <c r="RKV2" s="24"/>
      <c r="RKW2" s="24"/>
      <c r="RKX2" s="24"/>
      <c r="RKY2" s="24"/>
      <c r="RKZ2" s="24"/>
      <c r="RLA2" s="24"/>
      <c r="RLB2" s="24"/>
      <c r="RLC2" s="24"/>
      <c r="RLD2" s="24"/>
      <c r="RLE2" s="24"/>
      <c r="RLF2" s="24"/>
      <c r="RLG2" s="24"/>
      <c r="RLH2" s="24"/>
      <c r="RLI2" s="24"/>
      <c r="RLJ2" s="24"/>
      <c r="RLK2" s="24"/>
      <c r="RLL2" s="24"/>
      <c r="RLM2" s="24"/>
      <c r="RLN2" s="24"/>
      <c r="RLO2" s="24"/>
      <c r="RLP2" s="24"/>
      <c r="RLQ2" s="24"/>
      <c r="RLR2" s="24"/>
      <c r="RLS2" s="24"/>
      <c r="RLT2" s="24"/>
      <c r="RLU2" s="24"/>
      <c r="RLV2" s="24"/>
      <c r="RLW2" s="24"/>
      <c r="RLX2" s="24"/>
      <c r="RLY2" s="24"/>
      <c r="RLZ2" s="24"/>
      <c r="RMA2" s="24"/>
      <c r="RMB2" s="24"/>
      <c r="RMC2" s="24"/>
      <c r="RMD2" s="24"/>
      <c r="RME2" s="24"/>
      <c r="RMF2" s="24"/>
      <c r="RMG2" s="24"/>
      <c r="RMH2" s="24"/>
      <c r="RMI2" s="24"/>
      <c r="RMJ2" s="24"/>
      <c r="RMK2" s="24"/>
      <c r="RML2" s="24"/>
      <c r="RMM2" s="24"/>
      <c r="RMN2" s="24"/>
      <c r="RMO2" s="24"/>
      <c r="RMP2" s="24"/>
      <c r="RMQ2" s="24"/>
      <c r="RMR2" s="24"/>
      <c r="RMS2" s="24"/>
      <c r="RMT2" s="24"/>
      <c r="RMU2" s="24"/>
      <c r="RMV2" s="24"/>
      <c r="RMW2" s="24"/>
      <c r="RMX2" s="24"/>
      <c r="RMY2" s="24"/>
      <c r="RMZ2" s="24"/>
      <c r="RNA2" s="24"/>
      <c r="RNB2" s="24"/>
      <c r="RNC2" s="24"/>
      <c r="RND2" s="24"/>
      <c r="RNE2" s="24"/>
      <c r="RNF2" s="24"/>
      <c r="RNG2" s="24"/>
      <c r="RNH2" s="24"/>
      <c r="RNI2" s="24"/>
      <c r="RNJ2" s="24"/>
      <c r="RNK2" s="24"/>
      <c r="RNL2" s="24"/>
      <c r="RNM2" s="24"/>
      <c r="RNN2" s="24"/>
      <c r="RNO2" s="24"/>
      <c r="RNP2" s="24"/>
      <c r="RNQ2" s="24"/>
      <c r="RNR2" s="24"/>
      <c r="RNS2" s="24"/>
      <c r="RNT2" s="24"/>
      <c r="RNU2" s="24"/>
      <c r="RNV2" s="24"/>
      <c r="RNW2" s="24"/>
      <c r="RNX2" s="24"/>
      <c r="RNY2" s="24"/>
      <c r="RNZ2" s="24"/>
      <c r="ROA2" s="24"/>
      <c r="ROB2" s="24"/>
      <c r="ROC2" s="24"/>
      <c r="ROD2" s="24"/>
      <c r="ROE2" s="24"/>
      <c r="ROF2" s="24"/>
      <c r="ROG2" s="24"/>
      <c r="ROH2" s="24"/>
      <c r="ROI2" s="24"/>
      <c r="ROJ2" s="24"/>
      <c r="ROK2" s="24"/>
      <c r="ROL2" s="24"/>
      <c r="ROM2" s="24"/>
      <c r="RON2" s="24"/>
      <c r="ROO2" s="24"/>
      <c r="ROP2" s="24"/>
      <c r="ROQ2" s="24"/>
      <c r="ROR2" s="24"/>
      <c r="ROS2" s="24"/>
      <c r="ROT2" s="24"/>
      <c r="ROU2" s="24"/>
      <c r="ROV2" s="24"/>
      <c r="ROW2" s="24"/>
      <c r="ROX2" s="24"/>
      <c r="ROY2" s="24"/>
      <c r="ROZ2" s="24"/>
      <c r="RPA2" s="24"/>
      <c r="RPB2" s="24"/>
      <c r="RPC2" s="24"/>
      <c r="RPD2" s="24"/>
      <c r="RPE2" s="24"/>
      <c r="RPF2" s="24"/>
      <c r="RPG2" s="24"/>
      <c r="RPH2" s="24"/>
      <c r="RPI2" s="24"/>
      <c r="RPJ2" s="24"/>
      <c r="RPK2" s="24"/>
      <c r="RPL2" s="24"/>
      <c r="RPM2" s="24"/>
      <c r="RPN2" s="24"/>
      <c r="RPO2" s="24"/>
      <c r="RPP2" s="24"/>
      <c r="RPQ2" s="24"/>
      <c r="RPR2" s="24"/>
      <c r="RPS2" s="24"/>
      <c r="RPT2" s="24"/>
      <c r="RPU2" s="24"/>
      <c r="RPV2" s="24"/>
      <c r="RPW2" s="24"/>
      <c r="RPX2" s="24"/>
      <c r="RPY2" s="24"/>
      <c r="RPZ2" s="24"/>
      <c r="RQA2" s="24"/>
      <c r="RQB2" s="24"/>
      <c r="RQC2" s="24"/>
      <c r="RQD2" s="24"/>
      <c r="RQE2" s="24"/>
      <c r="RQF2" s="24"/>
      <c r="RQG2" s="24"/>
      <c r="RQH2" s="24"/>
      <c r="RQI2" s="24"/>
      <c r="RQJ2" s="24"/>
      <c r="RQK2" s="24"/>
      <c r="RQL2" s="24"/>
      <c r="RQM2" s="24"/>
      <c r="RQN2" s="24"/>
      <c r="RQO2" s="24"/>
      <c r="RQP2" s="24"/>
      <c r="RQQ2" s="24"/>
      <c r="RQR2" s="24"/>
      <c r="RQS2" s="24"/>
      <c r="RQT2" s="24"/>
      <c r="RQU2" s="24"/>
      <c r="RQV2" s="24"/>
      <c r="RQW2" s="24"/>
      <c r="RQX2" s="24"/>
      <c r="RQY2" s="24"/>
      <c r="RQZ2" s="24"/>
      <c r="RRA2" s="24"/>
      <c r="RRB2" s="24"/>
      <c r="RRC2" s="24"/>
      <c r="RRD2" s="24"/>
      <c r="RRE2" s="24"/>
      <c r="RRF2" s="24"/>
      <c r="RRG2" s="24"/>
      <c r="RRH2" s="24"/>
      <c r="RRI2" s="24"/>
      <c r="RRJ2" s="24"/>
      <c r="RRK2" s="24"/>
      <c r="RRL2" s="24"/>
      <c r="RRM2" s="24"/>
      <c r="RRN2" s="24"/>
      <c r="RRO2" s="24"/>
      <c r="RRP2" s="24"/>
      <c r="RRQ2" s="24"/>
      <c r="RRR2" s="24"/>
      <c r="RRS2" s="24"/>
      <c r="RRT2" s="24"/>
      <c r="RRU2" s="24"/>
      <c r="RRV2" s="24"/>
      <c r="RRW2" s="24"/>
      <c r="RRX2" s="24"/>
      <c r="RRY2" s="24"/>
      <c r="RRZ2" s="24"/>
      <c r="RSA2" s="24"/>
      <c r="RSB2" s="24"/>
      <c r="RSC2" s="24"/>
      <c r="RSD2" s="24"/>
      <c r="RSE2" s="24"/>
      <c r="RSF2" s="24"/>
      <c r="RSG2" s="24"/>
      <c r="RSH2" s="24"/>
      <c r="RSI2" s="24"/>
      <c r="RSJ2" s="24"/>
      <c r="RSK2" s="24"/>
      <c r="RSL2" s="24"/>
      <c r="RSM2" s="24"/>
      <c r="RSN2" s="24"/>
      <c r="RSO2" s="24"/>
      <c r="RSP2" s="24"/>
      <c r="RSQ2" s="24"/>
      <c r="RSR2" s="24"/>
      <c r="RSS2" s="24"/>
      <c r="RST2" s="24"/>
      <c r="RSU2" s="24"/>
      <c r="RSV2" s="24"/>
      <c r="RSW2" s="24"/>
      <c r="RSX2" s="24"/>
      <c r="RSY2" s="24"/>
      <c r="RSZ2" s="24"/>
      <c r="RTA2" s="24"/>
      <c r="RTB2" s="24"/>
      <c r="RTC2" s="24"/>
      <c r="RTD2" s="24"/>
      <c r="RTE2" s="24"/>
      <c r="RTF2" s="24"/>
      <c r="RTG2" s="24"/>
      <c r="RTH2" s="24"/>
      <c r="RTI2" s="24"/>
      <c r="RTJ2" s="24"/>
      <c r="RTK2" s="24"/>
      <c r="RTL2" s="24"/>
      <c r="RTM2" s="24"/>
      <c r="RTN2" s="24"/>
      <c r="RTO2" s="24"/>
      <c r="RTP2" s="24"/>
      <c r="RTQ2" s="24"/>
      <c r="RTR2" s="24"/>
      <c r="RTS2" s="24"/>
      <c r="RTT2" s="24"/>
      <c r="RTU2" s="24"/>
      <c r="RTV2" s="24"/>
      <c r="RTW2" s="24"/>
      <c r="RTX2" s="24"/>
      <c r="RTY2" s="24"/>
      <c r="RTZ2" s="24"/>
      <c r="RUA2" s="24"/>
      <c r="RUB2" s="24"/>
      <c r="RUC2" s="24"/>
      <c r="RUD2" s="24"/>
      <c r="RUE2" s="24"/>
      <c r="RUF2" s="24"/>
      <c r="RUG2" s="24"/>
      <c r="RUH2" s="24"/>
      <c r="RUI2" s="24"/>
      <c r="RUJ2" s="24"/>
      <c r="RUK2" s="24"/>
      <c r="RUL2" s="24"/>
      <c r="RUM2" s="24"/>
      <c r="RUN2" s="24"/>
      <c r="RUO2" s="24"/>
      <c r="RUP2" s="24"/>
      <c r="RUQ2" s="24"/>
      <c r="RUR2" s="24"/>
      <c r="RUS2" s="24"/>
      <c r="RUT2" s="24"/>
      <c r="RUU2" s="24"/>
      <c r="RUV2" s="24"/>
      <c r="RUW2" s="24"/>
      <c r="RUX2" s="24"/>
      <c r="RUY2" s="24"/>
      <c r="RUZ2" s="24"/>
      <c r="RVA2" s="24"/>
      <c r="RVB2" s="24"/>
      <c r="RVC2" s="24"/>
      <c r="RVD2" s="24"/>
      <c r="RVE2" s="24"/>
      <c r="RVF2" s="24"/>
      <c r="RVG2" s="24"/>
      <c r="RVH2" s="24"/>
      <c r="RVI2" s="24"/>
      <c r="RVJ2" s="24"/>
      <c r="RVK2" s="24"/>
      <c r="RVL2" s="24"/>
      <c r="RVM2" s="24"/>
      <c r="RVN2" s="24"/>
      <c r="RVO2" s="24"/>
      <c r="RVP2" s="24"/>
      <c r="RVQ2" s="24"/>
      <c r="RVR2" s="24"/>
      <c r="RVS2" s="24"/>
      <c r="RVT2" s="24"/>
      <c r="RVU2" s="24"/>
      <c r="RVV2" s="24"/>
      <c r="RVW2" s="24"/>
      <c r="RVX2" s="24"/>
      <c r="RVY2" s="24"/>
      <c r="RVZ2" s="24"/>
      <c r="RWA2" s="24"/>
      <c r="RWB2" s="24"/>
      <c r="RWC2" s="24"/>
      <c r="RWD2" s="24"/>
      <c r="RWE2" s="24"/>
      <c r="RWF2" s="24"/>
      <c r="RWG2" s="24"/>
      <c r="RWH2" s="24"/>
      <c r="RWI2" s="24"/>
      <c r="RWJ2" s="24"/>
      <c r="RWK2" s="24"/>
      <c r="RWL2" s="24"/>
      <c r="RWM2" s="24"/>
      <c r="RWN2" s="24"/>
      <c r="RWO2" s="24"/>
      <c r="RWP2" s="24"/>
      <c r="RWQ2" s="24"/>
      <c r="RWR2" s="24"/>
      <c r="RWS2" s="24"/>
      <c r="RWT2" s="24"/>
      <c r="RWU2" s="24"/>
      <c r="RWV2" s="24"/>
      <c r="RWW2" s="24"/>
      <c r="RWX2" s="24"/>
      <c r="RWY2" s="24"/>
      <c r="RWZ2" s="24"/>
      <c r="RXA2" s="24"/>
      <c r="RXB2" s="24"/>
      <c r="RXC2" s="24"/>
      <c r="RXD2" s="24"/>
      <c r="RXE2" s="24"/>
      <c r="RXF2" s="24"/>
      <c r="RXG2" s="24"/>
      <c r="RXH2" s="24"/>
      <c r="RXI2" s="24"/>
      <c r="RXJ2" s="24"/>
      <c r="RXK2" s="24"/>
      <c r="RXL2" s="24"/>
      <c r="RXM2" s="24"/>
      <c r="RXN2" s="24"/>
      <c r="RXO2" s="24"/>
      <c r="RXP2" s="24"/>
      <c r="RXQ2" s="24"/>
      <c r="RXR2" s="24"/>
      <c r="RXS2" s="24"/>
      <c r="RXT2" s="24"/>
      <c r="RXU2" s="24"/>
      <c r="RXV2" s="24"/>
      <c r="RXW2" s="24"/>
      <c r="RXX2" s="24"/>
      <c r="RXY2" s="24"/>
      <c r="RXZ2" s="24"/>
      <c r="RYA2" s="24"/>
      <c r="RYB2" s="24"/>
      <c r="RYC2" s="24"/>
      <c r="RYD2" s="24"/>
      <c r="RYE2" s="24"/>
      <c r="RYF2" s="24"/>
      <c r="RYG2" s="24"/>
      <c r="RYH2" s="24"/>
      <c r="RYI2" s="24"/>
      <c r="RYJ2" s="24"/>
      <c r="RYK2" s="24"/>
      <c r="RYL2" s="24"/>
      <c r="RYM2" s="24"/>
      <c r="RYN2" s="24"/>
      <c r="RYO2" s="24"/>
      <c r="RYP2" s="24"/>
      <c r="RYQ2" s="24"/>
      <c r="RYR2" s="24"/>
      <c r="RYS2" s="24"/>
      <c r="RYT2" s="24"/>
      <c r="RYU2" s="24"/>
      <c r="RYV2" s="24"/>
      <c r="RYW2" s="24"/>
      <c r="RYX2" s="24"/>
      <c r="RYY2" s="24"/>
      <c r="RYZ2" s="24"/>
      <c r="RZA2" s="24"/>
      <c r="RZB2" s="24"/>
      <c r="RZC2" s="24"/>
      <c r="RZD2" s="24"/>
      <c r="RZE2" s="24"/>
      <c r="RZF2" s="24"/>
      <c r="RZG2" s="24"/>
      <c r="RZH2" s="24"/>
      <c r="RZI2" s="24"/>
      <c r="RZJ2" s="24"/>
      <c r="RZK2" s="24"/>
      <c r="RZL2" s="24"/>
      <c r="RZM2" s="24"/>
      <c r="RZN2" s="24"/>
      <c r="RZO2" s="24"/>
      <c r="RZP2" s="24"/>
      <c r="RZQ2" s="24"/>
      <c r="RZR2" s="24"/>
      <c r="RZS2" s="24"/>
      <c r="RZT2" s="24"/>
      <c r="RZU2" s="24"/>
      <c r="RZV2" s="24"/>
      <c r="RZW2" s="24"/>
      <c r="RZX2" s="24"/>
      <c r="RZY2" s="24"/>
      <c r="RZZ2" s="24"/>
      <c r="SAA2" s="24"/>
      <c r="SAB2" s="24"/>
      <c r="SAC2" s="24"/>
      <c r="SAD2" s="24"/>
      <c r="SAE2" s="24"/>
      <c r="SAF2" s="24"/>
      <c r="SAG2" s="24"/>
      <c r="SAH2" s="24"/>
      <c r="SAI2" s="24"/>
      <c r="SAJ2" s="24"/>
      <c r="SAK2" s="24"/>
      <c r="SAL2" s="24"/>
      <c r="SAM2" s="24"/>
      <c r="SAN2" s="24"/>
      <c r="SAO2" s="24"/>
      <c r="SAP2" s="24"/>
      <c r="SAQ2" s="24"/>
      <c r="SAR2" s="24"/>
      <c r="SAS2" s="24"/>
      <c r="SAT2" s="24"/>
      <c r="SAU2" s="24"/>
      <c r="SAV2" s="24"/>
      <c r="SAW2" s="24"/>
      <c r="SAX2" s="24"/>
      <c r="SAY2" s="24"/>
      <c r="SAZ2" s="24"/>
      <c r="SBA2" s="24"/>
      <c r="SBB2" s="24"/>
      <c r="SBC2" s="24"/>
      <c r="SBD2" s="24"/>
      <c r="SBE2" s="24"/>
      <c r="SBF2" s="24"/>
      <c r="SBG2" s="24"/>
      <c r="SBH2" s="24"/>
      <c r="SBI2" s="24"/>
      <c r="SBJ2" s="24"/>
      <c r="SBK2" s="24"/>
      <c r="SBL2" s="24"/>
      <c r="SBM2" s="24"/>
      <c r="SBN2" s="24"/>
      <c r="SBO2" s="24"/>
      <c r="SBP2" s="24"/>
      <c r="SBQ2" s="24"/>
      <c r="SBR2" s="24"/>
      <c r="SBS2" s="24"/>
      <c r="SBT2" s="24"/>
      <c r="SBU2" s="24"/>
      <c r="SBV2" s="24"/>
      <c r="SBW2" s="24"/>
      <c r="SBX2" s="24"/>
      <c r="SBY2" s="24"/>
      <c r="SBZ2" s="24"/>
      <c r="SCA2" s="24"/>
      <c r="SCB2" s="24"/>
      <c r="SCC2" s="24"/>
      <c r="SCD2" s="24"/>
      <c r="SCE2" s="24"/>
      <c r="SCF2" s="24"/>
      <c r="SCG2" s="24"/>
      <c r="SCH2" s="24"/>
      <c r="SCI2" s="24"/>
      <c r="SCJ2" s="24"/>
      <c r="SCK2" s="24"/>
      <c r="SCL2" s="24"/>
      <c r="SCM2" s="24"/>
      <c r="SCN2" s="24"/>
      <c r="SCO2" s="24"/>
      <c r="SCP2" s="24"/>
      <c r="SCQ2" s="24"/>
      <c r="SCR2" s="24"/>
      <c r="SCS2" s="24"/>
      <c r="SCT2" s="24"/>
      <c r="SCU2" s="24"/>
      <c r="SCV2" s="24"/>
      <c r="SCW2" s="24"/>
      <c r="SCX2" s="24"/>
      <c r="SCY2" s="24"/>
      <c r="SCZ2" s="24"/>
      <c r="SDA2" s="24"/>
      <c r="SDB2" s="24"/>
      <c r="SDC2" s="24"/>
      <c r="SDD2" s="24"/>
      <c r="SDE2" s="24"/>
      <c r="SDF2" s="24"/>
      <c r="SDG2" s="24"/>
      <c r="SDH2" s="24"/>
      <c r="SDI2" s="24"/>
      <c r="SDJ2" s="24"/>
      <c r="SDK2" s="24"/>
      <c r="SDL2" s="24"/>
      <c r="SDM2" s="24"/>
      <c r="SDN2" s="24"/>
      <c r="SDO2" s="24"/>
      <c r="SDP2" s="24"/>
      <c r="SDQ2" s="24"/>
      <c r="SDR2" s="24"/>
      <c r="SDS2" s="24"/>
      <c r="SDT2" s="24"/>
      <c r="SDU2" s="24"/>
      <c r="SDV2" s="24"/>
      <c r="SDW2" s="24"/>
      <c r="SDX2" s="24"/>
      <c r="SDY2" s="24"/>
      <c r="SDZ2" s="24"/>
      <c r="SEA2" s="24"/>
      <c r="SEB2" s="24"/>
      <c r="SEC2" s="24"/>
      <c r="SED2" s="24"/>
      <c r="SEE2" s="24"/>
      <c r="SEF2" s="24"/>
      <c r="SEG2" s="24"/>
      <c r="SEH2" s="24"/>
      <c r="SEI2" s="24"/>
      <c r="SEJ2" s="24"/>
      <c r="SEK2" s="24"/>
      <c r="SEL2" s="24"/>
      <c r="SEM2" s="24"/>
      <c r="SEN2" s="24"/>
      <c r="SEO2" s="24"/>
      <c r="SEP2" s="24"/>
      <c r="SEQ2" s="24"/>
      <c r="SER2" s="24"/>
      <c r="SES2" s="24"/>
      <c r="SET2" s="24"/>
      <c r="SEU2" s="24"/>
      <c r="SEV2" s="24"/>
      <c r="SEW2" s="24"/>
      <c r="SEX2" s="24"/>
      <c r="SEY2" s="24"/>
      <c r="SEZ2" s="24"/>
      <c r="SFA2" s="24"/>
      <c r="SFB2" s="24"/>
      <c r="SFC2" s="24"/>
      <c r="SFD2" s="24"/>
      <c r="SFE2" s="24"/>
      <c r="SFF2" s="24"/>
      <c r="SFG2" s="24"/>
      <c r="SFH2" s="24"/>
      <c r="SFI2" s="24"/>
      <c r="SFJ2" s="24"/>
      <c r="SFK2" s="24"/>
      <c r="SFL2" s="24"/>
      <c r="SFM2" s="24"/>
      <c r="SFN2" s="24"/>
      <c r="SFO2" s="24"/>
      <c r="SFP2" s="24"/>
      <c r="SFQ2" s="24"/>
      <c r="SFR2" s="24"/>
      <c r="SFS2" s="24"/>
      <c r="SFT2" s="24"/>
      <c r="SFU2" s="24"/>
      <c r="SFV2" s="24"/>
      <c r="SFW2" s="24"/>
      <c r="SFX2" s="24"/>
      <c r="SFY2" s="24"/>
      <c r="SFZ2" s="24"/>
      <c r="SGA2" s="24"/>
      <c r="SGB2" s="24"/>
      <c r="SGC2" s="24"/>
      <c r="SGD2" s="24"/>
      <c r="SGE2" s="24"/>
      <c r="SGF2" s="24"/>
      <c r="SGG2" s="24"/>
      <c r="SGH2" s="24"/>
      <c r="SGI2" s="24"/>
      <c r="SGJ2" s="24"/>
      <c r="SGK2" s="24"/>
      <c r="SGL2" s="24"/>
      <c r="SGM2" s="24"/>
      <c r="SGN2" s="24"/>
      <c r="SGO2" s="24"/>
      <c r="SGP2" s="24"/>
      <c r="SGQ2" s="24"/>
      <c r="SGR2" s="24"/>
      <c r="SGS2" s="24"/>
      <c r="SGT2" s="24"/>
      <c r="SGU2" s="24"/>
      <c r="SGV2" s="24"/>
      <c r="SGW2" s="24"/>
      <c r="SGX2" s="24"/>
      <c r="SGY2" s="24"/>
      <c r="SGZ2" s="24"/>
      <c r="SHA2" s="24"/>
      <c r="SHB2" s="24"/>
      <c r="SHC2" s="24"/>
      <c r="SHD2" s="24"/>
      <c r="SHE2" s="24"/>
      <c r="SHF2" s="24"/>
      <c r="SHG2" s="24"/>
      <c r="SHH2" s="24"/>
      <c r="SHI2" s="24"/>
      <c r="SHJ2" s="24"/>
      <c r="SHK2" s="24"/>
      <c r="SHL2" s="24"/>
      <c r="SHM2" s="24"/>
      <c r="SHN2" s="24"/>
      <c r="SHO2" s="24"/>
      <c r="SHP2" s="24"/>
      <c r="SHQ2" s="24"/>
      <c r="SHR2" s="24"/>
      <c r="SHS2" s="24"/>
      <c r="SHT2" s="24"/>
      <c r="SHU2" s="24"/>
      <c r="SHV2" s="24"/>
      <c r="SHW2" s="24"/>
      <c r="SHX2" s="24"/>
      <c r="SHY2" s="24"/>
      <c r="SHZ2" s="24"/>
      <c r="SIA2" s="24"/>
      <c r="SIB2" s="24"/>
      <c r="SIC2" s="24"/>
      <c r="SID2" s="24"/>
      <c r="SIE2" s="24"/>
      <c r="SIF2" s="24"/>
      <c r="SIG2" s="24"/>
      <c r="SIH2" s="24"/>
      <c r="SII2" s="24"/>
      <c r="SIJ2" s="24"/>
      <c r="SIK2" s="24"/>
      <c r="SIL2" s="24"/>
      <c r="SIM2" s="24"/>
      <c r="SIN2" s="24"/>
      <c r="SIO2" s="24"/>
      <c r="SIP2" s="24"/>
      <c r="SIQ2" s="24"/>
      <c r="SIR2" s="24"/>
      <c r="SIS2" s="24"/>
      <c r="SIT2" s="24"/>
      <c r="SIU2" s="24"/>
      <c r="SIV2" s="24"/>
      <c r="SIW2" s="24"/>
      <c r="SIX2" s="24"/>
      <c r="SIY2" s="24"/>
      <c r="SIZ2" s="24"/>
      <c r="SJA2" s="24"/>
      <c r="SJB2" s="24"/>
      <c r="SJC2" s="24"/>
      <c r="SJD2" s="24"/>
      <c r="SJE2" s="24"/>
      <c r="SJF2" s="24"/>
      <c r="SJG2" s="24"/>
      <c r="SJH2" s="24"/>
      <c r="SJI2" s="24"/>
      <c r="SJJ2" s="24"/>
      <c r="SJK2" s="24"/>
      <c r="SJL2" s="24"/>
      <c r="SJM2" s="24"/>
      <c r="SJN2" s="24"/>
      <c r="SJO2" s="24"/>
      <c r="SJP2" s="24"/>
      <c r="SJQ2" s="24"/>
      <c r="SJR2" s="24"/>
      <c r="SJS2" s="24"/>
      <c r="SJT2" s="24"/>
      <c r="SJU2" s="24"/>
      <c r="SJV2" s="24"/>
      <c r="SJW2" s="24"/>
      <c r="SJX2" s="24"/>
      <c r="SJY2" s="24"/>
      <c r="SJZ2" s="24"/>
      <c r="SKA2" s="24"/>
      <c r="SKB2" s="24"/>
      <c r="SKC2" s="24"/>
      <c r="SKD2" s="24"/>
      <c r="SKE2" s="24"/>
      <c r="SKF2" s="24"/>
      <c r="SKG2" s="24"/>
      <c r="SKH2" s="24"/>
      <c r="SKI2" s="24"/>
      <c r="SKJ2" s="24"/>
      <c r="SKK2" s="24"/>
      <c r="SKL2" s="24"/>
      <c r="SKM2" s="24"/>
      <c r="SKN2" s="24"/>
      <c r="SKO2" s="24"/>
      <c r="SKP2" s="24"/>
      <c r="SKQ2" s="24"/>
      <c r="SKR2" s="24"/>
      <c r="SKS2" s="24"/>
      <c r="SKT2" s="24"/>
      <c r="SKU2" s="24"/>
      <c r="SKV2" s="24"/>
      <c r="SKW2" s="24"/>
      <c r="SKX2" s="24"/>
      <c r="SKY2" s="24"/>
      <c r="SKZ2" s="24"/>
      <c r="SLA2" s="24"/>
      <c r="SLB2" s="24"/>
      <c r="SLC2" s="24"/>
      <c r="SLD2" s="24"/>
      <c r="SLE2" s="24"/>
      <c r="SLF2" s="24"/>
      <c r="SLG2" s="24"/>
      <c r="SLH2" s="24"/>
      <c r="SLI2" s="24"/>
      <c r="SLJ2" s="24"/>
      <c r="SLK2" s="24"/>
      <c r="SLL2" s="24"/>
      <c r="SLM2" s="24"/>
      <c r="SLN2" s="24"/>
      <c r="SLO2" s="24"/>
      <c r="SLP2" s="24"/>
      <c r="SLQ2" s="24"/>
      <c r="SLR2" s="24"/>
      <c r="SLS2" s="24"/>
      <c r="SLT2" s="24"/>
      <c r="SLU2" s="24"/>
      <c r="SLV2" s="24"/>
      <c r="SLW2" s="24"/>
      <c r="SLX2" s="24"/>
      <c r="SLY2" s="24"/>
      <c r="SLZ2" s="24"/>
      <c r="SMA2" s="24"/>
      <c r="SMB2" s="24"/>
      <c r="SMC2" s="24"/>
      <c r="SMD2" s="24"/>
      <c r="SME2" s="24"/>
      <c r="SMF2" s="24"/>
      <c r="SMG2" s="24"/>
      <c r="SMH2" s="24"/>
      <c r="SMI2" s="24"/>
      <c r="SMJ2" s="24"/>
      <c r="SMK2" s="24"/>
      <c r="SML2" s="24"/>
      <c r="SMM2" s="24"/>
      <c r="SMN2" s="24"/>
      <c r="SMO2" s="24"/>
      <c r="SMP2" s="24"/>
      <c r="SMQ2" s="24"/>
      <c r="SMR2" s="24"/>
      <c r="SMS2" s="24"/>
      <c r="SMT2" s="24"/>
      <c r="SMU2" s="24"/>
      <c r="SMV2" s="24"/>
      <c r="SMW2" s="24"/>
      <c r="SMX2" s="24"/>
      <c r="SMY2" s="24"/>
      <c r="SMZ2" s="24"/>
      <c r="SNA2" s="24"/>
      <c r="SNB2" s="24"/>
      <c r="SNC2" s="24"/>
      <c r="SND2" s="24"/>
      <c r="SNE2" s="24"/>
      <c r="SNF2" s="24"/>
      <c r="SNG2" s="24"/>
      <c r="SNH2" s="24"/>
      <c r="SNI2" s="24"/>
      <c r="SNJ2" s="24"/>
      <c r="SNK2" s="24"/>
      <c r="SNL2" s="24"/>
      <c r="SNM2" s="24"/>
      <c r="SNN2" s="24"/>
      <c r="SNO2" s="24"/>
      <c r="SNP2" s="24"/>
      <c r="SNQ2" s="24"/>
      <c r="SNR2" s="24"/>
      <c r="SNS2" s="24"/>
      <c r="SNT2" s="24"/>
      <c r="SNU2" s="24"/>
      <c r="SNV2" s="24"/>
      <c r="SNW2" s="24"/>
      <c r="SNX2" s="24"/>
      <c r="SNY2" s="24"/>
      <c r="SNZ2" s="24"/>
      <c r="SOA2" s="24"/>
      <c r="SOB2" s="24"/>
      <c r="SOC2" s="24"/>
      <c r="SOD2" s="24"/>
      <c r="SOE2" s="24"/>
      <c r="SOF2" s="24"/>
      <c r="SOG2" s="24"/>
      <c r="SOH2" s="24"/>
      <c r="SOI2" s="24"/>
      <c r="SOJ2" s="24"/>
      <c r="SOK2" s="24"/>
      <c r="SOL2" s="24"/>
      <c r="SOM2" s="24"/>
      <c r="SON2" s="24"/>
      <c r="SOO2" s="24"/>
      <c r="SOP2" s="24"/>
      <c r="SOQ2" s="24"/>
      <c r="SOR2" s="24"/>
      <c r="SOS2" s="24"/>
      <c r="SOT2" s="24"/>
      <c r="SOU2" s="24"/>
      <c r="SOV2" s="24"/>
      <c r="SOW2" s="24"/>
      <c r="SOX2" s="24"/>
      <c r="SOY2" s="24"/>
      <c r="SOZ2" s="24"/>
      <c r="SPA2" s="24"/>
      <c r="SPB2" s="24"/>
      <c r="SPC2" s="24"/>
      <c r="SPD2" s="24"/>
      <c r="SPE2" s="24"/>
      <c r="SPF2" s="24"/>
      <c r="SPG2" s="24"/>
      <c r="SPH2" s="24"/>
      <c r="SPI2" s="24"/>
      <c r="SPJ2" s="24"/>
      <c r="SPK2" s="24"/>
      <c r="SPL2" s="24"/>
      <c r="SPM2" s="24"/>
      <c r="SPN2" s="24"/>
      <c r="SPO2" s="24"/>
      <c r="SPP2" s="24"/>
      <c r="SPQ2" s="24"/>
      <c r="SPR2" s="24"/>
      <c r="SPS2" s="24"/>
      <c r="SPT2" s="24"/>
      <c r="SPU2" s="24"/>
      <c r="SPV2" s="24"/>
      <c r="SPW2" s="24"/>
      <c r="SPX2" s="24"/>
      <c r="SPY2" s="24"/>
      <c r="SPZ2" s="24"/>
      <c r="SQA2" s="24"/>
      <c r="SQB2" s="24"/>
      <c r="SQC2" s="24"/>
      <c r="SQD2" s="24"/>
      <c r="SQE2" s="24"/>
      <c r="SQF2" s="24"/>
      <c r="SQG2" s="24"/>
      <c r="SQH2" s="24"/>
      <c r="SQI2" s="24"/>
      <c r="SQJ2" s="24"/>
      <c r="SQK2" s="24"/>
      <c r="SQL2" s="24"/>
      <c r="SQM2" s="24"/>
      <c r="SQN2" s="24"/>
      <c r="SQO2" s="24"/>
      <c r="SQP2" s="24"/>
      <c r="SQQ2" s="24"/>
      <c r="SQR2" s="24"/>
      <c r="SQS2" s="24"/>
      <c r="SQT2" s="24"/>
      <c r="SQU2" s="24"/>
      <c r="SQV2" s="24"/>
      <c r="SQW2" s="24"/>
      <c r="SQX2" s="24"/>
      <c r="SQY2" s="24"/>
      <c r="SQZ2" s="24"/>
      <c r="SRA2" s="24"/>
      <c r="SRB2" s="24"/>
      <c r="SRC2" s="24"/>
      <c r="SRD2" s="24"/>
      <c r="SRE2" s="24"/>
      <c r="SRF2" s="24"/>
      <c r="SRG2" s="24"/>
      <c r="SRH2" s="24"/>
      <c r="SRI2" s="24"/>
      <c r="SRJ2" s="24"/>
      <c r="SRK2" s="24"/>
      <c r="SRL2" s="24"/>
      <c r="SRM2" s="24"/>
      <c r="SRN2" s="24"/>
      <c r="SRO2" s="24"/>
      <c r="SRP2" s="24"/>
      <c r="SRQ2" s="24"/>
      <c r="SRR2" s="24"/>
      <c r="SRS2" s="24"/>
      <c r="SRT2" s="24"/>
      <c r="SRU2" s="24"/>
      <c r="SRV2" s="24"/>
      <c r="SRW2" s="24"/>
      <c r="SRX2" s="24"/>
      <c r="SRY2" s="24"/>
      <c r="SRZ2" s="24"/>
      <c r="SSA2" s="24"/>
      <c r="SSB2" s="24"/>
      <c r="SSC2" s="24"/>
      <c r="SSD2" s="24"/>
      <c r="SSE2" s="24"/>
      <c r="SSF2" s="24"/>
      <c r="SSG2" s="24"/>
      <c r="SSH2" s="24"/>
      <c r="SSI2" s="24"/>
      <c r="SSJ2" s="24"/>
      <c r="SSK2" s="24"/>
      <c r="SSL2" s="24"/>
      <c r="SSM2" s="24"/>
      <c r="SSN2" s="24"/>
      <c r="SSO2" s="24"/>
      <c r="SSP2" s="24"/>
      <c r="SSQ2" s="24"/>
      <c r="SSR2" s="24"/>
      <c r="SSS2" s="24"/>
      <c r="SST2" s="24"/>
      <c r="SSU2" s="24"/>
      <c r="SSV2" s="24"/>
      <c r="SSW2" s="24"/>
      <c r="SSX2" s="24"/>
      <c r="SSY2" s="24"/>
      <c r="SSZ2" s="24"/>
      <c r="STA2" s="24"/>
      <c r="STB2" s="24"/>
      <c r="STC2" s="24"/>
      <c r="STD2" s="24"/>
      <c r="STE2" s="24"/>
      <c r="STF2" s="24"/>
      <c r="STG2" s="24"/>
      <c r="STH2" s="24"/>
      <c r="STI2" s="24"/>
      <c r="STJ2" s="24"/>
      <c r="STK2" s="24"/>
      <c r="STL2" s="24"/>
      <c r="STM2" s="24"/>
      <c r="STN2" s="24"/>
      <c r="STO2" s="24"/>
      <c r="STP2" s="24"/>
      <c r="STQ2" s="24"/>
      <c r="STR2" s="24"/>
      <c r="STS2" s="24"/>
      <c r="STT2" s="24"/>
      <c r="STU2" s="24"/>
      <c r="STV2" s="24"/>
      <c r="STW2" s="24"/>
      <c r="STX2" s="24"/>
      <c r="STY2" s="24"/>
      <c r="STZ2" s="24"/>
      <c r="SUA2" s="24"/>
      <c r="SUB2" s="24"/>
      <c r="SUC2" s="24"/>
      <c r="SUD2" s="24"/>
      <c r="SUE2" s="24"/>
      <c r="SUF2" s="24"/>
      <c r="SUG2" s="24"/>
      <c r="SUH2" s="24"/>
      <c r="SUI2" s="24"/>
      <c r="SUJ2" s="24"/>
      <c r="SUK2" s="24"/>
      <c r="SUL2" s="24"/>
      <c r="SUM2" s="24"/>
      <c r="SUN2" s="24"/>
      <c r="SUO2" s="24"/>
      <c r="SUP2" s="24"/>
      <c r="SUQ2" s="24"/>
      <c r="SUR2" s="24"/>
      <c r="SUS2" s="24"/>
      <c r="SUT2" s="24"/>
      <c r="SUU2" s="24"/>
      <c r="SUV2" s="24"/>
      <c r="SUW2" s="24"/>
      <c r="SUX2" s="24"/>
      <c r="SUY2" s="24"/>
      <c r="SUZ2" s="24"/>
      <c r="SVA2" s="24"/>
      <c r="SVB2" s="24"/>
      <c r="SVC2" s="24"/>
      <c r="SVD2" s="24"/>
      <c r="SVE2" s="24"/>
      <c r="SVF2" s="24"/>
      <c r="SVG2" s="24"/>
      <c r="SVH2" s="24"/>
      <c r="SVI2" s="24"/>
      <c r="SVJ2" s="24"/>
      <c r="SVK2" s="24"/>
      <c r="SVL2" s="24"/>
      <c r="SVM2" s="24"/>
      <c r="SVN2" s="24"/>
      <c r="SVO2" s="24"/>
      <c r="SVP2" s="24"/>
      <c r="SVQ2" s="24"/>
      <c r="SVR2" s="24"/>
      <c r="SVS2" s="24"/>
      <c r="SVT2" s="24"/>
      <c r="SVU2" s="24"/>
      <c r="SVV2" s="24"/>
      <c r="SVW2" s="24"/>
      <c r="SVX2" s="24"/>
      <c r="SVY2" s="24"/>
      <c r="SVZ2" s="24"/>
      <c r="SWA2" s="24"/>
      <c r="SWB2" s="24"/>
      <c r="SWC2" s="24"/>
      <c r="SWD2" s="24"/>
      <c r="SWE2" s="24"/>
      <c r="SWF2" s="24"/>
      <c r="SWG2" s="24"/>
      <c r="SWH2" s="24"/>
      <c r="SWI2" s="24"/>
      <c r="SWJ2" s="24"/>
      <c r="SWK2" s="24"/>
      <c r="SWL2" s="24"/>
      <c r="SWM2" s="24"/>
      <c r="SWN2" s="24"/>
      <c r="SWO2" s="24"/>
      <c r="SWP2" s="24"/>
      <c r="SWQ2" s="24"/>
      <c r="SWR2" s="24"/>
      <c r="SWS2" s="24"/>
      <c r="SWT2" s="24"/>
      <c r="SWU2" s="24"/>
      <c r="SWV2" s="24"/>
      <c r="SWW2" s="24"/>
      <c r="SWX2" s="24"/>
      <c r="SWY2" s="24"/>
      <c r="SWZ2" s="24"/>
      <c r="SXA2" s="24"/>
      <c r="SXB2" s="24"/>
      <c r="SXC2" s="24"/>
      <c r="SXD2" s="24"/>
      <c r="SXE2" s="24"/>
      <c r="SXF2" s="24"/>
      <c r="SXG2" s="24"/>
      <c r="SXH2" s="24"/>
      <c r="SXI2" s="24"/>
      <c r="SXJ2" s="24"/>
      <c r="SXK2" s="24"/>
      <c r="SXL2" s="24"/>
      <c r="SXM2" s="24"/>
      <c r="SXN2" s="24"/>
      <c r="SXO2" s="24"/>
      <c r="SXP2" s="24"/>
      <c r="SXQ2" s="24"/>
      <c r="SXR2" s="24"/>
      <c r="SXS2" s="24"/>
      <c r="SXT2" s="24"/>
      <c r="SXU2" s="24"/>
      <c r="SXV2" s="24"/>
      <c r="SXW2" s="24"/>
      <c r="SXX2" s="24"/>
      <c r="SXY2" s="24"/>
      <c r="SXZ2" s="24"/>
      <c r="SYA2" s="24"/>
      <c r="SYB2" s="24"/>
      <c r="SYC2" s="24"/>
      <c r="SYD2" s="24"/>
      <c r="SYE2" s="24"/>
      <c r="SYF2" s="24"/>
      <c r="SYG2" s="24"/>
      <c r="SYH2" s="24"/>
      <c r="SYI2" s="24"/>
      <c r="SYJ2" s="24"/>
      <c r="SYK2" s="24"/>
      <c r="SYL2" s="24"/>
      <c r="SYM2" s="24"/>
      <c r="SYN2" s="24"/>
      <c r="SYO2" s="24"/>
      <c r="SYP2" s="24"/>
      <c r="SYQ2" s="24"/>
      <c r="SYR2" s="24"/>
      <c r="SYS2" s="24"/>
      <c r="SYT2" s="24"/>
      <c r="SYU2" s="24"/>
      <c r="SYV2" s="24"/>
      <c r="SYW2" s="24"/>
      <c r="SYX2" s="24"/>
      <c r="SYY2" s="24"/>
      <c r="SYZ2" s="24"/>
      <c r="SZA2" s="24"/>
      <c r="SZB2" s="24"/>
      <c r="SZC2" s="24"/>
      <c r="SZD2" s="24"/>
      <c r="SZE2" s="24"/>
      <c r="SZF2" s="24"/>
      <c r="SZG2" s="24"/>
      <c r="SZH2" s="24"/>
      <c r="SZI2" s="24"/>
      <c r="SZJ2" s="24"/>
      <c r="SZK2" s="24"/>
      <c r="SZL2" s="24"/>
      <c r="SZM2" s="24"/>
      <c r="SZN2" s="24"/>
      <c r="SZO2" s="24"/>
      <c r="SZP2" s="24"/>
      <c r="SZQ2" s="24"/>
      <c r="SZR2" s="24"/>
      <c r="SZS2" s="24"/>
      <c r="SZT2" s="24"/>
      <c r="SZU2" s="24"/>
      <c r="SZV2" s="24"/>
      <c r="SZW2" s="24"/>
      <c r="SZX2" s="24"/>
      <c r="SZY2" s="24"/>
      <c r="SZZ2" s="24"/>
      <c r="TAA2" s="24"/>
      <c r="TAB2" s="24"/>
      <c r="TAC2" s="24"/>
      <c r="TAD2" s="24"/>
      <c r="TAE2" s="24"/>
      <c r="TAF2" s="24"/>
      <c r="TAG2" s="24"/>
      <c r="TAH2" s="24"/>
      <c r="TAI2" s="24"/>
      <c r="TAJ2" s="24"/>
      <c r="TAK2" s="24"/>
      <c r="TAL2" s="24"/>
      <c r="TAM2" s="24"/>
      <c r="TAN2" s="24"/>
      <c r="TAO2" s="24"/>
      <c r="TAP2" s="24"/>
      <c r="TAQ2" s="24"/>
      <c r="TAR2" s="24"/>
      <c r="TAS2" s="24"/>
      <c r="TAT2" s="24"/>
      <c r="TAU2" s="24"/>
      <c r="TAV2" s="24"/>
      <c r="TAW2" s="24"/>
      <c r="TAX2" s="24"/>
      <c r="TAY2" s="24"/>
      <c r="TAZ2" s="24"/>
      <c r="TBA2" s="24"/>
      <c r="TBB2" s="24"/>
      <c r="TBC2" s="24"/>
      <c r="TBD2" s="24"/>
      <c r="TBE2" s="24"/>
      <c r="TBF2" s="24"/>
      <c r="TBG2" s="24"/>
      <c r="TBH2" s="24"/>
      <c r="TBI2" s="24"/>
      <c r="TBJ2" s="24"/>
      <c r="TBK2" s="24"/>
      <c r="TBL2" s="24"/>
      <c r="TBM2" s="24"/>
      <c r="TBN2" s="24"/>
      <c r="TBO2" s="24"/>
      <c r="TBP2" s="24"/>
      <c r="TBQ2" s="24"/>
      <c r="TBR2" s="24"/>
      <c r="TBS2" s="24"/>
      <c r="TBT2" s="24"/>
      <c r="TBU2" s="24"/>
      <c r="TBV2" s="24"/>
      <c r="TBW2" s="24"/>
      <c r="TBX2" s="24"/>
      <c r="TBY2" s="24"/>
      <c r="TBZ2" s="24"/>
      <c r="TCA2" s="24"/>
      <c r="TCB2" s="24"/>
      <c r="TCC2" s="24"/>
      <c r="TCD2" s="24"/>
      <c r="TCE2" s="24"/>
      <c r="TCF2" s="24"/>
      <c r="TCG2" s="24"/>
      <c r="TCH2" s="24"/>
      <c r="TCI2" s="24"/>
      <c r="TCJ2" s="24"/>
      <c r="TCK2" s="24"/>
      <c r="TCL2" s="24"/>
      <c r="TCM2" s="24"/>
      <c r="TCN2" s="24"/>
      <c r="TCO2" s="24"/>
      <c r="TCP2" s="24"/>
      <c r="TCQ2" s="24"/>
      <c r="TCR2" s="24"/>
      <c r="TCS2" s="24"/>
      <c r="TCT2" s="24"/>
      <c r="TCU2" s="24"/>
      <c r="TCV2" s="24"/>
      <c r="TCW2" s="24"/>
      <c r="TCX2" s="24"/>
      <c r="TCY2" s="24"/>
      <c r="TCZ2" s="24"/>
      <c r="TDA2" s="24"/>
      <c r="TDB2" s="24"/>
      <c r="TDC2" s="24"/>
      <c r="TDD2" s="24"/>
      <c r="TDE2" s="24"/>
      <c r="TDF2" s="24"/>
      <c r="TDG2" s="24"/>
      <c r="TDH2" s="24"/>
      <c r="TDI2" s="24"/>
      <c r="TDJ2" s="24"/>
      <c r="TDK2" s="24"/>
      <c r="TDL2" s="24"/>
      <c r="TDM2" s="24"/>
      <c r="TDN2" s="24"/>
      <c r="TDO2" s="24"/>
      <c r="TDP2" s="24"/>
      <c r="TDQ2" s="24"/>
      <c r="TDR2" s="24"/>
      <c r="TDS2" s="24"/>
      <c r="TDT2" s="24"/>
      <c r="TDU2" s="24"/>
      <c r="TDV2" s="24"/>
      <c r="TDW2" s="24"/>
      <c r="TDX2" s="24"/>
      <c r="TDY2" s="24"/>
      <c r="TDZ2" s="24"/>
      <c r="TEA2" s="24"/>
      <c r="TEB2" s="24"/>
      <c r="TEC2" s="24"/>
      <c r="TED2" s="24"/>
      <c r="TEE2" s="24"/>
      <c r="TEF2" s="24"/>
      <c r="TEG2" s="24"/>
      <c r="TEH2" s="24"/>
      <c r="TEI2" s="24"/>
      <c r="TEJ2" s="24"/>
      <c r="TEK2" s="24"/>
      <c r="TEL2" s="24"/>
      <c r="TEM2" s="24"/>
      <c r="TEN2" s="24"/>
      <c r="TEO2" s="24"/>
      <c r="TEP2" s="24"/>
      <c r="TEQ2" s="24"/>
      <c r="TER2" s="24"/>
      <c r="TES2" s="24"/>
      <c r="TET2" s="24"/>
      <c r="TEU2" s="24"/>
      <c r="TEV2" s="24"/>
      <c r="TEW2" s="24"/>
      <c r="TEX2" s="24"/>
      <c r="TEY2" s="24"/>
      <c r="TEZ2" s="24"/>
      <c r="TFA2" s="24"/>
      <c r="TFB2" s="24"/>
      <c r="TFC2" s="24"/>
      <c r="TFD2" s="24"/>
      <c r="TFE2" s="24"/>
      <c r="TFF2" s="24"/>
      <c r="TFG2" s="24"/>
      <c r="TFH2" s="24"/>
      <c r="TFI2" s="24"/>
      <c r="TFJ2" s="24"/>
      <c r="TFK2" s="24"/>
      <c r="TFL2" s="24"/>
      <c r="TFM2" s="24"/>
      <c r="TFN2" s="24"/>
      <c r="TFO2" s="24"/>
      <c r="TFP2" s="24"/>
      <c r="TFQ2" s="24"/>
      <c r="TFR2" s="24"/>
      <c r="TFS2" s="24"/>
      <c r="TFT2" s="24"/>
      <c r="TFU2" s="24"/>
      <c r="TFV2" s="24"/>
      <c r="TFW2" s="24"/>
      <c r="TFX2" s="24"/>
      <c r="TFY2" s="24"/>
      <c r="TFZ2" s="24"/>
      <c r="TGA2" s="24"/>
      <c r="TGB2" s="24"/>
      <c r="TGC2" s="24"/>
      <c r="TGD2" s="24"/>
      <c r="TGE2" s="24"/>
      <c r="TGF2" s="24"/>
      <c r="TGG2" s="24"/>
      <c r="TGH2" s="24"/>
      <c r="TGI2" s="24"/>
      <c r="TGJ2" s="24"/>
      <c r="TGK2" s="24"/>
      <c r="TGL2" s="24"/>
      <c r="TGM2" s="24"/>
      <c r="TGN2" s="24"/>
      <c r="TGO2" s="24"/>
      <c r="TGP2" s="24"/>
      <c r="TGQ2" s="24"/>
      <c r="TGR2" s="24"/>
      <c r="TGS2" s="24"/>
      <c r="TGT2" s="24"/>
      <c r="TGU2" s="24"/>
      <c r="TGV2" s="24"/>
      <c r="TGW2" s="24"/>
      <c r="TGX2" s="24"/>
      <c r="TGY2" s="24"/>
      <c r="TGZ2" s="24"/>
      <c r="THA2" s="24"/>
      <c r="THB2" s="24"/>
      <c r="THC2" s="24"/>
      <c r="THD2" s="24"/>
      <c r="THE2" s="24"/>
      <c r="THF2" s="24"/>
      <c r="THG2" s="24"/>
      <c r="THH2" s="24"/>
      <c r="THI2" s="24"/>
      <c r="THJ2" s="24"/>
      <c r="THK2" s="24"/>
      <c r="THL2" s="24"/>
      <c r="THM2" s="24"/>
      <c r="THN2" s="24"/>
      <c r="THO2" s="24"/>
      <c r="THP2" s="24"/>
      <c r="THQ2" s="24"/>
      <c r="THR2" s="24"/>
      <c r="THS2" s="24"/>
      <c r="THT2" s="24"/>
      <c r="THU2" s="24"/>
      <c r="THV2" s="24"/>
      <c r="THW2" s="24"/>
      <c r="THX2" s="24"/>
      <c r="THY2" s="24"/>
      <c r="THZ2" s="24"/>
      <c r="TIA2" s="24"/>
      <c r="TIB2" s="24"/>
      <c r="TIC2" s="24"/>
      <c r="TID2" s="24"/>
      <c r="TIE2" s="24"/>
      <c r="TIF2" s="24"/>
      <c r="TIG2" s="24"/>
      <c r="TIH2" s="24"/>
      <c r="TII2" s="24"/>
      <c r="TIJ2" s="24"/>
      <c r="TIK2" s="24"/>
      <c r="TIL2" s="24"/>
      <c r="TIM2" s="24"/>
      <c r="TIN2" s="24"/>
      <c r="TIO2" s="24"/>
      <c r="TIP2" s="24"/>
      <c r="TIQ2" s="24"/>
      <c r="TIR2" s="24"/>
      <c r="TIS2" s="24"/>
      <c r="TIT2" s="24"/>
      <c r="TIU2" s="24"/>
      <c r="TIV2" s="24"/>
      <c r="TIW2" s="24"/>
      <c r="TIX2" s="24"/>
      <c r="TIY2" s="24"/>
      <c r="TIZ2" s="24"/>
      <c r="TJA2" s="24"/>
      <c r="TJB2" s="24"/>
      <c r="TJC2" s="24"/>
      <c r="TJD2" s="24"/>
      <c r="TJE2" s="24"/>
      <c r="TJF2" s="24"/>
      <c r="TJG2" s="24"/>
      <c r="TJH2" s="24"/>
      <c r="TJI2" s="24"/>
      <c r="TJJ2" s="24"/>
      <c r="TJK2" s="24"/>
      <c r="TJL2" s="24"/>
      <c r="TJM2" s="24"/>
      <c r="TJN2" s="24"/>
      <c r="TJO2" s="24"/>
      <c r="TJP2" s="24"/>
      <c r="TJQ2" s="24"/>
      <c r="TJR2" s="24"/>
      <c r="TJS2" s="24"/>
      <c r="TJT2" s="24"/>
      <c r="TJU2" s="24"/>
      <c r="TJV2" s="24"/>
      <c r="TJW2" s="24"/>
      <c r="TJX2" s="24"/>
      <c r="TJY2" s="24"/>
      <c r="TJZ2" s="24"/>
      <c r="TKA2" s="24"/>
      <c r="TKB2" s="24"/>
      <c r="TKC2" s="24"/>
      <c r="TKD2" s="24"/>
      <c r="TKE2" s="24"/>
      <c r="TKF2" s="24"/>
      <c r="TKG2" s="24"/>
      <c r="TKH2" s="24"/>
      <c r="TKI2" s="24"/>
      <c r="TKJ2" s="24"/>
      <c r="TKK2" s="24"/>
      <c r="TKL2" s="24"/>
      <c r="TKM2" s="24"/>
      <c r="TKN2" s="24"/>
      <c r="TKO2" s="24"/>
      <c r="TKP2" s="24"/>
      <c r="TKQ2" s="24"/>
      <c r="TKR2" s="24"/>
      <c r="TKS2" s="24"/>
      <c r="TKT2" s="24"/>
      <c r="TKU2" s="24"/>
      <c r="TKV2" s="24"/>
      <c r="TKW2" s="24"/>
      <c r="TKX2" s="24"/>
      <c r="TKY2" s="24"/>
      <c r="TKZ2" s="24"/>
      <c r="TLA2" s="24"/>
      <c r="TLB2" s="24"/>
      <c r="TLC2" s="24"/>
      <c r="TLD2" s="24"/>
      <c r="TLE2" s="24"/>
      <c r="TLF2" s="24"/>
      <c r="TLG2" s="24"/>
      <c r="TLH2" s="24"/>
      <c r="TLI2" s="24"/>
      <c r="TLJ2" s="24"/>
      <c r="TLK2" s="24"/>
      <c r="TLL2" s="24"/>
      <c r="TLM2" s="24"/>
      <c r="TLN2" s="24"/>
      <c r="TLO2" s="24"/>
      <c r="TLP2" s="24"/>
      <c r="TLQ2" s="24"/>
      <c r="TLR2" s="24"/>
      <c r="TLS2" s="24"/>
      <c r="TLT2" s="24"/>
      <c r="TLU2" s="24"/>
      <c r="TLV2" s="24"/>
      <c r="TLW2" s="24"/>
      <c r="TLX2" s="24"/>
      <c r="TLY2" s="24"/>
      <c r="TLZ2" s="24"/>
      <c r="TMA2" s="24"/>
      <c r="TMB2" s="24"/>
      <c r="TMC2" s="24"/>
      <c r="TMD2" s="24"/>
      <c r="TME2" s="24"/>
      <c r="TMF2" s="24"/>
      <c r="TMG2" s="24"/>
      <c r="TMH2" s="24"/>
      <c r="TMI2" s="24"/>
      <c r="TMJ2" s="24"/>
      <c r="TMK2" s="24"/>
      <c r="TML2" s="24"/>
      <c r="TMM2" s="24"/>
      <c r="TMN2" s="24"/>
      <c r="TMO2" s="24"/>
      <c r="TMP2" s="24"/>
      <c r="TMQ2" s="24"/>
      <c r="TMR2" s="24"/>
      <c r="TMS2" s="24"/>
      <c r="TMT2" s="24"/>
      <c r="TMU2" s="24"/>
      <c r="TMV2" s="24"/>
      <c r="TMW2" s="24"/>
      <c r="TMX2" s="24"/>
      <c r="TMY2" s="24"/>
      <c r="TMZ2" s="24"/>
      <c r="TNA2" s="24"/>
      <c r="TNB2" s="24"/>
      <c r="TNC2" s="24"/>
      <c r="TND2" s="24"/>
      <c r="TNE2" s="24"/>
      <c r="TNF2" s="24"/>
      <c r="TNG2" s="24"/>
      <c r="TNH2" s="24"/>
      <c r="TNI2" s="24"/>
      <c r="TNJ2" s="24"/>
      <c r="TNK2" s="24"/>
      <c r="TNL2" s="24"/>
      <c r="TNM2" s="24"/>
      <c r="TNN2" s="24"/>
      <c r="TNO2" s="24"/>
      <c r="TNP2" s="24"/>
      <c r="TNQ2" s="24"/>
      <c r="TNR2" s="24"/>
      <c r="TNS2" s="24"/>
      <c r="TNT2" s="24"/>
      <c r="TNU2" s="24"/>
      <c r="TNV2" s="24"/>
      <c r="TNW2" s="24"/>
      <c r="TNX2" s="24"/>
      <c r="TNY2" s="24"/>
      <c r="TNZ2" s="24"/>
      <c r="TOA2" s="24"/>
      <c r="TOB2" s="24"/>
      <c r="TOC2" s="24"/>
      <c r="TOD2" s="24"/>
      <c r="TOE2" s="24"/>
      <c r="TOF2" s="24"/>
      <c r="TOG2" s="24"/>
      <c r="TOH2" s="24"/>
      <c r="TOI2" s="24"/>
      <c r="TOJ2" s="24"/>
      <c r="TOK2" s="24"/>
      <c r="TOL2" s="24"/>
      <c r="TOM2" s="24"/>
      <c r="TON2" s="24"/>
      <c r="TOO2" s="24"/>
      <c r="TOP2" s="24"/>
      <c r="TOQ2" s="24"/>
      <c r="TOR2" s="24"/>
      <c r="TOS2" s="24"/>
      <c r="TOT2" s="24"/>
      <c r="TOU2" s="24"/>
      <c r="TOV2" s="24"/>
      <c r="TOW2" s="24"/>
      <c r="TOX2" s="24"/>
      <c r="TOY2" s="24"/>
      <c r="TOZ2" s="24"/>
      <c r="TPA2" s="24"/>
      <c r="TPB2" s="24"/>
      <c r="TPC2" s="24"/>
      <c r="TPD2" s="24"/>
      <c r="TPE2" s="24"/>
      <c r="TPF2" s="24"/>
      <c r="TPG2" s="24"/>
      <c r="TPH2" s="24"/>
      <c r="TPI2" s="24"/>
      <c r="TPJ2" s="24"/>
      <c r="TPK2" s="24"/>
      <c r="TPL2" s="24"/>
      <c r="TPM2" s="24"/>
      <c r="TPN2" s="24"/>
      <c r="TPO2" s="24"/>
      <c r="TPP2" s="24"/>
      <c r="TPQ2" s="24"/>
      <c r="TPR2" s="24"/>
      <c r="TPS2" s="24"/>
      <c r="TPT2" s="24"/>
      <c r="TPU2" s="24"/>
      <c r="TPV2" s="24"/>
      <c r="TPW2" s="24"/>
      <c r="TPX2" s="24"/>
      <c r="TPY2" s="24"/>
      <c r="TPZ2" s="24"/>
      <c r="TQA2" s="24"/>
      <c r="TQB2" s="24"/>
      <c r="TQC2" s="24"/>
      <c r="TQD2" s="24"/>
      <c r="TQE2" s="24"/>
      <c r="TQF2" s="24"/>
      <c r="TQG2" s="24"/>
      <c r="TQH2" s="24"/>
      <c r="TQI2" s="24"/>
      <c r="TQJ2" s="24"/>
      <c r="TQK2" s="24"/>
      <c r="TQL2" s="24"/>
      <c r="TQM2" s="24"/>
      <c r="TQN2" s="24"/>
      <c r="TQO2" s="24"/>
      <c r="TQP2" s="24"/>
      <c r="TQQ2" s="24"/>
      <c r="TQR2" s="24"/>
      <c r="TQS2" s="24"/>
      <c r="TQT2" s="24"/>
      <c r="TQU2" s="24"/>
      <c r="TQV2" s="24"/>
      <c r="TQW2" s="24"/>
      <c r="TQX2" s="24"/>
      <c r="TQY2" s="24"/>
      <c r="TQZ2" s="24"/>
      <c r="TRA2" s="24"/>
      <c r="TRB2" s="24"/>
      <c r="TRC2" s="24"/>
      <c r="TRD2" s="24"/>
      <c r="TRE2" s="24"/>
      <c r="TRF2" s="24"/>
      <c r="TRG2" s="24"/>
      <c r="TRH2" s="24"/>
      <c r="TRI2" s="24"/>
      <c r="TRJ2" s="24"/>
      <c r="TRK2" s="24"/>
      <c r="TRL2" s="24"/>
      <c r="TRM2" s="24"/>
      <c r="TRN2" s="24"/>
      <c r="TRO2" s="24"/>
      <c r="TRP2" s="24"/>
      <c r="TRQ2" s="24"/>
      <c r="TRR2" s="24"/>
      <c r="TRS2" s="24"/>
      <c r="TRT2" s="24"/>
      <c r="TRU2" s="24"/>
      <c r="TRV2" s="24"/>
      <c r="TRW2" s="24"/>
      <c r="TRX2" s="24"/>
      <c r="TRY2" s="24"/>
      <c r="TRZ2" s="24"/>
      <c r="TSA2" s="24"/>
      <c r="TSB2" s="24"/>
      <c r="TSC2" s="24"/>
      <c r="TSD2" s="24"/>
      <c r="TSE2" s="24"/>
      <c r="TSF2" s="24"/>
      <c r="TSG2" s="24"/>
      <c r="TSH2" s="24"/>
      <c r="TSI2" s="24"/>
      <c r="TSJ2" s="24"/>
      <c r="TSK2" s="24"/>
      <c r="TSL2" s="24"/>
      <c r="TSM2" s="24"/>
      <c r="TSN2" s="24"/>
      <c r="TSO2" s="24"/>
      <c r="TSP2" s="24"/>
      <c r="TSQ2" s="24"/>
      <c r="TSR2" s="24"/>
      <c r="TSS2" s="24"/>
      <c r="TST2" s="24"/>
      <c r="TSU2" s="24"/>
      <c r="TSV2" s="24"/>
      <c r="TSW2" s="24"/>
      <c r="TSX2" s="24"/>
      <c r="TSY2" s="24"/>
      <c r="TSZ2" s="24"/>
      <c r="TTA2" s="24"/>
      <c r="TTB2" s="24"/>
      <c r="TTC2" s="24"/>
      <c r="TTD2" s="24"/>
      <c r="TTE2" s="24"/>
      <c r="TTF2" s="24"/>
      <c r="TTG2" s="24"/>
      <c r="TTH2" s="24"/>
      <c r="TTI2" s="24"/>
      <c r="TTJ2" s="24"/>
      <c r="TTK2" s="24"/>
      <c r="TTL2" s="24"/>
      <c r="TTM2" s="24"/>
      <c r="TTN2" s="24"/>
      <c r="TTO2" s="24"/>
      <c r="TTP2" s="24"/>
      <c r="TTQ2" s="24"/>
      <c r="TTR2" s="24"/>
      <c r="TTS2" s="24"/>
      <c r="TTT2" s="24"/>
      <c r="TTU2" s="24"/>
      <c r="TTV2" s="24"/>
      <c r="TTW2" s="24"/>
      <c r="TTX2" s="24"/>
      <c r="TTY2" s="24"/>
      <c r="TTZ2" s="24"/>
      <c r="TUA2" s="24"/>
      <c r="TUB2" s="24"/>
      <c r="TUC2" s="24"/>
      <c r="TUD2" s="24"/>
      <c r="TUE2" s="24"/>
      <c r="TUF2" s="24"/>
      <c r="TUG2" s="24"/>
      <c r="TUH2" s="24"/>
      <c r="TUI2" s="24"/>
      <c r="TUJ2" s="24"/>
      <c r="TUK2" s="24"/>
      <c r="TUL2" s="24"/>
      <c r="TUM2" s="24"/>
      <c r="TUN2" s="24"/>
      <c r="TUO2" s="24"/>
      <c r="TUP2" s="24"/>
      <c r="TUQ2" s="24"/>
      <c r="TUR2" s="24"/>
      <c r="TUS2" s="24"/>
      <c r="TUT2" s="24"/>
      <c r="TUU2" s="24"/>
      <c r="TUV2" s="24"/>
      <c r="TUW2" s="24"/>
      <c r="TUX2" s="24"/>
      <c r="TUY2" s="24"/>
      <c r="TUZ2" s="24"/>
      <c r="TVA2" s="24"/>
      <c r="TVB2" s="24"/>
      <c r="TVC2" s="24"/>
      <c r="TVD2" s="24"/>
      <c r="TVE2" s="24"/>
      <c r="TVF2" s="24"/>
      <c r="TVG2" s="24"/>
      <c r="TVH2" s="24"/>
      <c r="TVI2" s="24"/>
      <c r="TVJ2" s="24"/>
      <c r="TVK2" s="24"/>
      <c r="TVL2" s="24"/>
      <c r="TVM2" s="24"/>
      <c r="TVN2" s="24"/>
      <c r="TVO2" s="24"/>
      <c r="TVP2" s="24"/>
      <c r="TVQ2" s="24"/>
      <c r="TVR2" s="24"/>
      <c r="TVS2" s="24"/>
      <c r="TVT2" s="24"/>
      <c r="TVU2" s="24"/>
      <c r="TVV2" s="24"/>
      <c r="TVW2" s="24"/>
      <c r="TVX2" s="24"/>
      <c r="TVY2" s="24"/>
      <c r="TVZ2" s="24"/>
      <c r="TWA2" s="24"/>
      <c r="TWB2" s="24"/>
      <c r="TWC2" s="24"/>
      <c r="TWD2" s="24"/>
      <c r="TWE2" s="24"/>
      <c r="TWF2" s="24"/>
      <c r="TWG2" s="24"/>
      <c r="TWH2" s="24"/>
      <c r="TWI2" s="24"/>
      <c r="TWJ2" s="24"/>
      <c r="TWK2" s="24"/>
      <c r="TWL2" s="24"/>
      <c r="TWM2" s="24"/>
      <c r="TWN2" s="24"/>
      <c r="TWO2" s="24"/>
      <c r="TWP2" s="24"/>
      <c r="TWQ2" s="24"/>
      <c r="TWR2" s="24"/>
      <c r="TWS2" s="24"/>
      <c r="TWT2" s="24"/>
      <c r="TWU2" s="24"/>
      <c r="TWV2" s="24"/>
      <c r="TWW2" s="24"/>
      <c r="TWX2" s="24"/>
      <c r="TWY2" s="24"/>
      <c r="TWZ2" s="24"/>
      <c r="TXA2" s="24"/>
      <c r="TXB2" s="24"/>
      <c r="TXC2" s="24"/>
      <c r="TXD2" s="24"/>
      <c r="TXE2" s="24"/>
      <c r="TXF2" s="24"/>
      <c r="TXG2" s="24"/>
      <c r="TXH2" s="24"/>
      <c r="TXI2" s="24"/>
      <c r="TXJ2" s="24"/>
      <c r="TXK2" s="24"/>
      <c r="TXL2" s="24"/>
      <c r="TXM2" s="24"/>
      <c r="TXN2" s="24"/>
      <c r="TXO2" s="24"/>
      <c r="TXP2" s="24"/>
      <c r="TXQ2" s="24"/>
      <c r="TXR2" s="24"/>
      <c r="TXS2" s="24"/>
      <c r="TXT2" s="24"/>
      <c r="TXU2" s="24"/>
      <c r="TXV2" s="24"/>
      <c r="TXW2" s="24"/>
      <c r="TXX2" s="24"/>
      <c r="TXY2" s="24"/>
      <c r="TXZ2" s="24"/>
      <c r="TYA2" s="24"/>
      <c r="TYB2" s="24"/>
      <c r="TYC2" s="24"/>
      <c r="TYD2" s="24"/>
      <c r="TYE2" s="24"/>
      <c r="TYF2" s="24"/>
      <c r="TYG2" s="24"/>
      <c r="TYH2" s="24"/>
      <c r="TYI2" s="24"/>
      <c r="TYJ2" s="24"/>
      <c r="TYK2" s="24"/>
      <c r="TYL2" s="24"/>
      <c r="TYM2" s="24"/>
      <c r="TYN2" s="24"/>
      <c r="TYO2" s="24"/>
      <c r="TYP2" s="24"/>
      <c r="TYQ2" s="24"/>
      <c r="TYR2" s="24"/>
      <c r="TYS2" s="24"/>
      <c r="TYT2" s="24"/>
      <c r="TYU2" s="24"/>
      <c r="TYV2" s="24"/>
      <c r="TYW2" s="24"/>
      <c r="TYX2" s="24"/>
      <c r="TYY2" s="24"/>
      <c r="TYZ2" s="24"/>
      <c r="TZA2" s="24"/>
      <c r="TZB2" s="24"/>
      <c r="TZC2" s="24"/>
      <c r="TZD2" s="24"/>
      <c r="TZE2" s="24"/>
      <c r="TZF2" s="24"/>
      <c r="TZG2" s="24"/>
      <c r="TZH2" s="24"/>
      <c r="TZI2" s="24"/>
      <c r="TZJ2" s="24"/>
      <c r="TZK2" s="24"/>
      <c r="TZL2" s="24"/>
      <c r="TZM2" s="24"/>
      <c r="TZN2" s="24"/>
      <c r="TZO2" s="24"/>
      <c r="TZP2" s="24"/>
      <c r="TZQ2" s="24"/>
      <c r="TZR2" s="24"/>
      <c r="TZS2" s="24"/>
      <c r="TZT2" s="24"/>
      <c r="TZU2" s="24"/>
      <c r="TZV2" s="24"/>
      <c r="TZW2" s="24"/>
      <c r="TZX2" s="24"/>
      <c r="TZY2" s="24"/>
      <c r="TZZ2" s="24"/>
      <c r="UAA2" s="24"/>
      <c r="UAB2" s="24"/>
      <c r="UAC2" s="24"/>
      <c r="UAD2" s="24"/>
      <c r="UAE2" s="24"/>
      <c r="UAF2" s="24"/>
      <c r="UAG2" s="24"/>
      <c r="UAH2" s="24"/>
      <c r="UAI2" s="24"/>
      <c r="UAJ2" s="24"/>
      <c r="UAK2" s="24"/>
      <c r="UAL2" s="24"/>
      <c r="UAM2" s="24"/>
      <c r="UAN2" s="24"/>
      <c r="UAO2" s="24"/>
      <c r="UAP2" s="24"/>
      <c r="UAQ2" s="24"/>
      <c r="UAR2" s="24"/>
      <c r="UAS2" s="24"/>
      <c r="UAT2" s="24"/>
      <c r="UAU2" s="24"/>
      <c r="UAV2" s="24"/>
      <c r="UAW2" s="24"/>
      <c r="UAX2" s="24"/>
      <c r="UAY2" s="24"/>
      <c r="UAZ2" s="24"/>
      <c r="UBA2" s="24"/>
      <c r="UBB2" s="24"/>
      <c r="UBC2" s="24"/>
      <c r="UBD2" s="24"/>
      <c r="UBE2" s="24"/>
      <c r="UBF2" s="24"/>
      <c r="UBG2" s="24"/>
      <c r="UBH2" s="24"/>
      <c r="UBI2" s="24"/>
      <c r="UBJ2" s="24"/>
      <c r="UBK2" s="24"/>
      <c r="UBL2" s="24"/>
      <c r="UBM2" s="24"/>
      <c r="UBN2" s="24"/>
      <c r="UBO2" s="24"/>
      <c r="UBP2" s="24"/>
      <c r="UBQ2" s="24"/>
      <c r="UBR2" s="24"/>
      <c r="UBS2" s="24"/>
      <c r="UBT2" s="24"/>
      <c r="UBU2" s="24"/>
      <c r="UBV2" s="24"/>
      <c r="UBW2" s="24"/>
      <c r="UBX2" s="24"/>
      <c r="UBY2" s="24"/>
      <c r="UBZ2" s="24"/>
      <c r="UCA2" s="24"/>
      <c r="UCB2" s="24"/>
      <c r="UCC2" s="24"/>
      <c r="UCD2" s="24"/>
      <c r="UCE2" s="24"/>
      <c r="UCF2" s="24"/>
      <c r="UCG2" s="24"/>
      <c r="UCH2" s="24"/>
      <c r="UCI2" s="24"/>
      <c r="UCJ2" s="24"/>
      <c r="UCK2" s="24"/>
      <c r="UCL2" s="24"/>
      <c r="UCM2" s="24"/>
      <c r="UCN2" s="24"/>
      <c r="UCO2" s="24"/>
      <c r="UCP2" s="24"/>
      <c r="UCQ2" s="24"/>
      <c r="UCR2" s="24"/>
      <c r="UCS2" s="24"/>
      <c r="UCT2" s="24"/>
      <c r="UCU2" s="24"/>
      <c r="UCV2" s="24"/>
      <c r="UCW2" s="24"/>
      <c r="UCX2" s="24"/>
      <c r="UCY2" s="24"/>
      <c r="UCZ2" s="24"/>
      <c r="UDA2" s="24"/>
      <c r="UDB2" s="24"/>
      <c r="UDC2" s="24"/>
      <c r="UDD2" s="24"/>
      <c r="UDE2" s="24"/>
      <c r="UDF2" s="24"/>
      <c r="UDG2" s="24"/>
      <c r="UDH2" s="24"/>
      <c r="UDI2" s="24"/>
      <c r="UDJ2" s="24"/>
      <c r="UDK2" s="24"/>
      <c r="UDL2" s="24"/>
      <c r="UDM2" s="24"/>
      <c r="UDN2" s="24"/>
      <c r="UDO2" s="24"/>
      <c r="UDP2" s="24"/>
      <c r="UDQ2" s="24"/>
      <c r="UDR2" s="24"/>
      <c r="UDS2" s="24"/>
      <c r="UDT2" s="24"/>
      <c r="UDU2" s="24"/>
      <c r="UDV2" s="24"/>
      <c r="UDW2" s="24"/>
      <c r="UDX2" s="24"/>
      <c r="UDY2" s="24"/>
      <c r="UDZ2" s="24"/>
      <c r="UEA2" s="24"/>
      <c r="UEB2" s="24"/>
      <c r="UEC2" s="24"/>
      <c r="UED2" s="24"/>
      <c r="UEE2" s="24"/>
      <c r="UEF2" s="24"/>
      <c r="UEG2" s="24"/>
      <c r="UEH2" s="24"/>
      <c r="UEI2" s="24"/>
      <c r="UEJ2" s="24"/>
      <c r="UEK2" s="24"/>
      <c r="UEL2" s="24"/>
      <c r="UEM2" s="24"/>
      <c r="UEN2" s="24"/>
      <c r="UEO2" s="24"/>
      <c r="UEP2" s="24"/>
      <c r="UEQ2" s="24"/>
      <c r="UER2" s="24"/>
      <c r="UES2" s="24"/>
      <c r="UET2" s="24"/>
      <c r="UEU2" s="24"/>
      <c r="UEV2" s="24"/>
      <c r="UEW2" s="24"/>
      <c r="UEX2" s="24"/>
      <c r="UEY2" s="24"/>
      <c r="UEZ2" s="24"/>
      <c r="UFA2" s="24"/>
      <c r="UFB2" s="24"/>
      <c r="UFC2" s="24"/>
      <c r="UFD2" s="24"/>
      <c r="UFE2" s="24"/>
      <c r="UFF2" s="24"/>
      <c r="UFG2" s="24"/>
      <c r="UFH2" s="24"/>
      <c r="UFI2" s="24"/>
      <c r="UFJ2" s="24"/>
      <c r="UFK2" s="24"/>
      <c r="UFL2" s="24"/>
      <c r="UFM2" s="24"/>
      <c r="UFN2" s="24"/>
      <c r="UFO2" s="24"/>
      <c r="UFP2" s="24"/>
      <c r="UFQ2" s="24"/>
      <c r="UFR2" s="24"/>
      <c r="UFS2" s="24"/>
      <c r="UFT2" s="24"/>
      <c r="UFU2" s="24"/>
      <c r="UFV2" s="24"/>
      <c r="UFW2" s="24"/>
      <c r="UFX2" s="24"/>
      <c r="UFY2" s="24"/>
      <c r="UFZ2" s="24"/>
      <c r="UGA2" s="24"/>
      <c r="UGB2" s="24"/>
      <c r="UGC2" s="24"/>
      <c r="UGD2" s="24"/>
      <c r="UGE2" s="24"/>
      <c r="UGF2" s="24"/>
      <c r="UGG2" s="24"/>
      <c r="UGH2" s="24"/>
      <c r="UGI2" s="24"/>
      <c r="UGJ2" s="24"/>
      <c r="UGK2" s="24"/>
      <c r="UGL2" s="24"/>
      <c r="UGM2" s="24"/>
      <c r="UGN2" s="24"/>
      <c r="UGO2" s="24"/>
      <c r="UGP2" s="24"/>
      <c r="UGQ2" s="24"/>
      <c r="UGR2" s="24"/>
      <c r="UGS2" s="24"/>
      <c r="UGT2" s="24"/>
      <c r="UGU2" s="24"/>
      <c r="UGV2" s="24"/>
      <c r="UGW2" s="24"/>
      <c r="UGX2" s="24"/>
      <c r="UGY2" s="24"/>
      <c r="UGZ2" s="24"/>
      <c r="UHA2" s="24"/>
      <c r="UHB2" s="24"/>
      <c r="UHC2" s="24"/>
      <c r="UHD2" s="24"/>
      <c r="UHE2" s="24"/>
      <c r="UHF2" s="24"/>
      <c r="UHG2" s="24"/>
      <c r="UHH2" s="24"/>
      <c r="UHI2" s="24"/>
      <c r="UHJ2" s="24"/>
      <c r="UHK2" s="24"/>
      <c r="UHL2" s="24"/>
      <c r="UHM2" s="24"/>
      <c r="UHN2" s="24"/>
      <c r="UHO2" s="24"/>
      <c r="UHP2" s="24"/>
      <c r="UHQ2" s="24"/>
      <c r="UHR2" s="24"/>
      <c r="UHS2" s="24"/>
      <c r="UHT2" s="24"/>
      <c r="UHU2" s="24"/>
      <c r="UHV2" s="24"/>
      <c r="UHW2" s="24"/>
      <c r="UHX2" s="24"/>
      <c r="UHY2" s="24"/>
      <c r="UHZ2" s="24"/>
      <c r="UIA2" s="24"/>
      <c r="UIB2" s="24"/>
      <c r="UIC2" s="24"/>
      <c r="UID2" s="24"/>
      <c r="UIE2" s="24"/>
      <c r="UIF2" s="24"/>
      <c r="UIG2" s="24"/>
      <c r="UIH2" s="24"/>
      <c r="UII2" s="24"/>
      <c r="UIJ2" s="24"/>
      <c r="UIK2" s="24"/>
      <c r="UIL2" s="24"/>
      <c r="UIM2" s="24"/>
      <c r="UIN2" s="24"/>
      <c r="UIO2" s="24"/>
      <c r="UIP2" s="24"/>
      <c r="UIQ2" s="24"/>
      <c r="UIR2" s="24"/>
      <c r="UIS2" s="24"/>
      <c r="UIT2" s="24"/>
      <c r="UIU2" s="24"/>
      <c r="UIV2" s="24"/>
      <c r="UIW2" s="24"/>
      <c r="UIX2" s="24"/>
      <c r="UIY2" s="24"/>
      <c r="UIZ2" s="24"/>
      <c r="UJA2" s="24"/>
      <c r="UJB2" s="24"/>
      <c r="UJC2" s="24"/>
      <c r="UJD2" s="24"/>
      <c r="UJE2" s="24"/>
      <c r="UJF2" s="24"/>
      <c r="UJG2" s="24"/>
      <c r="UJH2" s="24"/>
      <c r="UJI2" s="24"/>
      <c r="UJJ2" s="24"/>
      <c r="UJK2" s="24"/>
      <c r="UJL2" s="24"/>
      <c r="UJM2" s="24"/>
      <c r="UJN2" s="24"/>
      <c r="UJO2" s="24"/>
      <c r="UJP2" s="24"/>
      <c r="UJQ2" s="24"/>
      <c r="UJR2" s="24"/>
      <c r="UJS2" s="24"/>
      <c r="UJT2" s="24"/>
      <c r="UJU2" s="24"/>
      <c r="UJV2" s="24"/>
      <c r="UJW2" s="24"/>
      <c r="UJX2" s="24"/>
      <c r="UJY2" s="24"/>
      <c r="UJZ2" s="24"/>
      <c r="UKA2" s="24"/>
      <c r="UKB2" s="24"/>
      <c r="UKC2" s="24"/>
      <c r="UKD2" s="24"/>
      <c r="UKE2" s="24"/>
      <c r="UKF2" s="24"/>
      <c r="UKG2" s="24"/>
      <c r="UKH2" s="24"/>
      <c r="UKI2" s="24"/>
      <c r="UKJ2" s="24"/>
      <c r="UKK2" s="24"/>
      <c r="UKL2" s="24"/>
      <c r="UKM2" s="24"/>
      <c r="UKN2" s="24"/>
      <c r="UKO2" s="24"/>
      <c r="UKP2" s="24"/>
      <c r="UKQ2" s="24"/>
      <c r="UKR2" s="24"/>
      <c r="UKS2" s="24"/>
      <c r="UKT2" s="24"/>
      <c r="UKU2" s="24"/>
      <c r="UKV2" s="24"/>
      <c r="UKW2" s="24"/>
      <c r="UKX2" s="24"/>
      <c r="UKY2" s="24"/>
      <c r="UKZ2" s="24"/>
      <c r="ULA2" s="24"/>
      <c r="ULB2" s="24"/>
      <c r="ULC2" s="24"/>
      <c r="ULD2" s="24"/>
      <c r="ULE2" s="24"/>
      <c r="ULF2" s="24"/>
      <c r="ULG2" s="24"/>
      <c r="ULH2" s="24"/>
      <c r="ULI2" s="24"/>
      <c r="ULJ2" s="24"/>
      <c r="ULK2" s="24"/>
      <c r="ULL2" s="24"/>
      <c r="ULM2" s="24"/>
      <c r="ULN2" s="24"/>
      <c r="ULO2" s="24"/>
      <c r="ULP2" s="24"/>
      <c r="ULQ2" s="24"/>
      <c r="ULR2" s="24"/>
      <c r="ULS2" s="24"/>
      <c r="ULT2" s="24"/>
      <c r="ULU2" s="24"/>
      <c r="ULV2" s="24"/>
      <c r="ULW2" s="24"/>
      <c r="ULX2" s="24"/>
      <c r="ULY2" s="24"/>
      <c r="ULZ2" s="24"/>
      <c r="UMA2" s="24"/>
      <c r="UMB2" s="24"/>
      <c r="UMC2" s="24"/>
      <c r="UMD2" s="24"/>
      <c r="UME2" s="24"/>
      <c r="UMF2" s="24"/>
      <c r="UMG2" s="24"/>
      <c r="UMH2" s="24"/>
      <c r="UMI2" s="24"/>
      <c r="UMJ2" s="24"/>
      <c r="UMK2" s="24"/>
      <c r="UML2" s="24"/>
      <c r="UMM2" s="24"/>
      <c r="UMN2" s="24"/>
      <c r="UMO2" s="24"/>
      <c r="UMP2" s="24"/>
      <c r="UMQ2" s="24"/>
      <c r="UMR2" s="24"/>
      <c r="UMS2" s="24"/>
      <c r="UMT2" s="24"/>
      <c r="UMU2" s="24"/>
      <c r="UMV2" s="24"/>
      <c r="UMW2" s="24"/>
      <c r="UMX2" s="24"/>
      <c r="UMY2" s="24"/>
      <c r="UMZ2" s="24"/>
      <c r="UNA2" s="24"/>
      <c r="UNB2" s="24"/>
      <c r="UNC2" s="24"/>
      <c r="UND2" s="24"/>
      <c r="UNE2" s="24"/>
      <c r="UNF2" s="24"/>
      <c r="UNG2" s="24"/>
      <c r="UNH2" s="24"/>
      <c r="UNI2" s="24"/>
      <c r="UNJ2" s="24"/>
      <c r="UNK2" s="24"/>
      <c r="UNL2" s="24"/>
      <c r="UNM2" s="24"/>
      <c r="UNN2" s="24"/>
      <c r="UNO2" s="24"/>
      <c r="UNP2" s="24"/>
      <c r="UNQ2" s="24"/>
      <c r="UNR2" s="24"/>
      <c r="UNS2" s="24"/>
      <c r="UNT2" s="24"/>
      <c r="UNU2" s="24"/>
      <c r="UNV2" s="24"/>
      <c r="UNW2" s="24"/>
      <c r="UNX2" s="24"/>
      <c r="UNY2" s="24"/>
      <c r="UNZ2" s="24"/>
      <c r="UOA2" s="24"/>
      <c r="UOB2" s="24"/>
      <c r="UOC2" s="24"/>
      <c r="UOD2" s="24"/>
      <c r="UOE2" s="24"/>
      <c r="UOF2" s="24"/>
      <c r="UOG2" s="24"/>
      <c r="UOH2" s="24"/>
      <c r="UOI2" s="24"/>
      <c r="UOJ2" s="24"/>
      <c r="UOK2" s="24"/>
      <c r="UOL2" s="24"/>
      <c r="UOM2" s="24"/>
      <c r="UON2" s="24"/>
      <c r="UOO2" s="24"/>
      <c r="UOP2" s="24"/>
      <c r="UOQ2" s="24"/>
      <c r="UOR2" s="24"/>
      <c r="UOS2" s="24"/>
      <c r="UOT2" s="24"/>
      <c r="UOU2" s="24"/>
      <c r="UOV2" s="24"/>
      <c r="UOW2" s="24"/>
      <c r="UOX2" s="24"/>
      <c r="UOY2" s="24"/>
      <c r="UOZ2" s="24"/>
      <c r="UPA2" s="24"/>
      <c r="UPB2" s="24"/>
      <c r="UPC2" s="24"/>
      <c r="UPD2" s="24"/>
      <c r="UPE2" s="24"/>
      <c r="UPF2" s="24"/>
      <c r="UPG2" s="24"/>
      <c r="UPH2" s="24"/>
      <c r="UPI2" s="24"/>
      <c r="UPJ2" s="24"/>
      <c r="UPK2" s="24"/>
      <c r="UPL2" s="24"/>
      <c r="UPM2" s="24"/>
      <c r="UPN2" s="24"/>
      <c r="UPO2" s="24"/>
      <c r="UPP2" s="24"/>
      <c r="UPQ2" s="24"/>
      <c r="UPR2" s="24"/>
      <c r="UPS2" s="24"/>
      <c r="UPT2" s="24"/>
      <c r="UPU2" s="24"/>
      <c r="UPV2" s="24"/>
      <c r="UPW2" s="24"/>
      <c r="UPX2" s="24"/>
      <c r="UPY2" s="24"/>
      <c r="UPZ2" s="24"/>
      <c r="UQA2" s="24"/>
      <c r="UQB2" s="24"/>
      <c r="UQC2" s="24"/>
      <c r="UQD2" s="24"/>
      <c r="UQE2" s="24"/>
      <c r="UQF2" s="24"/>
      <c r="UQG2" s="24"/>
      <c r="UQH2" s="24"/>
      <c r="UQI2" s="24"/>
      <c r="UQJ2" s="24"/>
      <c r="UQK2" s="24"/>
      <c r="UQL2" s="24"/>
      <c r="UQM2" s="24"/>
      <c r="UQN2" s="24"/>
      <c r="UQO2" s="24"/>
      <c r="UQP2" s="24"/>
      <c r="UQQ2" s="24"/>
      <c r="UQR2" s="24"/>
      <c r="UQS2" s="24"/>
      <c r="UQT2" s="24"/>
      <c r="UQU2" s="24"/>
      <c r="UQV2" s="24"/>
      <c r="UQW2" s="24"/>
      <c r="UQX2" s="24"/>
      <c r="UQY2" s="24"/>
      <c r="UQZ2" s="24"/>
      <c r="URA2" s="24"/>
      <c r="URB2" s="24"/>
      <c r="URC2" s="24"/>
      <c r="URD2" s="24"/>
      <c r="URE2" s="24"/>
      <c r="URF2" s="24"/>
      <c r="URG2" s="24"/>
      <c r="URH2" s="24"/>
      <c r="URI2" s="24"/>
      <c r="URJ2" s="24"/>
      <c r="URK2" s="24"/>
      <c r="URL2" s="24"/>
      <c r="URM2" s="24"/>
      <c r="URN2" s="24"/>
      <c r="URO2" s="24"/>
      <c r="URP2" s="24"/>
      <c r="URQ2" s="24"/>
      <c r="URR2" s="24"/>
      <c r="URS2" s="24"/>
      <c r="URT2" s="24"/>
      <c r="URU2" s="24"/>
      <c r="URV2" s="24"/>
      <c r="URW2" s="24"/>
      <c r="URX2" s="24"/>
      <c r="URY2" s="24"/>
      <c r="URZ2" s="24"/>
      <c r="USA2" s="24"/>
      <c r="USB2" s="24"/>
      <c r="USC2" s="24"/>
      <c r="USD2" s="24"/>
      <c r="USE2" s="24"/>
      <c r="USF2" s="24"/>
      <c r="USG2" s="24"/>
      <c r="USH2" s="24"/>
      <c r="USI2" s="24"/>
      <c r="USJ2" s="24"/>
      <c r="USK2" s="24"/>
      <c r="USL2" s="24"/>
      <c r="USM2" s="24"/>
      <c r="USN2" s="24"/>
      <c r="USO2" s="24"/>
      <c r="USP2" s="24"/>
      <c r="USQ2" s="24"/>
      <c r="USR2" s="24"/>
      <c r="USS2" s="24"/>
      <c r="UST2" s="24"/>
      <c r="USU2" s="24"/>
      <c r="USV2" s="24"/>
      <c r="USW2" s="24"/>
      <c r="USX2" s="24"/>
      <c r="USY2" s="24"/>
      <c r="USZ2" s="24"/>
      <c r="UTA2" s="24"/>
      <c r="UTB2" s="24"/>
      <c r="UTC2" s="24"/>
      <c r="UTD2" s="24"/>
      <c r="UTE2" s="24"/>
      <c r="UTF2" s="24"/>
      <c r="UTG2" s="24"/>
      <c r="UTH2" s="24"/>
      <c r="UTI2" s="24"/>
      <c r="UTJ2" s="24"/>
      <c r="UTK2" s="24"/>
      <c r="UTL2" s="24"/>
      <c r="UTM2" s="24"/>
      <c r="UTN2" s="24"/>
      <c r="UTO2" s="24"/>
      <c r="UTP2" s="24"/>
      <c r="UTQ2" s="24"/>
      <c r="UTR2" s="24"/>
      <c r="UTS2" s="24"/>
      <c r="UTT2" s="24"/>
      <c r="UTU2" s="24"/>
      <c r="UTV2" s="24"/>
      <c r="UTW2" s="24"/>
      <c r="UTX2" s="24"/>
      <c r="UTY2" s="24"/>
      <c r="UTZ2" s="24"/>
      <c r="UUA2" s="24"/>
      <c r="UUB2" s="24"/>
      <c r="UUC2" s="24"/>
      <c r="UUD2" s="24"/>
      <c r="UUE2" s="24"/>
      <c r="UUF2" s="24"/>
      <c r="UUG2" s="24"/>
      <c r="UUH2" s="24"/>
      <c r="UUI2" s="24"/>
      <c r="UUJ2" s="24"/>
      <c r="UUK2" s="24"/>
      <c r="UUL2" s="24"/>
      <c r="UUM2" s="24"/>
      <c r="UUN2" s="24"/>
      <c r="UUO2" s="24"/>
      <c r="UUP2" s="24"/>
      <c r="UUQ2" s="24"/>
      <c r="UUR2" s="24"/>
      <c r="UUS2" s="24"/>
      <c r="UUT2" s="24"/>
      <c r="UUU2" s="24"/>
      <c r="UUV2" s="24"/>
      <c r="UUW2" s="24"/>
      <c r="UUX2" s="24"/>
      <c r="UUY2" s="24"/>
      <c r="UUZ2" s="24"/>
      <c r="UVA2" s="24"/>
      <c r="UVB2" s="24"/>
      <c r="UVC2" s="24"/>
      <c r="UVD2" s="24"/>
      <c r="UVE2" s="24"/>
      <c r="UVF2" s="24"/>
      <c r="UVG2" s="24"/>
      <c r="UVH2" s="24"/>
      <c r="UVI2" s="24"/>
      <c r="UVJ2" s="24"/>
      <c r="UVK2" s="24"/>
      <c r="UVL2" s="24"/>
      <c r="UVM2" s="24"/>
      <c r="UVN2" s="24"/>
      <c r="UVO2" s="24"/>
      <c r="UVP2" s="24"/>
      <c r="UVQ2" s="24"/>
      <c r="UVR2" s="24"/>
      <c r="UVS2" s="24"/>
      <c r="UVT2" s="24"/>
      <c r="UVU2" s="24"/>
      <c r="UVV2" s="24"/>
      <c r="UVW2" s="24"/>
      <c r="UVX2" s="24"/>
      <c r="UVY2" s="24"/>
      <c r="UVZ2" s="24"/>
      <c r="UWA2" s="24"/>
      <c r="UWB2" s="24"/>
      <c r="UWC2" s="24"/>
      <c r="UWD2" s="24"/>
      <c r="UWE2" s="24"/>
      <c r="UWF2" s="24"/>
      <c r="UWG2" s="24"/>
      <c r="UWH2" s="24"/>
      <c r="UWI2" s="24"/>
      <c r="UWJ2" s="24"/>
      <c r="UWK2" s="24"/>
      <c r="UWL2" s="24"/>
      <c r="UWM2" s="24"/>
      <c r="UWN2" s="24"/>
      <c r="UWO2" s="24"/>
      <c r="UWP2" s="24"/>
      <c r="UWQ2" s="24"/>
      <c r="UWR2" s="24"/>
      <c r="UWS2" s="24"/>
      <c r="UWT2" s="24"/>
      <c r="UWU2" s="24"/>
      <c r="UWV2" s="24"/>
      <c r="UWW2" s="24"/>
      <c r="UWX2" s="24"/>
      <c r="UWY2" s="24"/>
      <c r="UWZ2" s="24"/>
      <c r="UXA2" s="24"/>
      <c r="UXB2" s="24"/>
      <c r="UXC2" s="24"/>
      <c r="UXD2" s="24"/>
      <c r="UXE2" s="24"/>
      <c r="UXF2" s="24"/>
      <c r="UXG2" s="24"/>
      <c r="UXH2" s="24"/>
      <c r="UXI2" s="24"/>
      <c r="UXJ2" s="24"/>
      <c r="UXK2" s="24"/>
      <c r="UXL2" s="24"/>
      <c r="UXM2" s="24"/>
      <c r="UXN2" s="24"/>
      <c r="UXO2" s="24"/>
      <c r="UXP2" s="24"/>
      <c r="UXQ2" s="24"/>
      <c r="UXR2" s="24"/>
      <c r="UXS2" s="24"/>
      <c r="UXT2" s="24"/>
      <c r="UXU2" s="24"/>
      <c r="UXV2" s="24"/>
      <c r="UXW2" s="24"/>
      <c r="UXX2" s="24"/>
      <c r="UXY2" s="24"/>
      <c r="UXZ2" s="24"/>
      <c r="UYA2" s="24"/>
      <c r="UYB2" s="24"/>
      <c r="UYC2" s="24"/>
      <c r="UYD2" s="24"/>
      <c r="UYE2" s="24"/>
      <c r="UYF2" s="24"/>
      <c r="UYG2" s="24"/>
      <c r="UYH2" s="24"/>
      <c r="UYI2" s="24"/>
      <c r="UYJ2" s="24"/>
      <c r="UYK2" s="24"/>
      <c r="UYL2" s="24"/>
      <c r="UYM2" s="24"/>
      <c r="UYN2" s="24"/>
      <c r="UYO2" s="24"/>
      <c r="UYP2" s="24"/>
      <c r="UYQ2" s="24"/>
      <c r="UYR2" s="24"/>
      <c r="UYS2" s="24"/>
      <c r="UYT2" s="24"/>
      <c r="UYU2" s="24"/>
      <c r="UYV2" s="24"/>
      <c r="UYW2" s="24"/>
      <c r="UYX2" s="24"/>
      <c r="UYY2" s="24"/>
      <c r="UYZ2" s="24"/>
      <c r="UZA2" s="24"/>
      <c r="UZB2" s="24"/>
      <c r="UZC2" s="24"/>
      <c r="UZD2" s="24"/>
      <c r="UZE2" s="24"/>
      <c r="UZF2" s="24"/>
      <c r="UZG2" s="24"/>
      <c r="UZH2" s="24"/>
      <c r="UZI2" s="24"/>
      <c r="UZJ2" s="24"/>
      <c r="UZK2" s="24"/>
      <c r="UZL2" s="24"/>
      <c r="UZM2" s="24"/>
      <c r="UZN2" s="24"/>
      <c r="UZO2" s="24"/>
      <c r="UZP2" s="24"/>
      <c r="UZQ2" s="24"/>
      <c r="UZR2" s="24"/>
      <c r="UZS2" s="24"/>
      <c r="UZT2" s="24"/>
      <c r="UZU2" s="24"/>
      <c r="UZV2" s="24"/>
      <c r="UZW2" s="24"/>
      <c r="UZX2" s="24"/>
      <c r="UZY2" s="24"/>
      <c r="UZZ2" s="24"/>
      <c r="VAA2" s="24"/>
      <c r="VAB2" s="24"/>
      <c r="VAC2" s="24"/>
      <c r="VAD2" s="24"/>
      <c r="VAE2" s="24"/>
      <c r="VAF2" s="24"/>
      <c r="VAG2" s="24"/>
      <c r="VAH2" s="24"/>
      <c r="VAI2" s="24"/>
      <c r="VAJ2" s="24"/>
      <c r="VAK2" s="24"/>
      <c r="VAL2" s="24"/>
      <c r="VAM2" s="24"/>
      <c r="VAN2" s="24"/>
      <c r="VAO2" s="24"/>
      <c r="VAP2" s="24"/>
      <c r="VAQ2" s="24"/>
      <c r="VAR2" s="24"/>
      <c r="VAS2" s="24"/>
      <c r="VAT2" s="24"/>
      <c r="VAU2" s="24"/>
      <c r="VAV2" s="24"/>
      <c r="VAW2" s="24"/>
      <c r="VAX2" s="24"/>
      <c r="VAY2" s="24"/>
      <c r="VAZ2" s="24"/>
      <c r="VBA2" s="24"/>
      <c r="VBB2" s="24"/>
      <c r="VBC2" s="24"/>
      <c r="VBD2" s="24"/>
      <c r="VBE2" s="24"/>
      <c r="VBF2" s="24"/>
      <c r="VBG2" s="24"/>
      <c r="VBH2" s="24"/>
      <c r="VBI2" s="24"/>
      <c r="VBJ2" s="24"/>
      <c r="VBK2" s="24"/>
      <c r="VBL2" s="24"/>
      <c r="VBM2" s="24"/>
      <c r="VBN2" s="24"/>
      <c r="VBO2" s="24"/>
      <c r="VBP2" s="24"/>
      <c r="VBQ2" s="24"/>
      <c r="VBR2" s="24"/>
      <c r="VBS2" s="24"/>
      <c r="VBT2" s="24"/>
      <c r="VBU2" s="24"/>
      <c r="VBV2" s="24"/>
      <c r="VBW2" s="24"/>
      <c r="VBX2" s="24"/>
      <c r="VBY2" s="24"/>
      <c r="VBZ2" s="24"/>
      <c r="VCA2" s="24"/>
      <c r="VCB2" s="24"/>
      <c r="VCC2" s="24"/>
      <c r="VCD2" s="24"/>
      <c r="VCE2" s="24"/>
      <c r="VCF2" s="24"/>
      <c r="VCG2" s="24"/>
      <c r="VCH2" s="24"/>
      <c r="VCI2" s="24"/>
      <c r="VCJ2" s="24"/>
      <c r="VCK2" s="24"/>
      <c r="VCL2" s="24"/>
      <c r="VCM2" s="24"/>
      <c r="VCN2" s="24"/>
      <c r="VCO2" s="24"/>
      <c r="VCP2" s="24"/>
      <c r="VCQ2" s="24"/>
      <c r="VCR2" s="24"/>
      <c r="VCS2" s="24"/>
      <c r="VCT2" s="24"/>
      <c r="VCU2" s="24"/>
      <c r="VCV2" s="24"/>
      <c r="VCW2" s="24"/>
      <c r="VCX2" s="24"/>
      <c r="VCY2" s="24"/>
      <c r="VCZ2" s="24"/>
      <c r="VDA2" s="24"/>
      <c r="VDB2" s="24"/>
      <c r="VDC2" s="24"/>
      <c r="VDD2" s="24"/>
      <c r="VDE2" s="24"/>
      <c r="VDF2" s="24"/>
      <c r="VDG2" s="24"/>
      <c r="VDH2" s="24"/>
      <c r="VDI2" s="24"/>
      <c r="VDJ2" s="24"/>
      <c r="VDK2" s="24"/>
      <c r="VDL2" s="24"/>
      <c r="VDM2" s="24"/>
      <c r="VDN2" s="24"/>
      <c r="VDO2" s="24"/>
      <c r="VDP2" s="24"/>
      <c r="VDQ2" s="24"/>
      <c r="VDR2" s="24"/>
      <c r="VDS2" s="24"/>
      <c r="VDT2" s="24"/>
      <c r="VDU2" s="24"/>
      <c r="VDV2" s="24"/>
      <c r="VDW2" s="24"/>
      <c r="VDX2" s="24"/>
      <c r="VDY2" s="24"/>
      <c r="VDZ2" s="24"/>
      <c r="VEA2" s="24"/>
      <c r="VEB2" s="24"/>
      <c r="VEC2" s="24"/>
      <c r="VED2" s="24"/>
      <c r="VEE2" s="24"/>
      <c r="VEF2" s="24"/>
      <c r="VEG2" s="24"/>
      <c r="VEH2" s="24"/>
      <c r="VEI2" s="24"/>
      <c r="VEJ2" s="24"/>
      <c r="VEK2" s="24"/>
      <c r="VEL2" s="24"/>
      <c r="VEM2" s="24"/>
      <c r="VEN2" s="24"/>
      <c r="VEO2" s="24"/>
      <c r="VEP2" s="24"/>
      <c r="VEQ2" s="24"/>
      <c r="VER2" s="24"/>
      <c r="VES2" s="24"/>
      <c r="VET2" s="24"/>
      <c r="VEU2" s="24"/>
      <c r="VEV2" s="24"/>
      <c r="VEW2" s="24"/>
      <c r="VEX2" s="24"/>
      <c r="VEY2" s="24"/>
      <c r="VEZ2" s="24"/>
      <c r="VFA2" s="24"/>
      <c r="VFB2" s="24"/>
      <c r="VFC2" s="24"/>
      <c r="VFD2" s="24"/>
      <c r="VFE2" s="24"/>
      <c r="VFF2" s="24"/>
      <c r="VFG2" s="24"/>
      <c r="VFH2" s="24"/>
      <c r="VFI2" s="24"/>
      <c r="VFJ2" s="24"/>
      <c r="VFK2" s="24"/>
      <c r="VFL2" s="24"/>
      <c r="VFM2" s="24"/>
      <c r="VFN2" s="24"/>
      <c r="VFO2" s="24"/>
      <c r="VFP2" s="24"/>
      <c r="VFQ2" s="24"/>
      <c r="VFR2" s="24"/>
      <c r="VFS2" s="24"/>
      <c r="VFT2" s="24"/>
      <c r="VFU2" s="24"/>
      <c r="VFV2" s="24"/>
      <c r="VFW2" s="24"/>
      <c r="VFX2" s="24"/>
      <c r="VFY2" s="24"/>
      <c r="VFZ2" s="24"/>
      <c r="VGA2" s="24"/>
      <c r="VGB2" s="24"/>
      <c r="VGC2" s="24"/>
      <c r="VGD2" s="24"/>
      <c r="VGE2" s="24"/>
      <c r="VGF2" s="24"/>
      <c r="VGG2" s="24"/>
      <c r="VGH2" s="24"/>
      <c r="VGI2" s="24"/>
      <c r="VGJ2" s="24"/>
      <c r="VGK2" s="24"/>
      <c r="VGL2" s="24"/>
      <c r="VGM2" s="24"/>
      <c r="VGN2" s="24"/>
      <c r="VGO2" s="24"/>
      <c r="VGP2" s="24"/>
      <c r="VGQ2" s="24"/>
      <c r="VGR2" s="24"/>
      <c r="VGS2" s="24"/>
      <c r="VGT2" s="24"/>
      <c r="VGU2" s="24"/>
      <c r="VGV2" s="24"/>
      <c r="VGW2" s="24"/>
      <c r="VGX2" s="24"/>
      <c r="VGY2" s="24"/>
      <c r="VGZ2" s="24"/>
      <c r="VHA2" s="24"/>
      <c r="VHB2" s="24"/>
      <c r="VHC2" s="24"/>
      <c r="VHD2" s="24"/>
      <c r="VHE2" s="24"/>
      <c r="VHF2" s="24"/>
      <c r="VHG2" s="24"/>
      <c r="VHH2" s="24"/>
      <c r="VHI2" s="24"/>
      <c r="VHJ2" s="24"/>
      <c r="VHK2" s="24"/>
      <c r="VHL2" s="24"/>
      <c r="VHM2" s="24"/>
      <c r="VHN2" s="24"/>
      <c r="VHO2" s="24"/>
      <c r="VHP2" s="24"/>
      <c r="VHQ2" s="24"/>
      <c r="VHR2" s="24"/>
      <c r="VHS2" s="24"/>
      <c r="VHT2" s="24"/>
      <c r="VHU2" s="24"/>
      <c r="VHV2" s="24"/>
      <c r="VHW2" s="24"/>
      <c r="VHX2" s="24"/>
      <c r="VHY2" s="24"/>
      <c r="VHZ2" s="24"/>
      <c r="VIA2" s="24"/>
      <c r="VIB2" s="24"/>
      <c r="VIC2" s="24"/>
      <c r="VID2" s="24"/>
      <c r="VIE2" s="24"/>
      <c r="VIF2" s="24"/>
      <c r="VIG2" s="24"/>
      <c r="VIH2" s="24"/>
      <c r="VII2" s="24"/>
      <c r="VIJ2" s="24"/>
      <c r="VIK2" s="24"/>
      <c r="VIL2" s="24"/>
      <c r="VIM2" s="24"/>
      <c r="VIN2" s="24"/>
      <c r="VIO2" s="24"/>
      <c r="VIP2" s="24"/>
      <c r="VIQ2" s="24"/>
      <c r="VIR2" s="24"/>
      <c r="VIS2" s="24"/>
      <c r="VIT2" s="24"/>
      <c r="VIU2" s="24"/>
      <c r="VIV2" s="24"/>
      <c r="VIW2" s="24"/>
      <c r="VIX2" s="24"/>
      <c r="VIY2" s="24"/>
      <c r="VIZ2" s="24"/>
      <c r="VJA2" s="24"/>
      <c r="VJB2" s="24"/>
      <c r="VJC2" s="24"/>
      <c r="VJD2" s="24"/>
      <c r="VJE2" s="24"/>
      <c r="VJF2" s="24"/>
      <c r="VJG2" s="24"/>
      <c r="VJH2" s="24"/>
      <c r="VJI2" s="24"/>
      <c r="VJJ2" s="24"/>
      <c r="VJK2" s="24"/>
      <c r="VJL2" s="24"/>
      <c r="VJM2" s="24"/>
      <c r="VJN2" s="24"/>
      <c r="VJO2" s="24"/>
      <c r="VJP2" s="24"/>
      <c r="VJQ2" s="24"/>
      <c r="VJR2" s="24"/>
      <c r="VJS2" s="24"/>
      <c r="VJT2" s="24"/>
      <c r="VJU2" s="24"/>
      <c r="VJV2" s="24"/>
      <c r="VJW2" s="24"/>
      <c r="VJX2" s="24"/>
      <c r="VJY2" s="24"/>
      <c r="VJZ2" s="24"/>
      <c r="VKA2" s="24"/>
      <c r="VKB2" s="24"/>
      <c r="VKC2" s="24"/>
      <c r="VKD2" s="24"/>
      <c r="VKE2" s="24"/>
      <c r="VKF2" s="24"/>
      <c r="VKG2" s="24"/>
      <c r="VKH2" s="24"/>
      <c r="VKI2" s="24"/>
      <c r="VKJ2" s="24"/>
      <c r="VKK2" s="24"/>
      <c r="VKL2" s="24"/>
      <c r="VKM2" s="24"/>
      <c r="VKN2" s="24"/>
      <c r="VKO2" s="24"/>
      <c r="VKP2" s="24"/>
      <c r="VKQ2" s="24"/>
      <c r="VKR2" s="24"/>
      <c r="VKS2" s="24"/>
      <c r="VKT2" s="24"/>
      <c r="VKU2" s="24"/>
      <c r="VKV2" s="24"/>
      <c r="VKW2" s="24"/>
      <c r="VKX2" s="24"/>
      <c r="VKY2" s="24"/>
      <c r="VKZ2" s="24"/>
      <c r="VLA2" s="24"/>
      <c r="VLB2" s="24"/>
      <c r="VLC2" s="24"/>
      <c r="VLD2" s="24"/>
      <c r="VLE2" s="24"/>
      <c r="VLF2" s="24"/>
      <c r="VLG2" s="24"/>
      <c r="VLH2" s="24"/>
      <c r="VLI2" s="24"/>
      <c r="VLJ2" s="24"/>
      <c r="VLK2" s="24"/>
      <c r="VLL2" s="24"/>
      <c r="VLM2" s="24"/>
      <c r="VLN2" s="24"/>
      <c r="VLO2" s="24"/>
      <c r="VLP2" s="24"/>
      <c r="VLQ2" s="24"/>
      <c r="VLR2" s="24"/>
      <c r="VLS2" s="24"/>
      <c r="VLT2" s="24"/>
      <c r="VLU2" s="24"/>
      <c r="VLV2" s="24"/>
      <c r="VLW2" s="24"/>
      <c r="VLX2" s="24"/>
      <c r="VLY2" s="24"/>
      <c r="VLZ2" s="24"/>
      <c r="VMA2" s="24"/>
      <c r="VMB2" s="24"/>
      <c r="VMC2" s="24"/>
      <c r="VMD2" s="24"/>
      <c r="VME2" s="24"/>
      <c r="VMF2" s="24"/>
      <c r="VMG2" s="24"/>
      <c r="VMH2" s="24"/>
      <c r="VMI2" s="24"/>
      <c r="VMJ2" s="24"/>
      <c r="VMK2" s="24"/>
      <c r="VML2" s="24"/>
      <c r="VMM2" s="24"/>
      <c r="VMN2" s="24"/>
      <c r="VMO2" s="24"/>
      <c r="VMP2" s="24"/>
      <c r="VMQ2" s="24"/>
      <c r="VMR2" s="24"/>
      <c r="VMS2" s="24"/>
      <c r="VMT2" s="24"/>
      <c r="VMU2" s="24"/>
      <c r="VMV2" s="24"/>
      <c r="VMW2" s="24"/>
      <c r="VMX2" s="24"/>
      <c r="VMY2" s="24"/>
      <c r="VMZ2" s="24"/>
      <c r="VNA2" s="24"/>
      <c r="VNB2" s="24"/>
      <c r="VNC2" s="24"/>
      <c r="VND2" s="24"/>
      <c r="VNE2" s="24"/>
      <c r="VNF2" s="24"/>
      <c r="VNG2" s="24"/>
      <c r="VNH2" s="24"/>
      <c r="VNI2" s="24"/>
      <c r="VNJ2" s="24"/>
      <c r="VNK2" s="24"/>
      <c r="VNL2" s="24"/>
      <c r="VNM2" s="24"/>
      <c r="VNN2" s="24"/>
      <c r="VNO2" s="24"/>
      <c r="VNP2" s="24"/>
      <c r="VNQ2" s="24"/>
      <c r="VNR2" s="24"/>
      <c r="VNS2" s="24"/>
      <c r="VNT2" s="24"/>
      <c r="VNU2" s="24"/>
      <c r="VNV2" s="24"/>
      <c r="VNW2" s="24"/>
      <c r="VNX2" s="24"/>
      <c r="VNY2" s="24"/>
      <c r="VNZ2" s="24"/>
      <c r="VOA2" s="24"/>
      <c r="VOB2" s="24"/>
      <c r="VOC2" s="24"/>
      <c r="VOD2" s="24"/>
      <c r="VOE2" s="24"/>
      <c r="VOF2" s="24"/>
      <c r="VOG2" s="24"/>
      <c r="VOH2" s="24"/>
      <c r="VOI2" s="24"/>
      <c r="VOJ2" s="24"/>
      <c r="VOK2" s="24"/>
      <c r="VOL2" s="24"/>
      <c r="VOM2" s="24"/>
      <c r="VON2" s="24"/>
      <c r="VOO2" s="24"/>
      <c r="VOP2" s="24"/>
      <c r="VOQ2" s="24"/>
      <c r="VOR2" s="24"/>
      <c r="VOS2" s="24"/>
      <c r="VOT2" s="24"/>
      <c r="VOU2" s="24"/>
      <c r="VOV2" s="24"/>
      <c r="VOW2" s="24"/>
      <c r="VOX2" s="24"/>
      <c r="VOY2" s="24"/>
      <c r="VOZ2" s="24"/>
      <c r="VPA2" s="24"/>
      <c r="VPB2" s="24"/>
      <c r="VPC2" s="24"/>
      <c r="VPD2" s="24"/>
      <c r="VPE2" s="24"/>
      <c r="VPF2" s="24"/>
      <c r="VPG2" s="24"/>
      <c r="VPH2" s="24"/>
      <c r="VPI2" s="24"/>
      <c r="VPJ2" s="24"/>
      <c r="VPK2" s="24"/>
      <c r="VPL2" s="24"/>
      <c r="VPM2" s="24"/>
      <c r="VPN2" s="24"/>
      <c r="VPO2" s="24"/>
      <c r="VPP2" s="24"/>
      <c r="VPQ2" s="24"/>
      <c r="VPR2" s="24"/>
      <c r="VPS2" s="24"/>
      <c r="VPT2" s="24"/>
      <c r="VPU2" s="24"/>
      <c r="VPV2" s="24"/>
      <c r="VPW2" s="24"/>
      <c r="VPX2" s="24"/>
      <c r="VPY2" s="24"/>
      <c r="VPZ2" s="24"/>
      <c r="VQA2" s="24"/>
      <c r="VQB2" s="24"/>
      <c r="VQC2" s="24"/>
      <c r="VQD2" s="24"/>
      <c r="VQE2" s="24"/>
      <c r="VQF2" s="24"/>
      <c r="VQG2" s="24"/>
      <c r="VQH2" s="24"/>
      <c r="VQI2" s="24"/>
      <c r="VQJ2" s="24"/>
      <c r="VQK2" s="24"/>
      <c r="VQL2" s="24"/>
      <c r="VQM2" s="24"/>
      <c r="VQN2" s="24"/>
      <c r="VQO2" s="24"/>
      <c r="VQP2" s="24"/>
      <c r="VQQ2" s="24"/>
      <c r="VQR2" s="24"/>
      <c r="VQS2" s="24"/>
      <c r="VQT2" s="24"/>
      <c r="VQU2" s="24"/>
      <c r="VQV2" s="24"/>
      <c r="VQW2" s="24"/>
      <c r="VQX2" s="24"/>
      <c r="VQY2" s="24"/>
      <c r="VQZ2" s="24"/>
      <c r="VRA2" s="24"/>
      <c r="VRB2" s="24"/>
      <c r="VRC2" s="24"/>
      <c r="VRD2" s="24"/>
      <c r="VRE2" s="24"/>
      <c r="VRF2" s="24"/>
      <c r="VRG2" s="24"/>
      <c r="VRH2" s="24"/>
      <c r="VRI2" s="24"/>
      <c r="VRJ2" s="24"/>
      <c r="VRK2" s="24"/>
      <c r="VRL2" s="24"/>
      <c r="VRM2" s="24"/>
      <c r="VRN2" s="24"/>
      <c r="VRO2" s="24"/>
      <c r="VRP2" s="24"/>
      <c r="VRQ2" s="24"/>
      <c r="VRR2" s="24"/>
      <c r="VRS2" s="24"/>
      <c r="VRT2" s="24"/>
      <c r="VRU2" s="24"/>
      <c r="VRV2" s="24"/>
      <c r="VRW2" s="24"/>
      <c r="VRX2" s="24"/>
      <c r="VRY2" s="24"/>
      <c r="VRZ2" s="24"/>
      <c r="VSA2" s="24"/>
      <c r="VSB2" s="24"/>
      <c r="VSC2" s="24"/>
      <c r="VSD2" s="24"/>
      <c r="VSE2" s="24"/>
      <c r="VSF2" s="24"/>
      <c r="VSG2" s="24"/>
      <c r="VSH2" s="24"/>
      <c r="VSI2" s="24"/>
      <c r="VSJ2" s="24"/>
      <c r="VSK2" s="24"/>
      <c r="VSL2" s="24"/>
      <c r="VSM2" s="24"/>
      <c r="VSN2" s="24"/>
      <c r="VSO2" s="24"/>
      <c r="VSP2" s="24"/>
      <c r="VSQ2" s="24"/>
      <c r="VSR2" s="24"/>
      <c r="VSS2" s="24"/>
      <c r="VST2" s="24"/>
      <c r="VSU2" s="24"/>
      <c r="VSV2" s="24"/>
      <c r="VSW2" s="24"/>
      <c r="VSX2" s="24"/>
      <c r="VSY2" s="24"/>
      <c r="VSZ2" s="24"/>
      <c r="VTA2" s="24"/>
      <c r="VTB2" s="24"/>
      <c r="VTC2" s="24"/>
      <c r="VTD2" s="24"/>
      <c r="VTE2" s="24"/>
      <c r="VTF2" s="24"/>
      <c r="VTG2" s="24"/>
      <c r="VTH2" s="24"/>
      <c r="VTI2" s="24"/>
      <c r="VTJ2" s="24"/>
      <c r="VTK2" s="24"/>
      <c r="VTL2" s="24"/>
      <c r="VTM2" s="24"/>
      <c r="VTN2" s="24"/>
      <c r="VTO2" s="24"/>
      <c r="VTP2" s="24"/>
      <c r="VTQ2" s="24"/>
      <c r="VTR2" s="24"/>
      <c r="VTS2" s="24"/>
      <c r="VTT2" s="24"/>
      <c r="VTU2" s="24"/>
      <c r="VTV2" s="24"/>
      <c r="VTW2" s="24"/>
      <c r="VTX2" s="24"/>
      <c r="VTY2" s="24"/>
      <c r="VTZ2" s="24"/>
      <c r="VUA2" s="24"/>
      <c r="VUB2" s="24"/>
      <c r="VUC2" s="24"/>
      <c r="VUD2" s="24"/>
      <c r="VUE2" s="24"/>
      <c r="VUF2" s="24"/>
      <c r="VUG2" s="24"/>
      <c r="VUH2" s="24"/>
      <c r="VUI2" s="24"/>
      <c r="VUJ2" s="24"/>
      <c r="VUK2" s="24"/>
      <c r="VUL2" s="24"/>
      <c r="VUM2" s="24"/>
      <c r="VUN2" s="24"/>
      <c r="VUO2" s="24"/>
      <c r="VUP2" s="24"/>
      <c r="VUQ2" s="24"/>
      <c r="VUR2" s="24"/>
      <c r="VUS2" s="24"/>
      <c r="VUT2" s="24"/>
      <c r="VUU2" s="24"/>
      <c r="VUV2" s="24"/>
      <c r="VUW2" s="24"/>
      <c r="VUX2" s="24"/>
      <c r="VUY2" s="24"/>
      <c r="VUZ2" s="24"/>
      <c r="VVA2" s="24"/>
      <c r="VVB2" s="24"/>
      <c r="VVC2" s="24"/>
      <c r="VVD2" s="24"/>
      <c r="VVE2" s="24"/>
      <c r="VVF2" s="24"/>
      <c r="VVG2" s="24"/>
      <c r="VVH2" s="24"/>
      <c r="VVI2" s="24"/>
      <c r="VVJ2" s="24"/>
      <c r="VVK2" s="24"/>
      <c r="VVL2" s="24"/>
      <c r="VVM2" s="24"/>
      <c r="VVN2" s="24"/>
      <c r="VVO2" s="24"/>
      <c r="VVP2" s="24"/>
      <c r="VVQ2" s="24"/>
      <c r="VVR2" s="24"/>
      <c r="VVS2" s="24"/>
      <c r="VVT2" s="24"/>
      <c r="VVU2" s="24"/>
      <c r="VVV2" s="24"/>
      <c r="VVW2" s="24"/>
      <c r="VVX2" s="24"/>
      <c r="VVY2" s="24"/>
      <c r="VVZ2" s="24"/>
      <c r="VWA2" s="24"/>
      <c r="VWB2" s="24"/>
      <c r="VWC2" s="24"/>
      <c r="VWD2" s="24"/>
      <c r="VWE2" s="24"/>
      <c r="VWF2" s="24"/>
      <c r="VWG2" s="24"/>
      <c r="VWH2" s="24"/>
      <c r="VWI2" s="24"/>
      <c r="VWJ2" s="24"/>
      <c r="VWK2" s="24"/>
      <c r="VWL2" s="24"/>
      <c r="VWM2" s="24"/>
      <c r="VWN2" s="24"/>
      <c r="VWO2" s="24"/>
      <c r="VWP2" s="24"/>
      <c r="VWQ2" s="24"/>
      <c r="VWR2" s="24"/>
      <c r="VWS2" s="24"/>
      <c r="VWT2" s="24"/>
      <c r="VWU2" s="24"/>
      <c r="VWV2" s="24"/>
      <c r="VWW2" s="24"/>
      <c r="VWX2" s="24"/>
      <c r="VWY2" s="24"/>
      <c r="VWZ2" s="24"/>
      <c r="VXA2" s="24"/>
      <c r="VXB2" s="24"/>
      <c r="VXC2" s="24"/>
      <c r="VXD2" s="24"/>
      <c r="VXE2" s="24"/>
      <c r="VXF2" s="24"/>
      <c r="VXG2" s="24"/>
      <c r="VXH2" s="24"/>
      <c r="VXI2" s="24"/>
      <c r="VXJ2" s="24"/>
      <c r="VXK2" s="24"/>
      <c r="VXL2" s="24"/>
      <c r="VXM2" s="24"/>
      <c r="VXN2" s="24"/>
      <c r="VXO2" s="24"/>
      <c r="VXP2" s="24"/>
      <c r="VXQ2" s="24"/>
      <c r="VXR2" s="24"/>
      <c r="VXS2" s="24"/>
      <c r="VXT2" s="24"/>
      <c r="VXU2" s="24"/>
      <c r="VXV2" s="24"/>
      <c r="VXW2" s="24"/>
      <c r="VXX2" s="24"/>
      <c r="VXY2" s="24"/>
      <c r="VXZ2" s="24"/>
      <c r="VYA2" s="24"/>
      <c r="VYB2" s="24"/>
      <c r="VYC2" s="24"/>
      <c r="VYD2" s="24"/>
      <c r="VYE2" s="24"/>
      <c r="VYF2" s="24"/>
      <c r="VYG2" s="24"/>
      <c r="VYH2" s="24"/>
      <c r="VYI2" s="24"/>
      <c r="VYJ2" s="24"/>
      <c r="VYK2" s="24"/>
      <c r="VYL2" s="24"/>
      <c r="VYM2" s="24"/>
      <c r="VYN2" s="24"/>
      <c r="VYO2" s="24"/>
      <c r="VYP2" s="24"/>
      <c r="VYQ2" s="24"/>
      <c r="VYR2" s="24"/>
      <c r="VYS2" s="24"/>
      <c r="VYT2" s="24"/>
      <c r="VYU2" s="24"/>
      <c r="VYV2" s="24"/>
      <c r="VYW2" s="24"/>
      <c r="VYX2" s="24"/>
      <c r="VYY2" s="24"/>
      <c r="VYZ2" s="24"/>
      <c r="VZA2" s="24"/>
      <c r="VZB2" s="24"/>
      <c r="VZC2" s="24"/>
      <c r="VZD2" s="24"/>
      <c r="VZE2" s="24"/>
      <c r="VZF2" s="24"/>
      <c r="VZG2" s="24"/>
      <c r="VZH2" s="24"/>
      <c r="VZI2" s="24"/>
      <c r="VZJ2" s="24"/>
      <c r="VZK2" s="24"/>
      <c r="VZL2" s="24"/>
      <c r="VZM2" s="24"/>
      <c r="VZN2" s="24"/>
      <c r="VZO2" s="24"/>
      <c r="VZP2" s="24"/>
      <c r="VZQ2" s="24"/>
      <c r="VZR2" s="24"/>
      <c r="VZS2" s="24"/>
      <c r="VZT2" s="24"/>
      <c r="VZU2" s="24"/>
      <c r="VZV2" s="24"/>
      <c r="VZW2" s="24"/>
      <c r="VZX2" s="24"/>
      <c r="VZY2" s="24"/>
      <c r="VZZ2" s="24"/>
      <c r="WAA2" s="24"/>
      <c r="WAB2" s="24"/>
      <c r="WAC2" s="24"/>
      <c r="WAD2" s="24"/>
      <c r="WAE2" s="24"/>
      <c r="WAF2" s="24"/>
      <c r="WAG2" s="24"/>
      <c r="WAH2" s="24"/>
      <c r="WAI2" s="24"/>
      <c r="WAJ2" s="24"/>
      <c r="WAK2" s="24"/>
      <c r="WAL2" s="24"/>
      <c r="WAM2" s="24"/>
      <c r="WAN2" s="24"/>
      <c r="WAO2" s="24"/>
      <c r="WAP2" s="24"/>
      <c r="WAQ2" s="24"/>
      <c r="WAR2" s="24"/>
      <c r="WAS2" s="24"/>
      <c r="WAT2" s="24"/>
      <c r="WAU2" s="24"/>
      <c r="WAV2" s="24"/>
      <c r="WAW2" s="24"/>
      <c r="WAX2" s="24"/>
      <c r="WAY2" s="24"/>
      <c r="WAZ2" s="24"/>
      <c r="WBA2" s="24"/>
      <c r="WBB2" s="24"/>
      <c r="WBC2" s="24"/>
      <c r="WBD2" s="24"/>
      <c r="WBE2" s="24"/>
      <c r="WBF2" s="24"/>
      <c r="WBG2" s="24"/>
      <c r="WBH2" s="24"/>
      <c r="WBI2" s="24"/>
      <c r="WBJ2" s="24"/>
      <c r="WBK2" s="24"/>
      <c r="WBL2" s="24"/>
      <c r="WBM2" s="24"/>
      <c r="WBN2" s="24"/>
      <c r="WBO2" s="24"/>
      <c r="WBP2" s="24"/>
      <c r="WBQ2" s="24"/>
      <c r="WBR2" s="24"/>
      <c r="WBS2" s="24"/>
      <c r="WBT2" s="24"/>
      <c r="WBU2" s="24"/>
      <c r="WBV2" s="24"/>
      <c r="WBW2" s="24"/>
      <c r="WBX2" s="24"/>
      <c r="WBY2" s="24"/>
      <c r="WBZ2" s="24"/>
      <c r="WCA2" s="24"/>
      <c r="WCB2" s="24"/>
      <c r="WCC2" s="24"/>
      <c r="WCD2" s="24"/>
      <c r="WCE2" s="24"/>
      <c r="WCF2" s="24"/>
      <c r="WCG2" s="24"/>
      <c r="WCH2" s="24"/>
      <c r="WCI2" s="24"/>
      <c r="WCJ2" s="24"/>
      <c r="WCK2" s="24"/>
      <c r="WCL2" s="24"/>
      <c r="WCM2" s="24"/>
      <c r="WCN2" s="24"/>
      <c r="WCO2" s="24"/>
      <c r="WCP2" s="24"/>
      <c r="WCQ2" s="24"/>
      <c r="WCR2" s="24"/>
      <c r="WCS2" s="24"/>
      <c r="WCT2" s="24"/>
      <c r="WCU2" s="24"/>
      <c r="WCV2" s="24"/>
      <c r="WCW2" s="24"/>
      <c r="WCX2" s="24"/>
      <c r="WCY2" s="24"/>
      <c r="WCZ2" s="24"/>
      <c r="WDA2" s="24"/>
      <c r="WDB2" s="24"/>
      <c r="WDC2" s="24"/>
      <c r="WDD2" s="24"/>
      <c r="WDE2" s="24"/>
      <c r="WDF2" s="24"/>
      <c r="WDG2" s="24"/>
      <c r="WDH2" s="24"/>
      <c r="WDI2" s="24"/>
      <c r="WDJ2" s="24"/>
      <c r="WDK2" s="24"/>
      <c r="WDL2" s="24"/>
      <c r="WDM2" s="24"/>
      <c r="WDN2" s="24"/>
      <c r="WDO2" s="24"/>
      <c r="WDP2" s="24"/>
      <c r="WDQ2" s="24"/>
      <c r="WDR2" s="24"/>
      <c r="WDS2" s="24"/>
      <c r="WDT2" s="24"/>
      <c r="WDU2" s="24"/>
      <c r="WDV2" s="24"/>
      <c r="WDW2" s="24"/>
      <c r="WDX2" s="24"/>
      <c r="WDY2" s="24"/>
      <c r="WDZ2" s="24"/>
      <c r="WEA2" s="24"/>
      <c r="WEB2" s="24"/>
      <c r="WEC2" s="24"/>
      <c r="WED2" s="24"/>
      <c r="WEE2" s="24"/>
      <c r="WEF2" s="24"/>
      <c r="WEG2" s="24"/>
      <c r="WEH2" s="24"/>
      <c r="WEI2" s="24"/>
      <c r="WEJ2" s="24"/>
      <c r="WEK2" s="24"/>
      <c r="WEL2" s="24"/>
      <c r="WEM2" s="24"/>
      <c r="WEN2" s="24"/>
      <c r="WEO2" s="24"/>
      <c r="WEP2" s="24"/>
      <c r="WEQ2" s="24"/>
      <c r="WER2" s="24"/>
      <c r="WES2" s="24"/>
      <c r="WET2" s="24"/>
      <c r="WEU2" s="24"/>
      <c r="WEV2" s="24"/>
      <c r="WEW2" s="24"/>
      <c r="WEX2" s="24"/>
      <c r="WEY2" s="24"/>
      <c r="WEZ2" s="24"/>
      <c r="WFA2" s="24"/>
      <c r="WFB2" s="24"/>
      <c r="WFC2" s="24"/>
      <c r="WFD2" s="24"/>
      <c r="WFE2" s="24"/>
      <c r="WFF2" s="24"/>
      <c r="WFG2" s="24"/>
      <c r="WFH2" s="24"/>
      <c r="WFI2" s="24"/>
      <c r="WFJ2" s="24"/>
      <c r="WFK2" s="24"/>
      <c r="WFL2" s="24"/>
      <c r="WFM2" s="24"/>
      <c r="WFN2" s="24"/>
      <c r="WFO2" s="24"/>
      <c r="WFP2" s="24"/>
      <c r="WFQ2" s="24"/>
      <c r="WFR2" s="24"/>
      <c r="WFS2" s="24"/>
      <c r="WFT2" s="24"/>
      <c r="WFU2" s="24"/>
      <c r="WFV2" s="24"/>
      <c r="WFW2" s="24"/>
      <c r="WFX2" s="24"/>
      <c r="WFY2" s="24"/>
      <c r="WFZ2" s="24"/>
      <c r="WGA2" s="24"/>
      <c r="WGB2" s="24"/>
      <c r="WGC2" s="24"/>
      <c r="WGD2" s="24"/>
      <c r="WGE2" s="24"/>
      <c r="WGF2" s="24"/>
      <c r="WGG2" s="24"/>
      <c r="WGH2" s="24"/>
      <c r="WGI2" s="24"/>
      <c r="WGJ2" s="24"/>
      <c r="WGK2" s="24"/>
      <c r="WGL2" s="24"/>
      <c r="WGM2" s="24"/>
      <c r="WGN2" s="24"/>
      <c r="WGO2" s="24"/>
      <c r="WGP2" s="24"/>
      <c r="WGQ2" s="24"/>
      <c r="WGR2" s="24"/>
      <c r="WGS2" s="24"/>
      <c r="WGT2" s="24"/>
      <c r="WGU2" s="24"/>
      <c r="WGV2" s="24"/>
      <c r="WGW2" s="24"/>
      <c r="WGX2" s="24"/>
      <c r="WGY2" s="24"/>
      <c r="WGZ2" s="24"/>
      <c r="WHA2" s="24"/>
      <c r="WHB2" s="24"/>
      <c r="WHC2" s="24"/>
      <c r="WHD2" s="24"/>
      <c r="WHE2" s="24"/>
      <c r="WHF2" s="24"/>
      <c r="WHG2" s="24"/>
      <c r="WHH2" s="24"/>
      <c r="WHI2" s="24"/>
      <c r="WHJ2" s="24"/>
      <c r="WHK2" s="24"/>
      <c r="WHL2" s="24"/>
      <c r="WHM2" s="24"/>
      <c r="WHN2" s="24"/>
      <c r="WHO2" s="24"/>
      <c r="WHP2" s="24"/>
      <c r="WHQ2" s="24"/>
      <c r="WHR2" s="24"/>
      <c r="WHS2" s="24"/>
      <c r="WHT2" s="24"/>
      <c r="WHU2" s="24"/>
      <c r="WHV2" s="24"/>
      <c r="WHW2" s="24"/>
      <c r="WHX2" s="24"/>
      <c r="WHY2" s="24"/>
      <c r="WHZ2" s="24"/>
      <c r="WIA2" s="24"/>
      <c r="WIB2" s="24"/>
      <c r="WIC2" s="24"/>
      <c r="WID2" s="24"/>
      <c r="WIE2" s="24"/>
      <c r="WIF2" s="24"/>
      <c r="WIG2" s="24"/>
      <c r="WIH2" s="24"/>
      <c r="WII2" s="24"/>
      <c r="WIJ2" s="24"/>
      <c r="WIK2" s="24"/>
      <c r="WIL2" s="24"/>
      <c r="WIM2" s="24"/>
      <c r="WIN2" s="24"/>
      <c r="WIO2" s="24"/>
      <c r="WIP2" s="24"/>
      <c r="WIQ2" s="24"/>
      <c r="WIR2" s="24"/>
      <c r="WIS2" s="24"/>
      <c r="WIT2" s="24"/>
      <c r="WIU2" s="24"/>
      <c r="WIV2" s="24"/>
      <c r="WIW2" s="24"/>
      <c r="WIX2" s="24"/>
      <c r="WIY2" s="24"/>
      <c r="WIZ2" s="24"/>
      <c r="WJA2" s="24"/>
      <c r="WJB2" s="24"/>
      <c r="WJC2" s="24"/>
      <c r="WJD2" s="24"/>
      <c r="WJE2" s="24"/>
      <c r="WJF2" s="24"/>
      <c r="WJG2" s="24"/>
      <c r="WJH2" s="24"/>
      <c r="WJI2" s="24"/>
      <c r="WJJ2" s="24"/>
      <c r="WJK2" s="24"/>
      <c r="WJL2" s="24"/>
      <c r="WJM2" s="24"/>
      <c r="WJN2" s="24"/>
      <c r="WJO2" s="24"/>
      <c r="WJP2" s="24"/>
      <c r="WJQ2" s="24"/>
      <c r="WJR2" s="24"/>
      <c r="WJS2" s="24"/>
      <c r="WJT2" s="24"/>
      <c r="WJU2" s="24"/>
      <c r="WJV2" s="24"/>
      <c r="WJW2" s="24"/>
      <c r="WJX2" s="24"/>
      <c r="WJY2" s="24"/>
      <c r="WJZ2" s="24"/>
      <c r="WKA2" s="24"/>
      <c r="WKB2" s="24"/>
      <c r="WKC2" s="24"/>
      <c r="WKD2" s="24"/>
      <c r="WKE2" s="24"/>
      <c r="WKF2" s="24"/>
      <c r="WKG2" s="24"/>
      <c r="WKH2" s="24"/>
      <c r="WKI2" s="24"/>
      <c r="WKJ2" s="24"/>
      <c r="WKK2" s="24"/>
      <c r="WKL2" s="24"/>
      <c r="WKM2" s="24"/>
      <c r="WKN2" s="24"/>
      <c r="WKO2" s="24"/>
      <c r="WKP2" s="24"/>
      <c r="WKQ2" s="24"/>
      <c r="WKR2" s="24"/>
      <c r="WKS2" s="24"/>
      <c r="WKT2" s="24"/>
      <c r="WKU2" s="24"/>
      <c r="WKV2" s="24"/>
      <c r="WKW2" s="24"/>
      <c r="WKX2" s="24"/>
      <c r="WKY2" s="24"/>
      <c r="WKZ2" s="24"/>
      <c r="WLA2" s="24"/>
      <c r="WLB2" s="24"/>
      <c r="WLC2" s="24"/>
      <c r="WLD2" s="24"/>
      <c r="WLE2" s="24"/>
      <c r="WLF2" s="24"/>
      <c r="WLG2" s="24"/>
      <c r="WLH2" s="24"/>
      <c r="WLI2" s="24"/>
      <c r="WLJ2" s="24"/>
      <c r="WLK2" s="24"/>
      <c r="WLL2" s="24"/>
      <c r="WLM2" s="24"/>
      <c r="WLN2" s="24"/>
      <c r="WLO2" s="24"/>
      <c r="WLP2" s="24"/>
      <c r="WLQ2" s="24"/>
      <c r="WLR2" s="24"/>
      <c r="WLS2" s="24"/>
      <c r="WLT2" s="24"/>
      <c r="WLU2" s="24"/>
      <c r="WLV2" s="24"/>
      <c r="WLW2" s="24"/>
      <c r="WLX2" s="24"/>
      <c r="WLY2" s="24"/>
      <c r="WLZ2" s="24"/>
      <c r="WMA2" s="24"/>
      <c r="WMB2" s="24"/>
      <c r="WMC2" s="24"/>
      <c r="WMD2" s="24"/>
      <c r="WME2" s="24"/>
      <c r="WMF2" s="24"/>
      <c r="WMG2" s="24"/>
      <c r="WMH2" s="24"/>
      <c r="WMI2" s="24"/>
      <c r="WMJ2" s="24"/>
      <c r="WMK2" s="24"/>
      <c r="WML2" s="24"/>
      <c r="WMM2" s="24"/>
      <c r="WMN2" s="24"/>
      <c r="WMO2" s="24"/>
      <c r="WMP2" s="24"/>
      <c r="WMQ2" s="24"/>
      <c r="WMR2" s="24"/>
      <c r="WMS2" s="24"/>
      <c r="WMT2" s="24"/>
      <c r="WMU2" s="24"/>
      <c r="WMV2" s="24"/>
      <c r="WMW2" s="24"/>
      <c r="WMX2" s="24"/>
      <c r="WMY2" s="24"/>
      <c r="WMZ2" s="24"/>
      <c r="WNA2" s="24"/>
      <c r="WNB2" s="24"/>
      <c r="WNC2" s="24"/>
      <c r="WND2" s="24"/>
      <c r="WNE2" s="24"/>
      <c r="WNF2" s="24"/>
      <c r="WNG2" s="24"/>
      <c r="WNH2" s="24"/>
      <c r="WNI2" s="24"/>
      <c r="WNJ2" s="24"/>
      <c r="WNK2" s="24"/>
      <c r="WNL2" s="24"/>
      <c r="WNM2" s="24"/>
      <c r="WNN2" s="24"/>
      <c r="WNO2" s="24"/>
      <c r="WNP2" s="24"/>
      <c r="WNQ2" s="24"/>
      <c r="WNR2" s="24"/>
      <c r="WNS2" s="24"/>
      <c r="WNT2" s="24"/>
      <c r="WNU2" s="24"/>
      <c r="WNV2" s="24"/>
      <c r="WNW2" s="24"/>
      <c r="WNX2" s="24"/>
      <c r="WNY2" s="24"/>
      <c r="WNZ2" s="24"/>
      <c r="WOA2" s="24"/>
      <c r="WOB2" s="24"/>
      <c r="WOC2" s="24"/>
      <c r="WOD2" s="24"/>
      <c r="WOE2" s="24"/>
      <c r="WOF2" s="24"/>
      <c r="WOG2" s="24"/>
      <c r="WOH2" s="24"/>
      <c r="WOI2" s="24"/>
      <c r="WOJ2" s="24"/>
      <c r="WOK2" s="24"/>
      <c r="WOL2" s="24"/>
      <c r="WOM2" s="24"/>
      <c r="WON2" s="24"/>
      <c r="WOO2" s="24"/>
      <c r="WOP2" s="24"/>
      <c r="WOQ2" s="24"/>
      <c r="WOR2" s="24"/>
      <c r="WOS2" s="24"/>
      <c r="WOT2" s="24"/>
      <c r="WOU2" s="24"/>
      <c r="WOV2" s="24"/>
      <c r="WOW2" s="24"/>
      <c r="WOX2" s="24"/>
      <c r="WOY2" s="24"/>
      <c r="WOZ2" s="24"/>
      <c r="WPA2" s="24"/>
      <c r="WPB2" s="24"/>
      <c r="WPC2" s="24"/>
      <c r="WPD2" s="24"/>
      <c r="WPE2" s="24"/>
      <c r="WPF2" s="24"/>
      <c r="WPG2" s="24"/>
      <c r="WPH2" s="24"/>
      <c r="WPI2" s="24"/>
      <c r="WPJ2" s="24"/>
      <c r="WPK2" s="24"/>
      <c r="WPL2" s="24"/>
      <c r="WPM2" s="24"/>
      <c r="WPN2" s="24"/>
      <c r="WPO2" s="24"/>
      <c r="WPP2" s="24"/>
      <c r="WPQ2" s="24"/>
      <c r="WPR2" s="24"/>
      <c r="WPS2" s="24"/>
      <c r="WPT2" s="24"/>
      <c r="WPU2" s="24"/>
      <c r="WPV2" s="24"/>
      <c r="WPW2" s="24"/>
      <c r="WPX2" s="24"/>
      <c r="WPY2" s="24"/>
      <c r="WPZ2" s="24"/>
      <c r="WQA2" s="24"/>
      <c r="WQB2" s="24"/>
      <c r="WQC2" s="24"/>
      <c r="WQD2" s="24"/>
      <c r="WQE2" s="24"/>
      <c r="WQF2" s="24"/>
      <c r="WQG2" s="24"/>
      <c r="WQH2" s="24"/>
      <c r="WQI2" s="24"/>
      <c r="WQJ2" s="24"/>
      <c r="WQK2" s="24"/>
      <c r="WQL2" s="24"/>
      <c r="WQM2" s="24"/>
      <c r="WQN2" s="24"/>
      <c r="WQO2" s="24"/>
      <c r="WQP2" s="24"/>
      <c r="WQQ2" s="24"/>
      <c r="WQR2" s="24"/>
      <c r="WQS2" s="24"/>
      <c r="WQT2" s="24"/>
      <c r="WQU2" s="24"/>
      <c r="WQV2" s="24"/>
      <c r="WQW2" s="24"/>
      <c r="WQX2" s="24"/>
      <c r="WQY2" s="24"/>
      <c r="WQZ2" s="24"/>
      <c r="WRA2" s="24"/>
      <c r="WRB2" s="24"/>
      <c r="WRC2" s="24"/>
      <c r="WRD2" s="24"/>
      <c r="WRE2" s="24"/>
      <c r="WRF2" s="24"/>
      <c r="WRG2" s="24"/>
      <c r="WRH2" s="24"/>
      <c r="WRI2" s="24"/>
      <c r="WRJ2" s="24"/>
      <c r="WRK2" s="24"/>
      <c r="WRL2" s="24"/>
      <c r="WRM2" s="24"/>
      <c r="WRN2" s="24"/>
      <c r="WRO2" s="24"/>
      <c r="WRP2" s="24"/>
      <c r="WRQ2" s="24"/>
      <c r="WRR2" s="24"/>
      <c r="WRS2" s="24"/>
      <c r="WRT2" s="24"/>
      <c r="WRU2" s="24"/>
      <c r="WRV2" s="24"/>
      <c r="WRW2" s="24"/>
      <c r="WRX2" s="24"/>
      <c r="WRY2" s="24"/>
      <c r="WRZ2" s="24"/>
      <c r="WSA2" s="24"/>
      <c r="WSB2" s="24"/>
      <c r="WSC2" s="24"/>
      <c r="WSD2" s="24"/>
      <c r="WSE2" s="24"/>
      <c r="WSF2" s="24"/>
      <c r="WSG2" s="24"/>
      <c r="WSH2" s="24"/>
      <c r="WSI2" s="24"/>
      <c r="WSJ2" s="24"/>
      <c r="WSK2" s="24"/>
      <c r="WSL2" s="24"/>
      <c r="WSM2" s="24"/>
      <c r="WSN2" s="24"/>
      <c r="WSO2" s="24"/>
      <c r="WSP2" s="24"/>
      <c r="WSQ2" s="24"/>
      <c r="WSR2" s="24"/>
      <c r="WSS2" s="24"/>
      <c r="WST2" s="24"/>
      <c r="WSU2" s="24"/>
      <c r="WSV2" s="24"/>
      <c r="WSW2" s="24"/>
      <c r="WSX2" s="24"/>
      <c r="WSY2" s="24"/>
      <c r="WSZ2" s="24"/>
      <c r="WTA2" s="24"/>
      <c r="WTB2" s="24"/>
      <c r="WTC2" s="24"/>
      <c r="WTD2" s="24"/>
      <c r="WTE2" s="24"/>
      <c r="WTF2" s="24"/>
      <c r="WTG2" s="24"/>
      <c r="WTH2" s="24"/>
      <c r="WTI2" s="24"/>
      <c r="WTJ2" s="24"/>
      <c r="WTK2" s="24"/>
      <c r="WTL2" s="24"/>
      <c r="WTM2" s="24"/>
      <c r="WTN2" s="24"/>
      <c r="WTO2" s="24"/>
      <c r="WTP2" s="24"/>
      <c r="WTQ2" s="24"/>
      <c r="WTR2" s="24"/>
      <c r="WTS2" s="24"/>
      <c r="WTT2" s="24"/>
      <c r="WTU2" s="24"/>
      <c r="WTV2" s="24"/>
      <c r="WTW2" s="24"/>
      <c r="WTX2" s="24"/>
      <c r="WTY2" s="24"/>
      <c r="WTZ2" s="24"/>
      <c r="WUA2" s="24"/>
      <c r="WUB2" s="24"/>
      <c r="WUC2" s="24"/>
      <c r="WUD2" s="24"/>
      <c r="WUE2" s="24"/>
      <c r="WUF2" s="24"/>
      <c r="WUG2" s="24"/>
      <c r="WUH2" s="24"/>
      <c r="WUI2" s="24"/>
      <c r="WUJ2" s="24"/>
      <c r="WUK2" s="24"/>
      <c r="WUL2" s="24"/>
      <c r="WUM2" s="24"/>
      <c r="WUN2" s="24"/>
      <c r="WUO2" s="24"/>
      <c r="WUP2" s="24"/>
      <c r="WUQ2" s="24"/>
      <c r="WUR2" s="24"/>
      <c r="WUS2" s="24"/>
      <c r="WUT2" s="24"/>
      <c r="WUU2" s="24"/>
      <c r="WUV2" s="24"/>
      <c r="WUW2" s="24"/>
      <c r="WUX2" s="24"/>
      <c r="WUY2" s="24"/>
      <c r="WUZ2" s="24"/>
      <c r="WVA2" s="24"/>
      <c r="WVB2" s="24"/>
      <c r="WVC2" s="24"/>
      <c r="WVD2" s="24"/>
      <c r="WVE2" s="24"/>
      <c r="WVF2" s="24"/>
      <c r="WVG2" s="24"/>
      <c r="WVH2" s="24"/>
      <c r="WVI2" s="24"/>
      <c r="WVJ2" s="24"/>
      <c r="WVK2" s="24"/>
      <c r="WVL2" s="24"/>
      <c r="WVM2" s="24"/>
      <c r="WVN2" s="24"/>
      <c r="WVO2" s="24"/>
      <c r="WVP2" s="24"/>
      <c r="WVQ2" s="24"/>
      <c r="WVR2" s="24"/>
      <c r="WVS2" s="24"/>
      <c r="WVT2" s="24"/>
      <c r="WVU2" s="24"/>
      <c r="WVV2" s="24"/>
      <c r="WVW2" s="24"/>
      <c r="WVX2" s="24"/>
      <c r="WVY2" s="24"/>
      <c r="WVZ2" s="24"/>
      <c r="WWA2" s="24"/>
      <c r="WWB2" s="24"/>
      <c r="WWC2" s="24"/>
      <c r="WWD2" s="24"/>
      <c r="WWE2" s="24"/>
      <c r="WWF2" s="24"/>
      <c r="WWG2" s="24"/>
      <c r="WWH2" s="24"/>
      <c r="WWI2" s="24"/>
      <c r="WWJ2" s="24"/>
      <c r="WWK2" s="24"/>
      <c r="WWL2" s="24"/>
      <c r="WWM2" s="24"/>
      <c r="WWN2" s="24"/>
      <c r="WWO2" s="24"/>
      <c r="WWP2" s="24"/>
      <c r="WWQ2" s="24"/>
      <c r="WWR2" s="24"/>
      <c r="WWS2" s="24"/>
      <c r="WWT2" s="24"/>
      <c r="WWU2" s="24"/>
      <c r="WWV2" s="24"/>
      <c r="WWW2" s="24"/>
      <c r="WWX2" s="24"/>
      <c r="WWY2" s="24"/>
      <c r="WWZ2" s="24"/>
      <c r="WXA2" s="24"/>
      <c r="WXB2" s="24"/>
      <c r="WXC2" s="24"/>
      <c r="WXD2" s="24"/>
      <c r="WXE2" s="24"/>
      <c r="WXF2" s="24"/>
      <c r="WXG2" s="24"/>
      <c r="WXH2" s="24"/>
      <c r="WXI2" s="24"/>
      <c r="WXJ2" s="24"/>
      <c r="WXK2" s="24"/>
      <c r="WXL2" s="24"/>
      <c r="WXM2" s="24"/>
      <c r="WXN2" s="24"/>
      <c r="WXO2" s="24"/>
      <c r="WXP2" s="24"/>
      <c r="WXQ2" s="24"/>
      <c r="WXR2" s="24"/>
      <c r="WXS2" s="24"/>
      <c r="WXT2" s="24"/>
      <c r="WXU2" s="24"/>
      <c r="WXV2" s="24"/>
      <c r="WXW2" s="24"/>
      <c r="WXX2" s="24"/>
      <c r="WXY2" s="24"/>
      <c r="WXZ2" s="24"/>
      <c r="WYA2" s="24"/>
      <c r="WYB2" s="24"/>
      <c r="WYC2" s="24"/>
      <c r="WYD2" s="24"/>
      <c r="WYE2" s="24"/>
      <c r="WYF2" s="24"/>
      <c r="WYG2" s="24"/>
      <c r="WYH2" s="24"/>
      <c r="WYI2" s="24"/>
      <c r="WYJ2" s="24"/>
      <c r="WYK2" s="24"/>
      <c r="WYL2" s="24"/>
      <c r="WYM2" s="24"/>
      <c r="WYN2" s="24"/>
      <c r="WYO2" s="24"/>
      <c r="WYP2" s="24"/>
      <c r="WYQ2" s="24"/>
      <c r="WYR2" s="24"/>
      <c r="WYS2" s="24"/>
      <c r="WYT2" s="24"/>
      <c r="WYU2" s="24"/>
      <c r="WYV2" s="24"/>
      <c r="WYW2" s="24"/>
      <c r="WYX2" s="24"/>
      <c r="WYY2" s="24"/>
      <c r="WYZ2" s="24"/>
      <c r="WZA2" s="24"/>
      <c r="WZB2" s="24"/>
      <c r="WZC2" s="24"/>
      <c r="WZD2" s="24"/>
      <c r="WZE2" s="24"/>
      <c r="WZF2" s="24"/>
      <c r="WZG2" s="24"/>
      <c r="WZH2" s="24"/>
      <c r="WZI2" s="24"/>
      <c r="WZJ2" s="24"/>
      <c r="WZK2" s="24"/>
      <c r="WZL2" s="24"/>
      <c r="WZM2" s="24"/>
      <c r="WZN2" s="24"/>
      <c r="WZO2" s="24"/>
      <c r="WZP2" s="24"/>
      <c r="WZQ2" s="24"/>
      <c r="WZR2" s="24"/>
      <c r="WZS2" s="24"/>
      <c r="WZT2" s="24"/>
      <c r="WZU2" s="24"/>
      <c r="WZV2" s="24"/>
      <c r="WZW2" s="24"/>
      <c r="WZX2" s="24"/>
      <c r="WZY2" s="24"/>
      <c r="WZZ2" s="24"/>
      <c r="XAA2" s="24"/>
      <c r="XAB2" s="24"/>
      <c r="XAC2" s="24"/>
      <c r="XAD2" s="24"/>
      <c r="XAE2" s="24"/>
      <c r="XAF2" s="24"/>
      <c r="XAG2" s="24"/>
      <c r="XAH2" s="24"/>
      <c r="XAI2" s="24"/>
      <c r="XAJ2" s="24"/>
      <c r="XAK2" s="24"/>
      <c r="XAL2" s="24"/>
      <c r="XAM2" s="24"/>
      <c r="XAN2" s="24"/>
      <c r="XAO2" s="24"/>
      <c r="XAP2" s="24"/>
      <c r="XAQ2" s="24"/>
      <c r="XAR2" s="24"/>
      <c r="XAS2" s="24"/>
      <c r="XAT2" s="24"/>
      <c r="XAU2" s="24"/>
      <c r="XAV2" s="24"/>
      <c r="XAW2" s="24"/>
      <c r="XAX2" s="24"/>
      <c r="XAY2" s="24"/>
      <c r="XAZ2" s="24"/>
      <c r="XBA2" s="24"/>
      <c r="XBB2" s="24"/>
      <c r="XBC2" s="24"/>
      <c r="XBD2" s="24"/>
      <c r="XBE2" s="24"/>
      <c r="XBF2" s="24"/>
      <c r="XBG2" s="24"/>
      <c r="XBH2" s="24"/>
      <c r="XBI2" s="24"/>
      <c r="XBJ2" s="24"/>
      <c r="XBK2" s="24"/>
      <c r="XBL2" s="24"/>
      <c r="XBM2" s="24"/>
      <c r="XBN2" s="24"/>
      <c r="XBO2" s="24"/>
      <c r="XBP2" s="24"/>
      <c r="XBQ2" s="24"/>
      <c r="XBR2" s="24"/>
      <c r="XBS2" s="24"/>
      <c r="XBT2" s="24"/>
      <c r="XBU2" s="24"/>
      <c r="XBV2" s="24"/>
      <c r="XBW2" s="24"/>
      <c r="XBX2" s="24"/>
      <c r="XBY2" s="24"/>
      <c r="XBZ2" s="24"/>
      <c r="XCA2" s="24"/>
      <c r="XCB2" s="24"/>
      <c r="XCC2" s="24"/>
      <c r="XCD2" s="24"/>
      <c r="XCE2" s="24"/>
      <c r="XCF2" s="24"/>
      <c r="XCG2" s="24"/>
      <c r="XCH2" s="24"/>
      <c r="XCI2" s="24"/>
      <c r="XCJ2" s="24"/>
      <c r="XCK2" s="24"/>
      <c r="XCL2" s="24"/>
      <c r="XCM2" s="24"/>
      <c r="XCN2" s="24"/>
      <c r="XCO2" s="24"/>
    </row>
    <row r="3" spans="1:16317" ht="10.9" customHeight="1" thickBot="1">
      <c r="B3" s="34"/>
      <c r="C3" s="33"/>
      <c r="D3" s="33"/>
      <c r="E3" s="40"/>
      <c r="F3" s="40" t="s">
        <v>439</v>
      </c>
      <c r="G3" s="40" t="s">
        <v>366</v>
      </c>
      <c r="H3" s="126" t="s">
        <v>365</v>
      </c>
    </row>
    <row r="4" spans="1:16317">
      <c r="B4" s="91" t="s">
        <v>438</v>
      </c>
      <c r="C4" s="125"/>
      <c r="D4" s="125"/>
      <c r="E4" s="125"/>
      <c r="F4" s="124">
        <f>P134+P193+P252+P311+P370+P429+P488+P547+P606+('EBITDA% movement'!F11-(P134+P193+P252+P311+P370+P429+P488+P547+P606+ASP!Z134+ASP!Z193+ASP!Z252+ASP!Z311+ASP!Z370+ASP!Z429+ASP!Z488+ASP!Z547+ASP!Z606))*ABS(P134+P193+P252+P311+P370+P429+P488+P547+P606)/(ABS(P134+P193+P252+P311+P370+P429+P488+P547+P606)+ABS(ASP!Z134+ASP!Z193+ASP!Z252+ASP!Z311+ASP!Z370+ASP!Z429+ASP!Z488+ASP!Z547+ASP!Z606))</f>
        <v>9.5203656566415426E-4</v>
      </c>
      <c r="G4" s="124">
        <f>Q134+Q193+Q252+Q311+Q370+Q429+Q488+Q547+Q606+('EBITDA% movement'!G11-(Q134+Q193+Q252+Q311+Q370+Q429+Q488+Q547+Q606+ASP!AA134+ASP!AA193+ASP!AA252+ASP!AA311+ASP!AA370+ASP!AA429+ASP!AA488+ASP!AA547+ASP!AA606))*ABS(Q134+Q193+Q252+Q311+Q370+Q429+Q488+Q547+Q606)/(ABS(Q134+Q193+Q252+Q311+Q370+Q429+Q488+Q547+Q606)+ABS(ASP!AA134+ASP!AA193+ASP!AA252+ASP!AA311+ASP!AA370+ASP!AA429+ASP!AA488+ASP!AA547+ASP!AA606))</f>
        <v>2.8369017703774452E-3</v>
      </c>
      <c r="H4" s="123">
        <f>R134+R193+R252+R311+R370+R429+R488+R547+R606+('EBITDA% movement'!H11-(R134+R193+R252+R311+R370+R429+R488+R547+R606+ASP!AB134+ASP!AB193+ASP!AB252+ASP!AB311+ASP!AB370+ASP!AB429+ASP!AB488+ASP!AB547+ASP!AB606))*ABS(R134+R193+R252+R311+R370+R429+R488+R547+R606)/(ABS(R134+R193+R252+R311+R370+R429+R488+R547+R606)+ABS(ASP!AB134+ASP!AB193+ASP!AB252+ASP!AB311+ASP!AB370+ASP!AB429+ASP!AB488+ASP!AB547+ASP!AB606))</f>
        <v>-1.8089802955834743E-3</v>
      </c>
      <c r="L4" s="39" t="s">
        <v>275</v>
      </c>
      <c r="M4" s="38"/>
      <c r="N4" s="38"/>
      <c r="O4" s="37">
        <v>501727.73630133254</v>
      </c>
      <c r="P4" s="37">
        <v>421611.5922840673</v>
      </c>
      <c r="Q4" s="37">
        <v>407086.05667815695</v>
      </c>
      <c r="R4" s="36">
        <v>425063.52420355403</v>
      </c>
      <c r="V4" s="39" t="s">
        <v>437</v>
      </c>
      <c r="W4" s="38"/>
      <c r="X4" s="38"/>
      <c r="Y4" s="37">
        <v>501727.73630133254</v>
      </c>
      <c r="Z4" s="37">
        <v>421611.5922840673</v>
      </c>
      <c r="AA4" s="37">
        <v>407086.05667815695</v>
      </c>
      <c r="AB4" s="36">
        <v>425063.52420355403</v>
      </c>
    </row>
    <row r="5" spans="1:16317">
      <c r="B5" s="91" t="s">
        <v>436</v>
      </c>
      <c r="C5" s="125"/>
      <c r="D5" s="125"/>
      <c r="E5" s="125"/>
      <c r="F5" s="124">
        <f>ASP!Z134+ASP!Z193+ASP!Z252+ASP!Z311+ASP!Z370+ASP!Z429+ASP!Z488+ASP!Z547+ASP!Z606+('EBITDA% movement'!F11-(P134+P193+P252+P311+P370+P429+P488+P547+P606+ASP!Z134+ASP!Z193+ASP!Z252+ASP!Z311+ASP!Z370+ASP!Z429+ASP!Z488+ASP!Z547+ASP!Z606))*ABS(ASP!Z134+ASP!Z193+ASP!Z252+ASP!Z311+ASP!Z370+ASP!Z429+ASP!Z488+ASP!Z547+ASP!Z606)/(ABS(P134+P193+P252+P311+P370+P429+P488+P547+P606)+ABS(ASP!Z134+ASP!Z193+ASP!Z252+ASP!Z311+ASP!Z370+ASP!Z429+ASP!Z488+ASP!Z547+ASP!Z606))</f>
        <v>1.5358764410948085E-3</v>
      </c>
      <c r="G5" s="124">
        <f>ASP!AA134+ASP!AA193+ASP!AA252+ASP!AA311+ASP!AA370+ASP!AA429+ASP!AA488+ASP!AA547+ASP!AA606+('EBITDA% movement'!G11-(Q134+Q193+Q252+Q311+Q370+Q429+Q488+Q547+Q606+ASP!AA134+ASP!AA193+ASP!AA252+ASP!AA311+ASP!AA370+ASP!AA429+ASP!AA488+ASP!AA547+ASP!AA606))*ABS(ASP!AA134+ASP!AA193+ASP!AA252+ASP!AA311+ASP!AA370+ASP!AA429+ASP!AA488+ASP!AA547+ASP!AA606)/(ABS(Q134+Q193+Q252+Q311+Q370+Q429+Q488+Q547+Q606)+ABS(ASP!AA134+ASP!AA193+ASP!AA252+ASP!AA311+ASP!AA370+ASP!AA429+ASP!AA488+ASP!AA547+ASP!AA606))</f>
        <v>1.241707996015874E-2</v>
      </c>
      <c r="H5" s="123">
        <f>ASP!AB134+ASP!AB193+ASP!AB252+ASP!AB311+ASP!AB370+ASP!AB429+ASP!AB488+ASP!AB547+ASP!AB606+('EBITDA% movement'!H11-(R134+R193+R252+R311+R370+R429+R488+R547+R606+ASP!AB134+ASP!AB193+ASP!AB252+ASP!AB311+ASP!AB370+ASP!AB429+ASP!AB488+ASP!AB547+ASP!AB606))*ABS(ASP!AB134+ASP!AB193+ASP!AB252+ASP!AB311+ASP!AB370+ASP!AB429+ASP!AB488+ASP!AB547+ASP!AB606)/(ABS(R134+R193+R252+R311+R370+R429+R488+R547+R606)+ABS(ASP!AB134+ASP!AB193+ASP!AB252+ASP!AB311+ASP!AB370+ASP!AB429+ASP!AB488+ASP!AB547+ASP!AB606))</f>
        <v>-2.8723675796246892E-2</v>
      </c>
      <c r="L5" s="34" t="s">
        <v>273</v>
      </c>
      <c r="M5" s="33"/>
      <c r="N5" s="33"/>
      <c r="O5" s="32">
        <v>405499.79572596564</v>
      </c>
      <c r="P5" s="32">
        <v>368700.08632432716</v>
      </c>
      <c r="Q5" s="32">
        <v>344811.1042817462</v>
      </c>
      <c r="R5" s="31">
        <v>340776.24646842002</v>
      </c>
      <c r="V5" s="34" t="s">
        <v>273</v>
      </c>
      <c r="W5" s="33"/>
      <c r="X5" s="33"/>
      <c r="Y5" s="32">
        <v>405499.79572596564</v>
      </c>
      <c r="Z5" s="32">
        <v>368700.08632432716</v>
      </c>
      <c r="AA5" s="32">
        <v>344811.1042817462</v>
      </c>
      <c r="AB5" s="31">
        <v>340776.24646842002</v>
      </c>
    </row>
    <row r="6" spans="1:16317" ht="11.25" thickBot="1">
      <c r="B6" s="141" t="s">
        <v>435</v>
      </c>
      <c r="C6" s="152"/>
      <c r="D6" s="152"/>
      <c r="E6" s="152"/>
      <c r="F6" s="151">
        <f>SUM(F4:F5)</f>
        <v>2.4879130067589628E-3</v>
      </c>
      <c r="G6" s="151">
        <f>SUM(G4:G5)</f>
        <v>1.5253981730536185E-2</v>
      </c>
      <c r="H6" s="150">
        <f>SUM(H4:H5)</f>
        <v>-3.0532656091830368E-2</v>
      </c>
      <c r="L6" s="34" t="s">
        <v>162</v>
      </c>
      <c r="M6" s="33"/>
      <c r="N6" s="33"/>
      <c r="O6" s="32">
        <f>O4-O5</f>
        <v>96227.940575366898</v>
      </c>
      <c r="P6" s="32">
        <f>P4-P5</f>
        <v>52911.505959740141</v>
      </c>
      <c r="Q6" s="32">
        <f>Q4-Q5</f>
        <v>62274.95239641075</v>
      </c>
      <c r="R6" s="31">
        <f>R4-R5</f>
        <v>84287.277735134005</v>
      </c>
      <c r="V6" s="34" t="s">
        <v>144</v>
      </c>
      <c r="W6" s="33"/>
      <c r="X6" s="33"/>
      <c r="Y6" s="32">
        <f>Y4-Y5</f>
        <v>96227.940575366898</v>
      </c>
      <c r="Z6" s="32">
        <f>Z4-Z5</f>
        <v>52911.505959740141</v>
      </c>
      <c r="AA6" s="32">
        <f>AA4-AA5</f>
        <v>62274.95239641075</v>
      </c>
      <c r="AB6" s="31">
        <f>AB4-AB5</f>
        <v>84287.277735134005</v>
      </c>
    </row>
    <row r="7" spans="1:16317">
      <c r="L7" s="34" t="s">
        <v>115</v>
      </c>
      <c r="M7" s="33"/>
      <c r="N7" s="33"/>
      <c r="O7" s="65">
        <f>O6/O4</f>
        <v>0.19179314519214338</v>
      </c>
      <c r="P7" s="65">
        <f>P6/P4</f>
        <v>0.12549822378719178</v>
      </c>
      <c r="Q7" s="65">
        <f>Q6/Q4</f>
        <v>0.15297736528874889</v>
      </c>
      <c r="R7" s="71">
        <f>R6/R4</f>
        <v>0.19829336778088394</v>
      </c>
      <c r="V7" s="34" t="s">
        <v>67</v>
      </c>
      <c r="W7" s="33"/>
      <c r="X7" s="33"/>
      <c r="Y7" s="65">
        <f>Y6/Y4</f>
        <v>0.19179314519214338</v>
      </c>
      <c r="Z7" s="65">
        <f>Z6/Z4</f>
        <v>0.12549822378719178</v>
      </c>
      <c r="AA7" s="65">
        <f>AA6/AA4</f>
        <v>0.15297736528874889</v>
      </c>
      <c r="AB7" s="71">
        <f>AB6/AB4</f>
        <v>0.19829336778088394</v>
      </c>
    </row>
    <row r="8" spans="1:16317" ht="11.25" thickBot="1">
      <c r="B8" s="73" t="s">
        <v>434</v>
      </c>
      <c r="L8" s="70" t="s">
        <v>268</v>
      </c>
      <c r="M8" s="69"/>
      <c r="N8" s="69"/>
      <c r="O8" s="68"/>
      <c r="P8" s="67">
        <f>P7-O7</f>
        <v>-6.6294921404951607E-2</v>
      </c>
      <c r="Q8" s="67">
        <f>Q7-P7</f>
        <v>2.7479141501557114E-2</v>
      </c>
      <c r="R8" s="66">
        <f>R7-Q7</f>
        <v>4.5316002492135049E-2</v>
      </c>
      <c r="V8" s="70" t="s">
        <v>268</v>
      </c>
      <c r="W8" s="69"/>
      <c r="X8" s="69"/>
      <c r="Y8" s="68"/>
      <c r="Z8" s="67">
        <f>Z7-Y7</f>
        <v>-6.6294921404951607E-2</v>
      </c>
      <c r="AA8" s="67">
        <f>AA7-Z7</f>
        <v>2.7479141501557114E-2</v>
      </c>
      <c r="AB8" s="66">
        <f>AB7-AA7</f>
        <v>4.5316002492135049E-2</v>
      </c>
    </row>
    <row r="9" spans="1:16317">
      <c r="B9" s="149" t="s">
        <v>433</v>
      </c>
      <c r="C9" s="148"/>
      <c r="D9" s="148"/>
      <c r="E9" s="148"/>
      <c r="F9" s="147">
        <f>(P4-P130)+(P4-P189)+(P4-P248)+(P4-P307)+(P4-P366)+(P4-P425)+(P4-P484)+(P4-P543)+(P4-P602)+(('EBITDA% movement'!P4-'EBITDA% movement'!P130)+('EBITDA% movement'!P4-'EBITDA% movement'!P189)+('EBITDA% movement'!P4-'EBITDA% movement'!P248)+('EBITDA% movement'!P4-'EBITDA% movement'!P307)+('EBITDA% movement'!P4-'EBITDA% movement'!P366)+('EBITDA% movement'!P4-'EBITDA% movement'!P425)+('EBITDA% movement'!P4-'EBITDA% movement'!P484)+('EBITDA% movement'!P4-'EBITDA% movement'!P543)+('EBITDA% movement'!P4-'EBITDA% movement'!P602)-((P4-P130)+(P4-P189)+(P4-P248)+(P4-P307)+(P4-P366)+(P4-P425)+(P4-P484)+(P4-P543)+(P4-P602)+(Z4-Z130)+(Z4-Z189)+(Z4-Z248)+(Z4-Z307)+(Z4-Z366)+(Z4-Z425)+(Z4-Z484)+(Z4-Z543)+(Z4-Z602)))*ABS((P4-P130)+(P4-P189)+(P4-P248)+(P4-P307)+(P4-P366)+(P4-P425)+(P4-P484)+(P4-P543)+(P4-P602))/(ABS((P4-P130)+(P4-P189)+(P4-P248)+(P4-P307)+(P4-P366)+(P4-P425)+(P4-P484)+(P4-P543)+(P4-P602))+ABS((Z4-Z130)+(Z4-Z189)+(Z4-Z248)+(Z4-Z307)+(Z4-Z366)+(Z4-Z425)+(Z4-Z484)+(Z4-Z543)+(Z4-Z602)))</f>
        <v>383.83889157154044</v>
      </c>
      <c r="G9" s="147">
        <f>(Q4-Q130)+(Q4-Q189)+(Q4-Q248)+(Q4-Q307)+(Q4-Q366)+(Q4-Q425)+(Q4-Q484)+(Q4-Q543)+(Q4-Q602)+(('EBITDA% movement'!Q4-'EBITDA% movement'!Q130)+('EBITDA% movement'!Q4-'EBITDA% movement'!Q189)+('EBITDA% movement'!Q4-'EBITDA% movement'!Q248)+('EBITDA% movement'!Q4-'EBITDA% movement'!Q307)+('EBITDA% movement'!Q4-'EBITDA% movement'!Q366)+('EBITDA% movement'!Q4-'EBITDA% movement'!Q425)+('EBITDA% movement'!Q4-'EBITDA% movement'!Q484)+('EBITDA% movement'!Q4-'EBITDA% movement'!Q543)+('EBITDA% movement'!Q4-'EBITDA% movement'!Q602)-((Q4-Q130)+(Q4-Q189)+(Q4-Q248)+(Q4-Q307)+(Q4-Q366)+(Q4-Q425)+(Q4-Q484)+(Q4-Q543)+(Q4-Q602)+(AA4-AA130)+(AA4-AA189)+(AA4-AA248)+(AA4-AA307)+(AA4-AA366)+(AA4-AA425)+(AA4-AA484)+(AA4-AA543)+(AA4-AA602)))*ABS((Q4-Q130)+(Q4-Q189)+(Q4-Q248)+(Q4-Q307)+(Q4-Q366)+(Q4-Q425)+(Q4-Q484)+(Q4-Q543)+(Q4-Q602))/(ABS((Q4-Q130)+(Q4-Q189)+(Q4-Q248)+(Q4-Q307)+(Q4-Q366)+(Q4-Q425)+(Q4-Q484)+(Q4-Q543)+(Q4-Q602))+ABS((AA4-AA130)+(AA4-AA189)+(AA4-AA248)+(AA4-AA307)+(AA4-AA366)+(AA4-AA425)+(AA4-AA484)+(AA4-AA543)+(AA4-AA602)))</f>
        <v>1932.5942838334158</v>
      </c>
      <c r="H9" s="146">
        <f>(R4-R130)+(R4-R189)+(R4-R248)+(R4-R307)+(R4-R366)+(R4-R425)+(R4-R484)+(R4-R543)+(R4-R602)+(('EBITDA% movement'!R4-'EBITDA% movement'!R130)+('EBITDA% movement'!R4-'EBITDA% movement'!R189)+('EBITDA% movement'!R4-'EBITDA% movement'!R248)+('EBITDA% movement'!R4-'EBITDA% movement'!R307)+('EBITDA% movement'!R4-'EBITDA% movement'!R366)+('EBITDA% movement'!R4-'EBITDA% movement'!R425)+('EBITDA% movement'!R4-'EBITDA% movement'!R484)+('EBITDA% movement'!R4-'EBITDA% movement'!R543)+('EBITDA% movement'!R4-'EBITDA% movement'!R602)-((R4-R130)+(R4-R189)+(R4-R248)+(R4-R307)+(R4-R366)+(R4-R425)+(R4-R484)+(R4-R543)+(R4-R602)+(AB4-AB130)+(AB4-AB189)+(AB4-AB248)+(AB4-AB307)+(AB4-AB366)+(AB4-AB425)+(AB4-AB484)+(AB4-AB543)+(AB4-AB602)))*ABS((R4-R130)+(R4-R189)+(R4-R248)+(R4-R307)+(R4-R366)+(R4-R425)+(R4-R484)+(R4-R543)+(R4-R602))/(ABS((R4-R130)+(R4-R189)+(R4-R248)+(R4-R307)+(R4-R366)+(R4-R425)+(R4-R484)+(R4-R543)+(R4-R602))+ABS((AB4-AB130)+(AB4-AB189)+(AB4-AB248)+(AB4-AB307)+(AB4-AB366)+(AB4-AB425)+(AB4-AB484)+(AB4-AB543)+(AB4-AB602)))</f>
        <v>-1929.1663814706294</v>
      </c>
    </row>
    <row r="10" spans="1:16317" ht="11.25" thickBot="1">
      <c r="B10" s="91" t="s">
        <v>432</v>
      </c>
      <c r="C10" s="125"/>
      <c r="D10" s="125"/>
      <c r="E10" s="125"/>
      <c r="F10" s="145">
        <f>F9*1000000/O17</f>
        <v>3.1558707378147006</v>
      </c>
      <c r="G10" s="145">
        <f>G9*1000000/O17</f>
        <v>15.889525220976967</v>
      </c>
      <c r="H10" s="144">
        <f>H9*1000000/O17</f>
        <v>-15.861341477754618</v>
      </c>
      <c r="L10" s="41" t="s">
        <v>364</v>
      </c>
      <c r="M10" s="33"/>
      <c r="N10" s="33"/>
      <c r="O10" s="40" t="s">
        <v>122</v>
      </c>
      <c r="P10" s="40" t="s">
        <v>121</v>
      </c>
      <c r="Q10" s="40" t="s">
        <v>111</v>
      </c>
      <c r="R10" s="40" t="s">
        <v>119</v>
      </c>
      <c r="V10" s="41" t="s">
        <v>364</v>
      </c>
      <c r="W10" s="33"/>
      <c r="X10" s="33"/>
      <c r="Y10" s="40" t="s">
        <v>122</v>
      </c>
      <c r="Z10" s="40" t="s">
        <v>121</v>
      </c>
      <c r="AA10" s="40" t="s">
        <v>159</v>
      </c>
      <c r="AB10" s="40" t="s">
        <v>110</v>
      </c>
    </row>
    <row r="11" spans="1:16317">
      <c r="B11" s="91" t="s">
        <v>431</v>
      </c>
      <c r="C11" s="90"/>
      <c r="D11" s="90"/>
      <c r="E11" s="143">
        <f>'ASP통일(Raw)_환율변동'!Z3</f>
        <v>9748.960424982648</v>
      </c>
      <c r="F11" s="143">
        <f>E11+F10</f>
        <v>9752.1162957204633</v>
      </c>
      <c r="G11" s="143">
        <f>F11+G10</f>
        <v>9768.0058209414401</v>
      </c>
      <c r="H11" s="142">
        <f>G11+H10</f>
        <v>9752.1444794636864</v>
      </c>
      <c r="L11" s="39" t="s">
        <v>130</v>
      </c>
      <c r="M11" s="38"/>
      <c r="N11" s="38"/>
      <c r="O11" s="37">
        <f>O4</f>
        <v>501727.73630133254</v>
      </c>
      <c r="P11" s="37">
        <f>P17*O16/1000000</f>
        <v>423635.80724465963</v>
      </c>
      <c r="Q11" s="37">
        <f>Q17*P16/1000000</f>
        <v>396990.77755139506</v>
      </c>
      <c r="R11" s="36">
        <f>R17*Q16/1000000</f>
        <v>428255.85785932024</v>
      </c>
      <c r="V11" s="39" t="s">
        <v>181</v>
      </c>
      <c r="W11" s="38"/>
      <c r="X11" s="38"/>
      <c r="Y11" s="37">
        <f>Y4</f>
        <v>501727.73630133254</v>
      </c>
      <c r="Z11" s="37">
        <f>Z17*Y16/1000000</f>
        <v>423635.80724465963</v>
      </c>
      <c r="AA11" s="37">
        <f>AA17*Z16/1000000</f>
        <v>396990.77755139506</v>
      </c>
      <c r="AB11" s="36">
        <f>AB17*AA16/1000000</f>
        <v>428255.85785932024</v>
      </c>
    </row>
    <row r="12" spans="1:16317" ht="11.25" thickBot="1">
      <c r="B12" s="141" t="s">
        <v>430</v>
      </c>
      <c r="C12" s="140"/>
      <c r="D12" s="140"/>
      <c r="E12" s="139"/>
      <c r="F12" s="138">
        <f>F11/E11-1</f>
        <v>3.2371356536931017E-4</v>
      </c>
      <c r="G12" s="138">
        <f t="shared" ref="G12:H12" si="0">G11/F11-1</f>
        <v>1.6293412362144988E-3</v>
      </c>
      <c r="H12" s="137">
        <f t="shared" si="0"/>
        <v>-1.623805489934127E-3</v>
      </c>
      <c r="L12" s="34" t="s">
        <v>82</v>
      </c>
      <c r="M12" s="33"/>
      <c r="N12" s="33"/>
      <c r="O12" s="32">
        <f>O5</f>
        <v>405499.79572596564</v>
      </c>
      <c r="P12" s="32">
        <f>P5</f>
        <v>368700.08632432716</v>
      </c>
      <c r="Q12" s="32">
        <f>Q5</f>
        <v>344811.1042817462</v>
      </c>
      <c r="R12" s="31">
        <f>R5</f>
        <v>340776.24646842002</v>
      </c>
      <c r="V12" s="34" t="s">
        <v>82</v>
      </c>
      <c r="W12" s="33"/>
      <c r="X12" s="33"/>
      <c r="Y12" s="32">
        <f>Y5</f>
        <v>405499.79572596564</v>
      </c>
      <c r="Z12" s="32">
        <f>Z5</f>
        <v>368700.08632432716</v>
      </c>
      <c r="AA12" s="32">
        <f>AA5</f>
        <v>344811.1042817462</v>
      </c>
      <c r="AB12" s="31">
        <f>AB5</f>
        <v>340776.24646842002</v>
      </c>
    </row>
    <row r="13" spans="1:16317">
      <c r="L13" s="34" t="s">
        <v>144</v>
      </c>
      <c r="M13" s="33"/>
      <c r="N13" s="33"/>
      <c r="O13" s="32">
        <f>O11-O12</f>
        <v>96227.940575366898</v>
      </c>
      <c r="P13" s="32">
        <f>P11-P12</f>
        <v>54935.720920332475</v>
      </c>
      <c r="Q13" s="32">
        <f>Q11-Q12</f>
        <v>52179.673269648862</v>
      </c>
      <c r="R13" s="31">
        <f>R11-R12</f>
        <v>87479.611390900216</v>
      </c>
      <c r="V13" s="34" t="s">
        <v>116</v>
      </c>
      <c r="W13" s="33"/>
      <c r="X13" s="33"/>
      <c r="Y13" s="32">
        <f>Y11-Y12</f>
        <v>96227.940575366898</v>
      </c>
      <c r="Z13" s="32">
        <f>Z11-Z12</f>
        <v>54935.720920332475</v>
      </c>
      <c r="AA13" s="32">
        <f>AA11-AA12</f>
        <v>52179.673269648862</v>
      </c>
      <c r="AB13" s="31">
        <f>AB11-AB12</f>
        <v>87479.611390900216</v>
      </c>
    </row>
    <row r="14" spans="1:16317" ht="11.25" thickBot="1">
      <c r="L14" s="30" t="s">
        <v>67</v>
      </c>
      <c r="M14" s="29"/>
      <c r="N14" s="29"/>
      <c r="O14" s="28">
        <f>O13/O11</f>
        <v>0.19179314519214338</v>
      </c>
      <c r="P14" s="28">
        <f>P13/P11</f>
        <v>0.12967676476083573</v>
      </c>
      <c r="Q14" s="28">
        <f>Q13/Q11</f>
        <v>0.131437998614196</v>
      </c>
      <c r="R14" s="27">
        <f>R13/R11</f>
        <v>0.20426950334824562</v>
      </c>
      <c r="V14" s="30" t="s">
        <v>67</v>
      </c>
      <c r="W14" s="29"/>
      <c r="X14" s="29"/>
      <c r="Y14" s="28">
        <f>Y13/Y11</f>
        <v>0.19179314519214338</v>
      </c>
      <c r="Z14" s="28">
        <f>Z13/Z11</f>
        <v>0.12967676476083573</v>
      </c>
      <c r="AA14" s="28">
        <f>AA13/AA11</f>
        <v>0.131437998614196</v>
      </c>
      <c r="AB14" s="27">
        <f>AB13/AB11</f>
        <v>0.20426950334824562</v>
      </c>
    </row>
    <row r="15" spans="1:16317">
      <c r="L15" s="41"/>
      <c r="M15" s="33"/>
      <c r="N15" s="33"/>
      <c r="O15" s="40"/>
      <c r="P15" s="40"/>
      <c r="Q15" s="40"/>
      <c r="R15" s="40"/>
      <c r="V15" s="41"/>
      <c r="W15" s="33"/>
      <c r="X15" s="33"/>
      <c r="Y15" s="40"/>
      <c r="Z15" s="40"/>
      <c r="AA15" s="40"/>
      <c r="AB15" s="40"/>
    </row>
    <row r="16" spans="1:16317">
      <c r="L16" s="33" t="s">
        <v>351</v>
      </c>
      <c r="M16" s="33"/>
      <c r="N16" s="33"/>
      <c r="O16" s="95">
        <f>'GP breakdown'!AA2</f>
        <v>4125.1366552789032</v>
      </c>
      <c r="P16" s="95">
        <f>'GP breakdown'!AB2</f>
        <v>4105.4259434143596</v>
      </c>
      <c r="Q16" s="95">
        <f>'GP breakdown'!AC2</f>
        <v>4209.8248946661988</v>
      </c>
      <c r="R16" s="95">
        <f>'GP breakdown'!AD2</f>
        <v>4178.4481523557843</v>
      </c>
      <c r="V16" s="33" t="s">
        <v>351</v>
      </c>
      <c r="W16" s="33"/>
      <c r="X16" s="33"/>
      <c r="Y16" s="95">
        <f>'GP breakdown'!AA2</f>
        <v>4125.1366552789032</v>
      </c>
      <c r="Z16" s="95">
        <f>'GP breakdown'!AB2</f>
        <v>4105.4259434143596</v>
      </c>
      <c r="AA16" s="95">
        <f>'GP breakdown'!AC2</f>
        <v>4209.8248946661988</v>
      </c>
      <c r="AB16" s="95">
        <f>'GP breakdown'!AD2</f>
        <v>4178.4481523557843</v>
      </c>
    </row>
    <row r="17" spans="12:28">
      <c r="L17" s="33" t="s">
        <v>429</v>
      </c>
      <c r="M17" s="33"/>
      <c r="N17" s="33"/>
      <c r="O17" s="95">
        <f>'GP breakdown'!I2</f>
        <v>121626937.05171578</v>
      </c>
      <c r="P17" s="95">
        <f>'GP breakdown'!J2</f>
        <v>102696187.45903517</v>
      </c>
      <c r="Q17" s="95">
        <f>'GP breakdown'!K2</f>
        <v>96699047.315229312</v>
      </c>
      <c r="R17" s="95">
        <f>'GP breakdown'!L2</f>
        <v>101727712.80865283</v>
      </c>
      <c r="V17" s="33" t="s">
        <v>343</v>
      </c>
      <c r="W17" s="33"/>
      <c r="X17" s="33"/>
      <c r="Y17" s="95">
        <f>'GP breakdown'!I2</f>
        <v>121626937.05171578</v>
      </c>
      <c r="Z17" s="95">
        <f>'GP breakdown'!J2</f>
        <v>102696187.45903517</v>
      </c>
      <c r="AA17" s="95">
        <f>'GP breakdown'!K2</f>
        <v>96699047.315229312</v>
      </c>
      <c r="AB17" s="95">
        <f>'GP breakdown'!L2</f>
        <v>101727712.80865283</v>
      </c>
    </row>
    <row r="18" spans="12:28">
      <c r="L18" s="47" t="s">
        <v>280</v>
      </c>
      <c r="M18" s="47"/>
      <c r="N18" s="47"/>
      <c r="O18" s="82">
        <f>O16*O17/1000000</f>
        <v>501727.73630133254</v>
      </c>
      <c r="P18" s="82">
        <f>P16*P17/1000000</f>
        <v>421611.59228406736</v>
      </c>
      <c r="Q18" s="82">
        <f>Q16*Q17/1000000</f>
        <v>407086.05667815701</v>
      </c>
      <c r="R18" s="82">
        <f>R16*R17/1000000</f>
        <v>425063.97362869524</v>
      </c>
      <c r="V18" s="47" t="s">
        <v>428</v>
      </c>
      <c r="W18" s="47"/>
      <c r="X18" s="47"/>
      <c r="Y18" s="82">
        <f>Y16*Y17/1000000</f>
        <v>501727.73630133254</v>
      </c>
      <c r="Z18" s="82">
        <f>Z16*Z17/1000000</f>
        <v>421611.59228406736</v>
      </c>
      <c r="AA18" s="82">
        <f>AA16*AA17/1000000</f>
        <v>407086.05667815701</v>
      </c>
      <c r="AB18" s="82">
        <f>AB16*AB17/1000000</f>
        <v>425063.97362869524</v>
      </c>
    </row>
    <row r="19" spans="12:28" ht="10.15" customHeight="1"/>
    <row r="20" spans="12:28" ht="10.15" customHeight="1">
      <c r="L20" s="33" t="s">
        <v>427</v>
      </c>
      <c r="M20" s="33"/>
      <c r="N20" s="33"/>
      <c r="O20" s="83"/>
      <c r="P20" s="83"/>
      <c r="Q20" s="83"/>
      <c r="R20" s="83"/>
      <c r="V20" s="33" t="s">
        <v>427</v>
      </c>
      <c r="W20" s="33"/>
      <c r="X20" s="33"/>
      <c r="Y20" s="83"/>
      <c r="Z20" s="83"/>
      <c r="AA20" s="83"/>
      <c r="AB20" s="83"/>
    </row>
    <row r="21" spans="12:28" ht="10.15" customHeight="1">
      <c r="L21" s="33" t="s">
        <v>296</v>
      </c>
      <c r="M21" s="33"/>
      <c r="N21" s="33"/>
      <c r="O21" s="42">
        <v>16801014.810217999</v>
      </c>
      <c r="P21" s="42">
        <v>15378444</v>
      </c>
      <c r="Q21" s="42">
        <v>14523886</v>
      </c>
      <c r="R21" s="42">
        <v>11495982</v>
      </c>
      <c r="V21" s="33" t="s">
        <v>296</v>
      </c>
      <c r="W21" s="33"/>
      <c r="X21" s="33"/>
      <c r="Y21" s="42">
        <v>16801014.810217999</v>
      </c>
      <c r="Z21" s="42">
        <v>15378444</v>
      </c>
      <c r="AA21" s="42">
        <v>14523886</v>
      </c>
      <c r="AB21" s="42">
        <v>11495982</v>
      </c>
    </row>
    <row r="22" spans="12:28" ht="10.15" customHeight="1">
      <c r="L22" s="33" t="s">
        <v>293</v>
      </c>
      <c r="M22" s="33"/>
      <c r="N22" s="33"/>
      <c r="O22" s="42">
        <v>22585932</v>
      </c>
      <c r="P22" s="42">
        <v>16007437.800000001</v>
      </c>
      <c r="Q22" s="42">
        <v>12563770</v>
      </c>
      <c r="R22" s="42">
        <v>16385446</v>
      </c>
      <c r="V22" s="33" t="s">
        <v>293</v>
      </c>
      <c r="W22" s="33"/>
      <c r="X22" s="33"/>
      <c r="Y22" s="42">
        <v>22585932</v>
      </c>
      <c r="Z22" s="42">
        <v>16007437.800000001</v>
      </c>
      <c r="AA22" s="42">
        <v>12563770</v>
      </c>
      <c r="AB22" s="42">
        <v>16385446</v>
      </c>
    </row>
    <row r="23" spans="12:28" ht="10.15" customHeight="1">
      <c r="L23" s="33" t="s">
        <v>291</v>
      </c>
      <c r="M23" s="33"/>
      <c r="N23" s="33"/>
      <c r="O23" s="42">
        <v>2408878</v>
      </c>
      <c r="P23" s="42">
        <v>1690153</v>
      </c>
      <c r="Q23" s="42">
        <v>605440</v>
      </c>
      <c r="R23" s="42">
        <v>555877</v>
      </c>
      <c r="V23" s="33" t="s">
        <v>291</v>
      </c>
      <c r="W23" s="33"/>
      <c r="X23" s="33"/>
      <c r="Y23" s="42">
        <v>2408878</v>
      </c>
      <c r="Z23" s="42">
        <v>1690153</v>
      </c>
      <c r="AA23" s="42">
        <v>605440</v>
      </c>
      <c r="AB23" s="42">
        <v>555877</v>
      </c>
    </row>
    <row r="24" spans="12:28" ht="10.15" customHeight="1">
      <c r="L24" s="33" t="s">
        <v>290</v>
      </c>
      <c r="M24" s="33"/>
      <c r="N24" s="33"/>
      <c r="O24" s="42">
        <v>19083270</v>
      </c>
      <c r="P24" s="42">
        <v>15646389.810000001</v>
      </c>
      <c r="Q24" s="42">
        <v>14147284.4</v>
      </c>
      <c r="R24" s="42">
        <v>13636013</v>
      </c>
      <c r="V24" s="33" t="s">
        <v>290</v>
      </c>
      <c r="W24" s="33"/>
      <c r="X24" s="33"/>
      <c r="Y24" s="42">
        <v>19083270</v>
      </c>
      <c r="Z24" s="42">
        <v>15646389.810000001</v>
      </c>
      <c r="AA24" s="42">
        <v>14147284.4</v>
      </c>
      <c r="AB24" s="42">
        <v>13636013</v>
      </c>
    </row>
    <row r="25" spans="12:28" ht="10.15" customHeight="1">
      <c r="L25" s="24" t="s">
        <v>288</v>
      </c>
      <c r="O25" s="42">
        <v>9076735.256000001</v>
      </c>
      <c r="P25" s="42">
        <v>8748062.0899999999</v>
      </c>
      <c r="Q25" s="42">
        <v>10888544.9</v>
      </c>
      <c r="R25" s="42">
        <v>13507491.1</v>
      </c>
      <c r="V25" s="24" t="s">
        <v>288</v>
      </c>
      <c r="Y25" s="42">
        <v>9076735.256000001</v>
      </c>
      <c r="Z25" s="42">
        <v>8748062.0899999999</v>
      </c>
      <c r="AA25" s="42">
        <v>10888544.9</v>
      </c>
      <c r="AB25" s="42">
        <v>13507491.1</v>
      </c>
    </row>
    <row r="26" spans="12:28" ht="10.15" customHeight="1">
      <c r="L26" s="24" t="s">
        <v>302</v>
      </c>
      <c r="O26" s="42">
        <v>8629066.5999999996</v>
      </c>
      <c r="P26" s="42">
        <v>6141103</v>
      </c>
      <c r="Q26" s="42">
        <v>9600205</v>
      </c>
      <c r="R26" s="42">
        <v>9179865</v>
      </c>
      <c r="V26" s="24" t="s">
        <v>302</v>
      </c>
      <c r="Y26" s="42">
        <v>8629066.5999999996</v>
      </c>
      <c r="Z26" s="42">
        <v>6141103</v>
      </c>
      <c r="AA26" s="42">
        <v>9600205</v>
      </c>
      <c r="AB26" s="42">
        <v>9179865</v>
      </c>
    </row>
    <row r="27" spans="12:28" ht="10.15" customHeight="1">
      <c r="L27" s="24" t="s">
        <v>1</v>
      </c>
      <c r="O27" s="42">
        <v>247330</v>
      </c>
      <c r="P27" s="42">
        <v>406917</v>
      </c>
      <c r="Q27" s="42">
        <v>10044</v>
      </c>
      <c r="R27" s="42">
        <v>307491</v>
      </c>
      <c r="V27" s="24" t="s">
        <v>1</v>
      </c>
      <c r="Y27" s="42">
        <v>247330</v>
      </c>
      <c r="Z27" s="42">
        <v>406917</v>
      </c>
      <c r="AA27" s="42">
        <v>10044</v>
      </c>
      <c r="AB27" s="42">
        <v>307491</v>
      </c>
    </row>
    <row r="28" spans="12:28" ht="10.15" customHeight="1">
      <c r="L28" s="24" t="s">
        <v>300</v>
      </c>
      <c r="O28" s="42">
        <v>26959056</v>
      </c>
      <c r="P28" s="42">
        <v>25996796</v>
      </c>
      <c r="Q28" s="42">
        <v>27131123</v>
      </c>
      <c r="R28" s="42">
        <v>30463568</v>
      </c>
      <c r="V28" s="24" t="s">
        <v>300</v>
      </c>
      <c r="Y28" s="42">
        <v>26959056</v>
      </c>
      <c r="Z28" s="42">
        <v>25996796</v>
      </c>
      <c r="AA28" s="42">
        <v>27131123</v>
      </c>
      <c r="AB28" s="42">
        <v>30463568</v>
      </c>
    </row>
    <row r="29" spans="12:28" ht="10.15" customHeight="1">
      <c r="L29" s="24" t="s">
        <v>299</v>
      </c>
      <c r="O29" s="42">
        <v>0</v>
      </c>
      <c r="P29" s="42">
        <v>0</v>
      </c>
      <c r="Q29" s="42">
        <v>634745</v>
      </c>
      <c r="R29" s="42">
        <v>790121</v>
      </c>
      <c r="V29" s="24" t="s">
        <v>299</v>
      </c>
      <c r="Y29" s="42">
        <v>0</v>
      </c>
      <c r="Z29" s="42">
        <v>0</v>
      </c>
      <c r="AA29" s="42">
        <v>634745</v>
      </c>
      <c r="AB29" s="42">
        <v>790121</v>
      </c>
    </row>
    <row r="30" spans="12:28" ht="10.9" customHeight="1">
      <c r="L30" s="24" t="s">
        <v>297</v>
      </c>
      <c r="O30" s="42">
        <v>1913071.6134658249</v>
      </c>
      <c r="P30" s="42">
        <v>1891358.470796925</v>
      </c>
      <c r="Q30" s="42">
        <v>206563.24425071134</v>
      </c>
      <c r="R30" s="42">
        <v>790530.14368968504</v>
      </c>
      <c r="V30" s="24" t="s">
        <v>297</v>
      </c>
      <c r="Y30" s="42">
        <v>1913071.6134658249</v>
      </c>
      <c r="Z30" s="42">
        <v>1891358.470796925</v>
      </c>
      <c r="AA30" s="42">
        <v>206563.24425071134</v>
      </c>
      <c r="AB30" s="42">
        <v>790530.14368968504</v>
      </c>
    </row>
    <row r="31" spans="12:28">
      <c r="L31" s="24" t="s">
        <v>294</v>
      </c>
      <c r="O31" s="42">
        <v>1058553.767674132</v>
      </c>
      <c r="P31" s="42">
        <v>207505.8115750229</v>
      </c>
      <c r="Q31" s="42">
        <v>-1136.3532494152719</v>
      </c>
      <c r="R31" s="42">
        <v>49884.973860642531</v>
      </c>
      <c r="V31" s="24" t="s">
        <v>294</v>
      </c>
      <c r="Y31" s="42">
        <v>1058553.767674132</v>
      </c>
      <c r="Z31" s="42">
        <v>207505.8115750229</v>
      </c>
      <c r="AA31" s="42">
        <v>-1136.3532494152719</v>
      </c>
      <c r="AB31" s="42">
        <v>49884.973860642531</v>
      </c>
    </row>
    <row r="32" spans="12:28">
      <c r="L32" s="24" t="s">
        <v>292</v>
      </c>
      <c r="O32" s="42">
        <v>12864029.004357809</v>
      </c>
      <c r="P32" s="42">
        <v>10582020.476663217</v>
      </c>
      <c r="Q32" s="42">
        <v>6388578.1242280137</v>
      </c>
      <c r="R32" s="42">
        <v>4565443.5911025079</v>
      </c>
      <c r="V32" s="24" t="s">
        <v>292</v>
      </c>
      <c r="Y32" s="42">
        <v>12864029.004357809</v>
      </c>
      <c r="Z32" s="42">
        <v>10582020.476663217</v>
      </c>
      <c r="AA32" s="42">
        <v>6388578.1242280137</v>
      </c>
      <c r="AB32" s="42">
        <v>4565443.5911025079</v>
      </c>
    </row>
    <row r="33" spans="12:28">
      <c r="L33" s="47" t="s">
        <v>140</v>
      </c>
      <c r="M33" s="47"/>
      <c r="N33" s="47"/>
      <c r="O33" s="82">
        <f>SUM(O21:O32)</f>
        <v>121626937.05171578</v>
      </c>
      <c r="P33" s="82">
        <f>SUM(P21:P32)</f>
        <v>102696187.45903517</v>
      </c>
      <c r="Q33" s="82">
        <f>SUM(Q21:Q32)</f>
        <v>96699047.315229312</v>
      </c>
      <c r="R33" s="82">
        <f>SUM(R21:R32)</f>
        <v>101727712.80865283</v>
      </c>
      <c r="V33" s="47" t="s">
        <v>148</v>
      </c>
      <c r="W33" s="47"/>
      <c r="X33" s="47"/>
      <c r="Y33" s="82">
        <f>SUM(Y21:Y32)</f>
        <v>121626937.05171578</v>
      </c>
      <c r="Z33" s="82">
        <f>SUM(Z21:Z32)</f>
        <v>102696187.45903517</v>
      </c>
      <c r="AA33" s="82">
        <f>SUM(AA21:AA32)</f>
        <v>96699047.315229312</v>
      </c>
      <c r="AB33" s="82">
        <f>SUM(AB21:AB32)</f>
        <v>101727712.80865283</v>
      </c>
    </row>
    <row r="34" spans="12:28">
      <c r="L34" s="33"/>
      <c r="M34" s="33"/>
      <c r="N34" s="33"/>
      <c r="O34" s="95"/>
      <c r="P34" s="95"/>
      <c r="Q34" s="95"/>
      <c r="R34" s="95"/>
      <c r="V34" s="33"/>
      <c r="W34" s="33"/>
      <c r="X34" s="33"/>
      <c r="Y34" s="95"/>
      <c r="Z34" s="95"/>
      <c r="AA34" s="95"/>
      <c r="AB34" s="95"/>
    </row>
    <row r="35" spans="12:28">
      <c r="L35" s="33" t="s">
        <v>312</v>
      </c>
      <c r="M35" s="33"/>
      <c r="N35" s="33"/>
      <c r="O35" s="83"/>
      <c r="P35" s="83"/>
      <c r="Q35" s="83"/>
      <c r="R35" s="83"/>
      <c r="V35" s="33" t="s">
        <v>312</v>
      </c>
      <c r="W35" s="33"/>
      <c r="X35" s="33"/>
      <c r="Y35" s="83"/>
      <c r="Z35" s="83"/>
      <c r="AA35" s="83"/>
      <c r="AB35" s="83"/>
    </row>
    <row r="36" spans="12:28">
      <c r="L36" s="33" t="s">
        <v>296</v>
      </c>
      <c r="M36" s="33"/>
      <c r="N36" s="33"/>
      <c r="O36" s="53">
        <f t="shared" ref="O36:R47" si="1">O21/O$33</f>
        <v>0.13813564015900695</v>
      </c>
      <c r="P36" s="53">
        <f t="shared" si="1"/>
        <v>0.14974698068644815</v>
      </c>
      <c r="Q36" s="53">
        <f t="shared" si="1"/>
        <v>0.15019678480030491</v>
      </c>
      <c r="R36" s="53">
        <f t="shared" si="1"/>
        <v>0.11300737707161117</v>
      </c>
      <c r="V36" s="33" t="s">
        <v>296</v>
      </c>
      <c r="W36" s="33"/>
      <c r="X36" s="33"/>
      <c r="Y36" s="53">
        <f t="shared" ref="Y36:AB47" si="2">Y21/Y$33</f>
        <v>0.13813564015900695</v>
      </c>
      <c r="Z36" s="53">
        <f t="shared" si="2"/>
        <v>0.14974698068644815</v>
      </c>
      <c r="AA36" s="53">
        <f t="shared" si="2"/>
        <v>0.15019678480030491</v>
      </c>
      <c r="AB36" s="53">
        <f t="shared" si="2"/>
        <v>0.11300737707161117</v>
      </c>
    </row>
    <row r="37" spans="12:28">
      <c r="L37" s="33" t="s">
        <v>293</v>
      </c>
      <c r="M37" s="33"/>
      <c r="N37" s="33"/>
      <c r="O37" s="53">
        <f t="shared" si="1"/>
        <v>0.18569843611531928</v>
      </c>
      <c r="P37" s="53">
        <f t="shared" si="1"/>
        <v>0.15587178254679865</v>
      </c>
      <c r="Q37" s="53">
        <f t="shared" si="1"/>
        <v>0.12992651270951361</v>
      </c>
      <c r="R37" s="53">
        <f t="shared" si="1"/>
        <v>0.16107160524507805</v>
      </c>
      <c r="V37" s="33" t="s">
        <v>293</v>
      </c>
      <c r="W37" s="33"/>
      <c r="X37" s="33"/>
      <c r="Y37" s="53">
        <f t="shared" si="2"/>
        <v>0.18569843611531928</v>
      </c>
      <c r="Z37" s="53">
        <f t="shared" si="2"/>
        <v>0.15587178254679865</v>
      </c>
      <c r="AA37" s="53">
        <f t="shared" si="2"/>
        <v>0.12992651270951361</v>
      </c>
      <c r="AB37" s="53">
        <f t="shared" si="2"/>
        <v>0.16107160524507805</v>
      </c>
    </row>
    <row r="38" spans="12:28">
      <c r="L38" s="33" t="s">
        <v>291</v>
      </c>
      <c r="M38" s="33"/>
      <c r="N38" s="33"/>
      <c r="O38" s="53">
        <f t="shared" si="1"/>
        <v>1.9805464631373105E-2</v>
      </c>
      <c r="P38" s="53">
        <f t="shared" si="1"/>
        <v>1.6457796942794891E-2</v>
      </c>
      <c r="Q38" s="53">
        <f t="shared" si="1"/>
        <v>6.2610751275172915E-3</v>
      </c>
      <c r="R38" s="53">
        <f t="shared" si="1"/>
        <v>5.4643615260041292E-3</v>
      </c>
      <c r="V38" s="33" t="s">
        <v>291</v>
      </c>
      <c r="W38" s="33"/>
      <c r="X38" s="33"/>
      <c r="Y38" s="53">
        <f t="shared" si="2"/>
        <v>1.9805464631373105E-2</v>
      </c>
      <c r="Z38" s="53">
        <f t="shared" si="2"/>
        <v>1.6457796942794891E-2</v>
      </c>
      <c r="AA38" s="53">
        <f t="shared" si="2"/>
        <v>6.2610751275172915E-3</v>
      </c>
      <c r="AB38" s="53">
        <f t="shared" si="2"/>
        <v>5.4643615260041292E-3</v>
      </c>
    </row>
    <row r="39" spans="12:28">
      <c r="L39" s="33" t="s">
        <v>290</v>
      </c>
      <c r="M39" s="33"/>
      <c r="N39" s="33"/>
      <c r="O39" s="53">
        <f t="shared" si="1"/>
        <v>0.15690002940619802</v>
      </c>
      <c r="P39" s="53">
        <f t="shared" si="1"/>
        <v>0.15235609224774038</v>
      </c>
      <c r="Q39" s="53">
        <f t="shared" si="1"/>
        <v>0.14630221075375494</v>
      </c>
      <c r="R39" s="53">
        <f t="shared" si="1"/>
        <v>0.13404423065766732</v>
      </c>
      <c r="V39" s="33" t="s">
        <v>290</v>
      </c>
      <c r="W39" s="33"/>
      <c r="X39" s="33"/>
      <c r="Y39" s="53">
        <f t="shared" si="2"/>
        <v>0.15690002940619802</v>
      </c>
      <c r="Z39" s="53">
        <f t="shared" si="2"/>
        <v>0.15235609224774038</v>
      </c>
      <c r="AA39" s="53">
        <f t="shared" si="2"/>
        <v>0.14630221075375494</v>
      </c>
      <c r="AB39" s="53">
        <f t="shared" si="2"/>
        <v>0.13404423065766732</v>
      </c>
    </row>
    <row r="40" spans="12:28">
      <c r="L40" s="24" t="s">
        <v>288</v>
      </c>
      <c r="O40" s="53">
        <f t="shared" si="1"/>
        <v>7.4627672750984211E-2</v>
      </c>
      <c r="P40" s="53">
        <f t="shared" si="1"/>
        <v>8.5183903185203871E-2</v>
      </c>
      <c r="Q40" s="53">
        <f t="shared" si="1"/>
        <v>0.11260240097820637</v>
      </c>
      <c r="R40" s="53">
        <f t="shared" si="1"/>
        <v>0.1327808394297357</v>
      </c>
      <c r="V40" s="24" t="s">
        <v>288</v>
      </c>
      <c r="Y40" s="53">
        <f t="shared" si="2"/>
        <v>7.4627672750984211E-2</v>
      </c>
      <c r="Z40" s="53">
        <f t="shared" si="2"/>
        <v>8.5183903185203871E-2</v>
      </c>
      <c r="AA40" s="53">
        <f t="shared" si="2"/>
        <v>0.11260240097820637</v>
      </c>
      <c r="AB40" s="53">
        <f t="shared" si="2"/>
        <v>0.1327808394297357</v>
      </c>
    </row>
    <row r="41" spans="12:28">
      <c r="L41" s="24" t="s">
        <v>302</v>
      </c>
      <c r="O41" s="53">
        <f t="shared" si="1"/>
        <v>7.0947002441826848E-2</v>
      </c>
      <c r="P41" s="53">
        <f t="shared" si="1"/>
        <v>5.97987437698176E-2</v>
      </c>
      <c r="Q41" s="53">
        <f t="shared" si="1"/>
        <v>9.9279209739308844E-2</v>
      </c>
      <c r="R41" s="53">
        <f t="shared" si="1"/>
        <v>9.0239569400986E-2</v>
      </c>
      <c r="V41" s="24" t="s">
        <v>302</v>
      </c>
      <c r="Y41" s="53">
        <f t="shared" si="2"/>
        <v>7.0947002441826848E-2</v>
      </c>
      <c r="Z41" s="53">
        <f t="shared" si="2"/>
        <v>5.97987437698176E-2</v>
      </c>
      <c r="AA41" s="53">
        <f t="shared" si="2"/>
        <v>9.9279209739308844E-2</v>
      </c>
      <c r="AB41" s="53">
        <f t="shared" si="2"/>
        <v>9.0239569400986E-2</v>
      </c>
    </row>
    <row r="42" spans="12:28">
      <c r="L42" s="24" t="s">
        <v>1</v>
      </c>
      <c r="O42" s="53">
        <f t="shared" si="1"/>
        <v>2.0335133482382714E-3</v>
      </c>
      <c r="P42" s="53">
        <f t="shared" si="1"/>
        <v>3.962337941340972E-3</v>
      </c>
      <c r="Q42" s="53">
        <f t="shared" si="1"/>
        <v>1.0386865516117812E-4</v>
      </c>
      <c r="R42" s="53">
        <f t="shared" si="1"/>
        <v>3.022686655487699E-3</v>
      </c>
      <c r="V42" s="24" t="s">
        <v>1</v>
      </c>
      <c r="Y42" s="53">
        <f t="shared" si="2"/>
        <v>2.0335133482382714E-3</v>
      </c>
      <c r="Z42" s="53">
        <f t="shared" si="2"/>
        <v>3.962337941340972E-3</v>
      </c>
      <c r="AA42" s="53">
        <f t="shared" si="2"/>
        <v>1.0386865516117812E-4</v>
      </c>
      <c r="AB42" s="53">
        <f t="shared" si="2"/>
        <v>3.022686655487699E-3</v>
      </c>
    </row>
    <row r="43" spans="12:28">
      <c r="L43" s="24" t="s">
        <v>300</v>
      </c>
      <c r="O43" s="53">
        <f t="shared" si="1"/>
        <v>0.22165366203817999</v>
      </c>
      <c r="P43" s="53">
        <f t="shared" si="1"/>
        <v>0.25314275673933806</v>
      </c>
      <c r="Q43" s="53">
        <f t="shared" si="1"/>
        <v>0.28057280555779651</v>
      </c>
      <c r="R43" s="53">
        <f t="shared" si="1"/>
        <v>0.29946183944291732</v>
      </c>
      <c r="V43" s="24" t="s">
        <v>300</v>
      </c>
      <c r="Y43" s="53">
        <f t="shared" si="2"/>
        <v>0.22165366203817999</v>
      </c>
      <c r="Z43" s="53">
        <f t="shared" si="2"/>
        <v>0.25314275673933806</v>
      </c>
      <c r="AA43" s="53">
        <f t="shared" si="2"/>
        <v>0.28057280555779651</v>
      </c>
      <c r="AB43" s="53">
        <f t="shared" si="2"/>
        <v>0.29946183944291732</v>
      </c>
    </row>
    <row r="44" spans="12:28">
      <c r="L44" s="24" t="s">
        <v>299</v>
      </c>
      <c r="O44" s="53">
        <f t="shared" si="1"/>
        <v>0</v>
      </c>
      <c r="P44" s="53">
        <f t="shared" si="1"/>
        <v>0</v>
      </c>
      <c r="Q44" s="53">
        <f t="shared" si="1"/>
        <v>6.5641287853725611E-3</v>
      </c>
      <c r="R44" s="53">
        <f t="shared" si="1"/>
        <v>7.7670182311696803E-3</v>
      </c>
      <c r="V44" s="24" t="s">
        <v>299</v>
      </c>
      <c r="Y44" s="53">
        <f t="shared" si="2"/>
        <v>0</v>
      </c>
      <c r="Z44" s="53">
        <f t="shared" si="2"/>
        <v>0</v>
      </c>
      <c r="AA44" s="53">
        <f t="shared" si="2"/>
        <v>6.5641287853725611E-3</v>
      </c>
      <c r="AB44" s="53">
        <f t="shared" si="2"/>
        <v>7.7670182311696803E-3</v>
      </c>
    </row>
    <row r="45" spans="12:28">
      <c r="L45" s="24" t="s">
        <v>297</v>
      </c>
      <c r="O45" s="53">
        <f t="shared" si="1"/>
        <v>1.5729012501995234E-2</v>
      </c>
      <c r="P45" s="53">
        <f t="shared" si="1"/>
        <v>1.8417027132106294E-2</v>
      </c>
      <c r="Q45" s="53">
        <f t="shared" si="1"/>
        <v>2.1361455979740486E-3</v>
      </c>
      <c r="R45" s="53">
        <f t="shared" si="1"/>
        <v>7.7710401803356335E-3</v>
      </c>
      <c r="V45" s="24" t="s">
        <v>297</v>
      </c>
      <c r="Y45" s="53">
        <f t="shared" si="2"/>
        <v>1.5729012501995234E-2</v>
      </c>
      <c r="Z45" s="53">
        <f t="shared" si="2"/>
        <v>1.8417027132106294E-2</v>
      </c>
      <c r="AA45" s="53">
        <f t="shared" si="2"/>
        <v>2.1361455979740486E-3</v>
      </c>
      <c r="AB45" s="53">
        <f t="shared" si="2"/>
        <v>7.7710401803356335E-3</v>
      </c>
    </row>
    <row r="46" spans="12:28">
      <c r="L46" s="24" t="s">
        <v>294</v>
      </c>
      <c r="O46" s="53">
        <f t="shared" si="1"/>
        <v>8.7032839380312178E-3</v>
      </c>
      <c r="P46" s="53">
        <f t="shared" si="1"/>
        <v>2.0205795045487506E-3</v>
      </c>
      <c r="Q46" s="53">
        <f t="shared" si="1"/>
        <v>-1.1751442035523607E-5</v>
      </c>
      <c r="R46" s="53">
        <f t="shared" si="1"/>
        <v>4.9037742502355147E-4</v>
      </c>
      <c r="V46" s="24" t="s">
        <v>294</v>
      </c>
      <c r="Y46" s="53">
        <f t="shared" si="2"/>
        <v>8.7032839380312178E-3</v>
      </c>
      <c r="Z46" s="53">
        <f t="shared" si="2"/>
        <v>2.0205795045487506E-3</v>
      </c>
      <c r="AA46" s="53">
        <f t="shared" si="2"/>
        <v>-1.1751442035523607E-5</v>
      </c>
      <c r="AB46" s="53">
        <f t="shared" si="2"/>
        <v>4.9037742502355147E-4</v>
      </c>
    </row>
    <row r="47" spans="12:28">
      <c r="L47" s="24" t="s">
        <v>292</v>
      </c>
      <c r="O47" s="53">
        <f t="shared" si="1"/>
        <v>0.10576628266884681</v>
      </c>
      <c r="P47" s="53">
        <f t="shared" si="1"/>
        <v>0.10304199930386232</v>
      </c>
      <c r="Q47" s="53">
        <f t="shared" si="1"/>
        <v>6.6066608737125221E-2</v>
      </c>
      <c r="R47" s="53">
        <f t="shared" si="1"/>
        <v>4.487905473398373E-2</v>
      </c>
      <c r="V47" s="24" t="s">
        <v>292</v>
      </c>
      <c r="Y47" s="53">
        <f t="shared" si="2"/>
        <v>0.10576628266884681</v>
      </c>
      <c r="Z47" s="53">
        <f t="shared" si="2"/>
        <v>0.10304199930386232</v>
      </c>
      <c r="AA47" s="53">
        <f t="shared" si="2"/>
        <v>6.6066608737125221E-2</v>
      </c>
      <c r="AB47" s="53">
        <f t="shared" si="2"/>
        <v>4.487905473398373E-2</v>
      </c>
    </row>
    <row r="48" spans="12:28">
      <c r="L48" s="47" t="s">
        <v>148</v>
      </c>
      <c r="M48" s="47"/>
      <c r="N48" s="47"/>
      <c r="O48" s="52">
        <f>SUM(O36:O47)</f>
        <v>0.99999999999999989</v>
      </c>
      <c r="P48" s="52">
        <f>SUM(P36:P47)</f>
        <v>0.99999999999999978</v>
      </c>
      <c r="Q48" s="52">
        <f>SUM(Q36:Q47)</f>
        <v>0.99999999999999989</v>
      </c>
      <c r="R48" s="52">
        <f>SUM(R36:R47)</f>
        <v>0.99999999999999978</v>
      </c>
      <c r="V48" s="47" t="s">
        <v>140</v>
      </c>
      <c r="W48" s="47"/>
      <c r="X48" s="47"/>
      <c r="Y48" s="52">
        <f>SUM(Y36:Y47)</f>
        <v>0.99999999999999989</v>
      </c>
      <c r="Z48" s="52">
        <f>SUM(Z36:Z47)</f>
        <v>0.99999999999999978</v>
      </c>
      <c r="AA48" s="52">
        <f>SUM(AA36:AA47)</f>
        <v>0.99999999999999989</v>
      </c>
      <c r="AB48" s="52">
        <f>SUM(AB36:AB47)</f>
        <v>0.99999999999999978</v>
      </c>
    </row>
    <row r="50" spans="8:28">
      <c r="L50" s="33" t="s">
        <v>426</v>
      </c>
      <c r="M50" s="33"/>
      <c r="N50" s="33"/>
      <c r="O50" s="83"/>
      <c r="P50" s="83"/>
      <c r="Q50" s="83"/>
      <c r="R50" s="83"/>
      <c r="V50" s="33" t="s">
        <v>425</v>
      </c>
      <c r="W50" s="33"/>
      <c r="X50" s="33"/>
      <c r="Y50" s="83"/>
      <c r="Z50" s="83"/>
      <c r="AA50" s="83"/>
      <c r="AB50" s="83"/>
    </row>
    <row r="51" spans="8:28">
      <c r="L51" s="33" t="s">
        <v>296</v>
      </c>
      <c r="M51" s="33"/>
      <c r="N51" s="33"/>
      <c r="O51" s="42">
        <v>3443.2547950893832</v>
      </c>
      <c r="P51" s="42">
        <v>3208.6217218916458</v>
      </c>
      <c r="Q51" s="42">
        <v>3395.4021939772447</v>
      </c>
      <c r="R51" s="42">
        <v>3324.0982600598304</v>
      </c>
      <c r="V51" s="33" t="s">
        <v>296</v>
      </c>
      <c r="W51" s="33"/>
      <c r="X51" s="33"/>
      <c r="Y51" s="42">
        <v>3443.2547950893832</v>
      </c>
      <c r="Z51" s="42">
        <v>3208.6217218916458</v>
      </c>
      <c r="AA51" s="42">
        <v>3395.4021939772447</v>
      </c>
      <c r="AB51" s="42">
        <v>3324.0982600598304</v>
      </c>
    </row>
    <row r="52" spans="8:28">
      <c r="L52" s="33" t="s">
        <v>293</v>
      </c>
      <c r="M52" s="33"/>
      <c r="N52" s="33"/>
      <c r="O52" s="42">
        <v>3706.8094631857493</v>
      </c>
      <c r="P52" s="42">
        <v>4011.7579574947899</v>
      </c>
      <c r="Q52" s="42">
        <v>3675.5522328652555</v>
      </c>
      <c r="R52" s="42">
        <v>3374.0649749149225</v>
      </c>
      <c r="V52" s="33" t="s">
        <v>293</v>
      </c>
      <c r="W52" s="33"/>
      <c r="X52" s="33"/>
      <c r="Y52" s="42">
        <v>3706.8094631857493</v>
      </c>
      <c r="Z52" s="42">
        <v>4011.7579574947899</v>
      </c>
      <c r="AA52" s="42">
        <v>3675.5522328652555</v>
      </c>
      <c r="AB52" s="42">
        <v>3374.0649749149225</v>
      </c>
    </row>
    <row r="53" spans="8:28">
      <c r="L53" s="33" t="s">
        <v>291</v>
      </c>
      <c r="M53" s="33"/>
      <c r="N53" s="33"/>
      <c r="O53" s="42">
        <v>32799.128802834253</v>
      </c>
      <c r="P53" s="42">
        <v>38757.661488268073</v>
      </c>
      <c r="Q53" s="42">
        <v>40850.8027106316</v>
      </c>
      <c r="R53" s="42">
        <v>37003.109802933948</v>
      </c>
      <c r="V53" s="33" t="s">
        <v>291</v>
      </c>
      <c r="W53" s="33"/>
      <c r="X53" s="33"/>
      <c r="Y53" s="42">
        <v>32799.128802834253</v>
      </c>
      <c r="Z53" s="42">
        <v>38757.661488268073</v>
      </c>
      <c r="AA53" s="42">
        <v>40850.8027106316</v>
      </c>
      <c r="AB53" s="42">
        <v>37003.109802933948</v>
      </c>
    </row>
    <row r="54" spans="8:28">
      <c r="L54" s="33" t="s">
        <v>290</v>
      </c>
      <c r="M54" s="33"/>
      <c r="N54" s="33"/>
      <c r="O54" s="42">
        <v>4147.8542881873191</v>
      </c>
      <c r="P54" s="42">
        <v>3807.9418620518968</v>
      </c>
      <c r="Q54" s="42">
        <v>4051.7402679101201</v>
      </c>
      <c r="R54" s="42">
        <v>4188.6993529294896</v>
      </c>
      <c r="V54" s="33" t="s">
        <v>290</v>
      </c>
      <c r="W54" s="33"/>
      <c r="X54" s="33"/>
      <c r="Y54" s="42">
        <v>4147.8542881873191</v>
      </c>
      <c r="Z54" s="42">
        <v>3807.9418620518968</v>
      </c>
      <c r="AA54" s="42">
        <v>4051.7402679101201</v>
      </c>
      <c r="AB54" s="42">
        <v>4188.6993529294896</v>
      </c>
    </row>
    <row r="55" spans="8:28">
      <c r="L55" s="24" t="s">
        <v>288</v>
      </c>
      <c r="O55" s="42">
        <v>7013.0612824300588</v>
      </c>
      <c r="P55" s="42">
        <v>6838.3111370942925</v>
      </c>
      <c r="Q55" s="42">
        <v>6683.6203139484687</v>
      </c>
      <c r="R55" s="42">
        <v>5954.2279883026922</v>
      </c>
      <c r="V55" s="24" t="s">
        <v>288</v>
      </c>
      <c r="Y55" s="42">
        <v>7013.0612824300588</v>
      </c>
      <c r="Z55" s="42">
        <v>6838.3111370942925</v>
      </c>
      <c r="AA55" s="42">
        <v>6683.6203139484687</v>
      </c>
      <c r="AB55" s="42">
        <v>5954.2279883026922</v>
      </c>
    </row>
    <row r="56" spans="8:28">
      <c r="L56" s="24" t="s">
        <v>302</v>
      </c>
      <c r="O56" s="42">
        <v>5782.7952433330529</v>
      </c>
      <c r="P56" s="42">
        <v>5949.9581747377142</v>
      </c>
      <c r="Q56" s="42">
        <v>7391.8206299450385</v>
      </c>
      <c r="R56" s="42">
        <v>7450.6318296584795</v>
      </c>
      <c r="V56" s="24" t="s">
        <v>302</v>
      </c>
      <c r="Y56" s="42">
        <v>5782.7952433330529</v>
      </c>
      <c r="Z56" s="42">
        <v>5949.9581747377142</v>
      </c>
      <c r="AA56" s="42">
        <v>7391.8206299450385</v>
      </c>
      <c r="AB56" s="42">
        <v>7450.6318296584795</v>
      </c>
    </row>
    <row r="57" spans="8:28">
      <c r="L57" s="24" t="s">
        <v>1</v>
      </c>
      <c r="O57" s="42">
        <v>3912.5747910189225</v>
      </c>
      <c r="P57" s="42">
        <v>4458.7062856317052</v>
      </c>
      <c r="Q57" s="42">
        <v>3852.8162670157767</v>
      </c>
      <c r="R57" s="42">
        <v>1308.5508031129366</v>
      </c>
      <c r="V57" s="24" t="s">
        <v>1</v>
      </c>
      <c r="Y57" s="42">
        <v>3912.5747910189225</v>
      </c>
      <c r="Z57" s="42">
        <v>4458.7062856317052</v>
      </c>
      <c r="AA57" s="42">
        <v>3852.8162670157767</v>
      </c>
      <c r="AB57" s="42">
        <v>1308.5508031129366</v>
      </c>
    </row>
    <row r="58" spans="8:28">
      <c r="L58" s="24" t="s">
        <v>300</v>
      </c>
      <c r="O58" s="42">
        <v>1790.5681123997813</v>
      </c>
      <c r="P58" s="42">
        <v>1975.3264717790025</v>
      </c>
      <c r="Q58" s="42">
        <v>2489.7442019396026</v>
      </c>
      <c r="R58" s="42">
        <v>2813.2209818626625</v>
      </c>
      <c r="V58" s="24" t="s">
        <v>300</v>
      </c>
      <c r="Y58" s="42">
        <v>1790.5681123997813</v>
      </c>
      <c r="Z58" s="42">
        <v>1975.3264717790025</v>
      </c>
      <c r="AA58" s="42">
        <v>2489.7442019396026</v>
      </c>
      <c r="AB58" s="42">
        <v>2813.2209818626625</v>
      </c>
    </row>
    <row r="59" spans="8:28" ht="10.9" customHeight="1">
      <c r="L59" s="24" t="s">
        <v>299</v>
      </c>
      <c r="O59" s="42">
        <v>0</v>
      </c>
      <c r="P59" s="42">
        <v>0</v>
      </c>
      <c r="Q59" s="42">
        <v>1726.1165809143247</v>
      </c>
      <c r="R59" s="42">
        <v>1920.7076431272144</v>
      </c>
      <c r="V59" s="24" t="s">
        <v>299</v>
      </c>
      <c r="Y59" s="42">
        <v>0</v>
      </c>
      <c r="Z59" s="42">
        <v>0</v>
      </c>
      <c r="AA59" s="42">
        <v>1726.1165809143247</v>
      </c>
      <c r="AB59" s="42">
        <v>1920.7076431272144</v>
      </c>
    </row>
    <row r="60" spans="8:28" ht="10.9" customHeight="1">
      <c r="L60" s="24" t="s">
        <v>297</v>
      </c>
      <c r="O60" s="42">
        <v>6044.4056542605977</v>
      </c>
      <c r="P60" s="42">
        <v>6095.3787134926961</v>
      </c>
      <c r="Q60" s="42">
        <v>5882.9172592705927</v>
      </c>
      <c r="R60" s="42">
        <v>5542.363881292209</v>
      </c>
      <c r="V60" s="24" t="s">
        <v>297</v>
      </c>
      <c r="Y60" s="42">
        <v>6044.4056542605977</v>
      </c>
      <c r="Z60" s="42">
        <v>6095.3787134926961</v>
      </c>
      <c r="AA60" s="42">
        <v>5882.9172592705927</v>
      </c>
      <c r="AB60" s="42">
        <v>5542.363881292209</v>
      </c>
    </row>
    <row r="61" spans="8:28">
      <c r="L61" s="24" t="s">
        <v>294</v>
      </c>
      <c r="O61" s="42">
        <v>4344.8354131047854</v>
      </c>
      <c r="P61" s="42">
        <v>4837.6756074164323</v>
      </c>
      <c r="Q61" s="42">
        <v>3443.7136126248538</v>
      </c>
      <c r="R61" s="42">
        <v>4211.9469559832041</v>
      </c>
      <c r="V61" s="24" t="s">
        <v>294</v>
      </c>
      <c r="Y61" s="42">
        <v>4344.8354131047854</v>
      </c>
      <c r="Z61" s="42">
        <v>4837.6756074164323</v>
      </c>
      <c r="AA61" s="42">
        <v>3443.7136126248538</v>
      </c>
      <c r="AB61" s="42">
        <v>4211.9469559832041</v>
      </c>
    </row>
    <row r="62" spans="8:28">
      <c r="L62" s="24" t="s">
        <v>292</v>
      </c>
      <c r="O62" s="42">
        <v>1790.5681123997813</v>
      </c>
      <c r="P62" s="42">
        <v>1975.326471779003</v>
      </c>
      <c r="Q62" s="42">
        <v>2489.7442019396035</v>
      </c>
      <c r="R62" s="42">
        <v>2813.2209818626629</v>
      </c>
      <c r="V62" s="24" t="s">
        <v>292</v>
      </c>
      <c r="Y62" s="42">
        <v>1790.5681123997813</v>
      </c>
      <c r="Z62" s="42">
        <v>1975.326471779003</v>
      </c>
      <c r="AA62" s="42">
        <v>2489.7442019396035</v>
      </c>
      <c r="AB62" s="42">
        <v>2813.2209818626629</v>
      </c>
    </row>
    <row r="63" spans="8:28">
      <c r="H63" s="26"/>
      <c r="L63" s="47" t="s">
        <v>148</v>
      </c>
      <c r="M63" s="47"/>
      <c r="N63" s="47"/>
      <c r="O63" s="82">
        <f>O36*O51+O37*O52+O38*O53+O39*O54+O40*O55+O41*O56+O42*O57+O43*O58+O44*O59+O45*O60+O46*O61+O47*O62</f>
        <v>4125.1366552789041</v>
      </c>
      <c r="P63" s="82">
        <f>P36*P51+P37*P52+P38*P53+P39*P54+P40*P55+P41*P56+P42*P57+P43*P58+P44*P59+P45*P60+P46*P61+P47*P62</f>
        <v>4105.4259434143587</v>
      </c>
      <c r="Q63" s="82">
        <f>Q36*Q51+Q37*Q52+Q38*Q53+Q39*Q54+Q40*Q55+Q41*Q56+Q42*Q57+Q43*Q58+Q44*Q59+Q45*Q60+Q46*Q61+Q47*Q62</f>
        <v>4209.8248946661988</v>
      </c>
      <c r="R63" s="82">
        <f>R36*R51+R37*R52+R38*R53+R39*R54+R40*R55+R41*R56+R42*R57+R43*R58+R44*R59+R45*R60+R46*R61+R47*R62</f>
        <v>4178.4481523557843</v>
      </c>
      <c r="V63" s="47" t="s">
        <v>148</v>
      </c>
      <c r="W63" s="47"/>
      <c r="X63" s="47"/>
      <c r="Y63" s="82">
        <f>Y36*Y51+Y37*Y52+Y38*Y53+Y39*Y54+Y40*Y55+Y41*Y56+Y42*Y57+Y43*Y58+Y44*Y59+Y45*Y60+Y46*Y61+Y47*Y62</f>
        <v>4125.1366552789041</v>
      </c>
      <c r="Z63" s="82">
        <f>Z36*Z51+Z37*Z52+Z38*Z53+Z39*Z54+Z40*Z55+Z41*Z56+Z42*Z57+Z43*Z58+Z44*Z59+Z45*Z60+Z46*Z61+Z47*Z62</f>
        <v>4105.4259434143587</v>
      </c>
      <c r="AA63" s="82">
        <f>AA36*AA51+AA37*AA52+AA38*AA53+AA39*AA54+AA40*AA55+AA41*AA56+AA42*AA57+AA43*AA58+AA44*AA59+AA45*AA60+AA46*AA61+AA47*AA62</f>
        <v>4209.8248946661988</v>
      </c>
      <c r="AB63" s="82">
        <f>AB36*AB51+AB37*AB52+AB38*AB53+AB39*AB54+AB40*AB55+AB41*AB56+AB42*AB57+AB43*AB58+AB44*AB59+AB45*AB60+AB46*AB61+AB47*AB62</f>
        <v>4178.4481523557843</v>
      </c>
    </row>
    <row r="64" spans="8:28" ht="11.25" thickBot="1"/>
    <row r="65" spans="12:28" ht="10.9" customHeight="1">
      <c r="L65" s="39" t="s">
        <v>424</v>
      </c>
      <c r="M65" s="38"/>
      <c r="N65" s="38"/>
      <c r="O65" s="38"/>
      <c r="P65" s="37">
        <f>SUM(P66:P67)</f>
        <v>-19.710711864544862</v>
      </c>
      <c r="Q65" s="37">
        <f>SUM(Q66:Q67)</f>
        <v>104.39895125183975</v>
      </c>
      <c r="R65" s="36">
        <f>SUM(R66:R67)</f>
        <v>-31.376742310414059</v>
      </c>
      <c r="V65" s="39" t="s">
        <v>424</v>
      </c>
      <c r="W65" s="38"/>
      <c r="X65" s="38"/>
      <c r="Y65" s="38"/>
      <c r="Z65" s="37">
        <f>SUM(Z66:Z67)</f>
        <v>-19.710711864544862</v>
      </c>
      <c r="AA65" s="37">
        <f>SUM(AA66:AA67)</f>
        <v>104.39895125183975</v>
      </c>
      <c r="AB65" s="36">
        <f>SUM(AB66:AB67)</f>
        <v>-31.376742310414059</v>
      </c>
    </row>
    <row r="66" spans="12:28" ht="10.9" customHeight="1">
      <c r="L66" s="48" t="s">
        <v>124</v>
      </c>
      <c r="M66" s="47"/>
      <c r="N66" s="47"/>
      <c r="O66" s="47"/>
      <c r="P66" s="46">
        <f>-((O51-P51)*O36+(O52-P52)*O37+(O53-P53)*O38+(O54-P54)*O39+(O55-P55)*O40+(O56-P56)*O41+(O57-P57)*O42+(O58-P58)*O43+(O59-P59)*O44+(O60-P60)*O45+(O61-P61)*O46+(O62-P62)*O47)</f>
        <v>154.4102411929602</v>
      </c>
      <c r="Q66" s="46">
        <f>-((P51-Q51)*P36+(P52-Q52)*P37+(P53-Q53)*P38+(P54-Q54)*P39+(P55-Q55)*P40+(P56-Q56)*P41+(P57-Q57)*P42+(P58-Q58)*P43+(P59-Q59)*P44+(P60-Q60)*P45+(P61-Q61)*P46+(P62-Q62)*P47)</f>
        <v>294.29938048515123</v>
      </c>
      <c r="R66" s="45">
        <f>-((Q51-R51)*Q36+(Q52-R52)*Q37+(Q53-R53)*Q38+(Q54-R54)*Q39+(Q55-R55)*Q40+(Q56-R56)*Q41+(Q57-R57)*Q42+(Q58-R58)*Q43+(Q59-R59)*Q44+(Q60-R60)*Q45+(Q61-R61)*Q46+(Q62-R62)*Q47)</f>
        <v>-17.820331360407671</v>
      </c>
      <c r="V66" s="48" t="s">
        <v>185</v>
      </c>
      <c r="W66" s="47"/>
      <c r="X66" s="47"/>
      <c r="Y66" s="47"/>
      <c r="Z66" s="46">
        <f>-((Y51-Z51)*Y36+(Y52-Z52)*Y37+(Y53-Z53)*Y38+(Y54-Z54)*Y39+(Y55-Z55)*Y40+(Y56-Z56)*Y41+(Y57-Z57)*Y42+(Y58-Z58)*Y43+(Y59-Z59)*Y44+(Y60-Z60)*Y45+(Y61-Z61)*Y46+(Y62-Z62)*Y47)</f>
        <v>154.4102411929602</v>
      </c>
      <c r="AA66" s="46">
        <f>-((Z51-AA51)*Z36+(Z52-AA52)*Z37+(Z53-AA53)*Z38+(Z54-AA54)*Z39+(Z55-AA55)*Z40+(Z56-AA56)*Z41+(Z57-AA57)*Z42+(Z58-AA58)*Z43+(Z59-AA59)*Z44+(Z60-AA60)*Z45+(Z61-AA61)*Z46+(Z62-AA62)*Z47)</f>
        <v>294.29938048515123</v>
      </c>
      <c r="AB66" s="45">
        <f>-((AA51-AB51)*AA36+(AA52-AB52)*AA37+(AA53-AB53)*AA38+(AA54-AB54)*AA39+(AA55-AB55)*AA40+(AA56-AB56)*AA41+(AA57-AB57)*AA42+(AA58-AB58)*AA43+(AA59-AB59)*AA44+(AA60-AB60)*AA45+(AA61-AB61)*AA46+(AA62-AB62)*AA47)</f>
        <v>-17.820331360407671</v>
      </c>
    </row>
    <row r="67" spans="12:28" ht="11.25" thickBot="1">
      <c r="L67" s="30" t="s">
        <v>89</v>
      </c>
      <c r="M67" s="29"/>
      <c r="N67" s="29"/>
      <c r="O67" s="29"/>
      <c r="P67" s="44">
        <f>-((O36-P36)*P51+(O37-P37)*P52+(O38-P38)*P53+(O39-P39)*P54+(O40-P40)*P55+(O41-P41)*P56+(O42-P42)*P57+(O43-P43)*P58+(O44-P44)*P59+(O45-P45)*P60+(O46-P46)*P61+(O47-P47)*P62)</f>
        <v>-174.12095305750506</v>
      </c>
      <c r="Q67" s="44">
        <f>-((P36-Q36)*Q51+(P37-Q37)*Q52+(P38-Q38)*Q53+(P39-Q39)*Q54+(P40-Q40)*Q55+(P41-Q41)*Q56+(P42-Q42)*Q57+(P43-Q43)*Q58+(P44-Q44)*Q59+(P45-Q45)*Q60+(P46-Q46)*Q61+(P47-Q47)*Q62)</f>
        <v>-189.90042923331148</v>
      </c>
      <c r="R67" s="43">
        <f>-((Q36-R36)*R51+(Q37-R37)*R52+(Q38-R38)*R53+(Q39-R39)*R54+(Q40-R40)*R55+(Q41-R41)*R56+(Q42-R42)*R57+(Q43-R43)*R58+(Q44-R44)*R59+(Q45-R45)*R60+(Q46-R46)*R61+(Q47-R47)*R62)</f>
        <v>-13.556410950006388</v>
      </c>
      <c r="V67" s="30" t="s">
        <v>89</v>
      </c>
      <c r="W67" s="29"/>
      <c r="X67" s="29"/>
      <c r="Y67" s="29"/>
      <c r="Z67" s="44">
        <f>-((Y36-Z36)*Z51+(Y37-Z37)*Z52+(Y38-Z38)*Z53+(Y39-Z39)*Z54+(Y40-Z40)*Z55+(Y41-Z41)*Z56+(Y42-Z42)*Z57+(Y43-Z43)*Z58+(Y44-Z44)*Z59+(Y45-Z45)*Z60+(Y46-Z46)*Z61+(Y47-Z47)*Z62)</f>
        <v>-174.12095305750506</v>
      </c>
      <c r="AA67" s="44">
        <f>-((Z36-AA36)*AA51+(Z37-AA37)*AA52+(Z38-AA38)*AA53+(Z39-AA39)*AA54+(Z40-AA40)*AA55+(Z41-AA41)*AA56+(Z42-AA42)*AA57+(Z43-AA43)*AA58+(Z44-AA44)*AA59+(Z45-AA45)*AA60+(Z46-AA46)*AA61+(Z47-AA47)*AA62)</f>
        <v>-189.90042923331148</v>
      </c>
      <c r="AB67" s="43">
        <f>-((AA36-AB36)*AB51+(AA37-AB37)*AB52+(AA38-AB38)*AB53+(AA39-AB39)*AB54+(AA40-AB40)*AB55+(AA41-AB41)*AB56+(AA42-AB42)*AB57+(AA43-AB43)*AB58+(AA44-AB44)*AB59+(AA45-AB45)*AB60+(AA46-AB46)*AB61+(AA47-AB47)*AB62)</f>
        <v>-13.556410950006388</v>
      </c>
    </row>
    <row r="68" spans="12:28">
      <c r="P68" s="42">
        <f>P65-(P16-O16)</f>
        <v>-1.3073986337985843E-12</v>
      </c>
      <c r="Q68" s="42">
        <f>Q65-(Q16-P16)</f>
        <v>5.4001247917767614E-13</v>
      </c>
      <c r="R68" s="42">
        <f>R65-(R16-Q16)</f>
        <v>4.9737991503207013E-13</v>
      </c>
      <c r="Z68" s="42">
        <f>Z65-(Z16-Y16)</f>
        <v>-1.3073986337985843E-12</v>
      </c>
      <c r="AA68" s="42">
        <f>AA65-(AA16-Z16)</f>
        <v>5.4001247917767614E-13</v>
      </c>
      <c r="AB68" s="42">
        <f>AB65-(AB16-AA16)</f>
        <v>4.9737991503207013E-13</v>
      </c>
    </row>
    <row r="69" spans="12:28">
      <c r="P69" s="42"/>
      <c r="Q69" s="42"/>
      <c r="R69" s="42"/>
      <c r="Z69" s="42"/>
      <c r="AA69" s="42"/>
      <c r="AB69" s="42"/>
    </row>
    <row r="70" spans="12:28" ht="11.25" thickBot="1">
      <c r="L70" s="41" t="s">
        <v>423</v>
      </c>
      <c r="M70" s="33"/>
      <c r="N70" s="33"/>
      <c r="O70" s="40" t="s">
        <v>122</v>
      </c>
      <c r="P70" s="40" t="s">
        <v>112</v>
      </c>
      <c r="Q70" s="40" t="s">
        <v>85</v>
      </c>
      <c r="R70" s="40" t="s">
        <v>110</v>
      </c>
      <c r="V70" s="41" t="s">
        <v>423</v>
      </c>
      <c r="W70" s="33"/>
      <c r="X70" s="33"/>
      <c r="Y70" s="40" t="s">
        <v>122</v>
      </c>
      <c r="Z70" s="40" t="s">
        <v>160</v>
      </c>
      <c r="AA70" s="40" t="s">
        <v>85</v>
      </c>
      <c r="AB70" s="40" t="s">
        <v>119</v>
      </c>
    </row>
    <row r="71" spans="12:28">
      <c r="L71" s="39" t="s">
        <v>130</v>
      </c>
      <c r="M71" s="38"/>
      <c r="N71" s="38"/>
      <c r="O71" s="37">
        <f>O4</f>
        <v>501727.73630133254</v>
      </c>
      <c r="P71" s="37">
        <f>P17*(P16-P66)/1000000</f>
        <v>405754.24920892034</v>
      </c>
      <c r="Q71" s="37">
        <f>Q17*(Q16-Q66)/1000000</f>
        <v>378627.58695978072</v>
      </c>
      <c r="R71" s="36">
        <f>R17*(R16-R66)/1000000</f>
        <v>426876.79517948185</v>
      </c>
      <c r="V71" s="39" t="s">
        <v>130</v>
      </c>
      <c r="W71" s="38"/>
      <c r="X71" s="38"/>
      <c r="Y71" s="37">
        <f>Y4</f>
        <v>501727.73630133254</v>
      </c>
      <c r="Z71" s="37">
        <f>Z17*(Z16-Z66)/1000000</f>
        <v>405754.24920892034</v>
      </c>
      <c r="AA71" s="37">
        <f>AA17*(AA16-AA66)/1000000</f>
        <v>378627.58695978072</v>
      </c>
      <c r="AB71" s="36">
        <f>AB17*(AB16-AB66)/1000000</f>
        <v>426876.79517948185</v>
      </c>
    </row>
    <row r="72" spans="12:28">
      <c r="L72" s="34" t="s">
        <v>82</v>
      </c>
      <c r="M72" s="33"/>
      <c r="N72" s="33"/>
      <c r="O72" s="32">
        <f>O5</f>
        <v>405499.79572596564</v>
      </c>
      <c r="P72" s="32">
        <f>P5</f>
        <v>368700.08632432716</v>
      </c>
      <c r="Q72" s="32">
        <f>Q5</f>
        <v>344811.1042817462</v>
      </c>
      <c r="R72" s="31">
        <f>R5</f>
        <v>340776.24646842002</v>
      </c>
      <c r="V72" s="34" t="s">
        <v>107</v>
      </c>
      <c r="W72" s="33"/>
      <c r="X72" s="33"/>
      <c r="Y72" s="32">
        <f>Y5</f>
        <v>405499.79572596564</v>
      </c>
      <c r="Z72" s="32">
        <f>Z5</f>
        <v>368700.08632432716</v>
      </c>
      <c r="AA72" s="32">
        <f>AA5</f>
        <v>344811.1042817462</v>
      </c>
      <c r="AB72" s="31">
        <f>AB5</f>
        <v>340776.24646842002</v>
      </c>
    </row>
    <row r="73" spans="12:28">
      <c r="L73" s="34" t="s">
        <v>144</v>
      </c>
      <c r="M73" s="33"/>
      <c r="N73" s="33"/>
      <c r="O73" s="32">
        <f>O71-O72</f>
        <v>96227.940575366898</v>
      </c>
      <c r="P73" s="32">
        <f>P71-P72</f>
        <v>37054.162884593185</v>
      </c>
      <c r="Q73" s="32">
        <f>Q71-Q72</f>
        <v>33816.482678034517</v>
      </c>
      <c r="R73" s="31">
        <f>R71-R72</f>
        <v>86100.548711061827</v>
      </c>
      <c r="V73" s="34" t="s">
        <v>144</v>
      </c>
      <c r="W73" s="33"/>
      <c r="X73" s="33"/>
      <c r="Y73" s="32">
        <f>Y71-Y72</f>
        <v>96227.940575366898</v>
      </c>
      <c r="Z73" s="32">
        <f>Z71-Z72</f>
        <v>37054.162884593185</v>
      </c>
      <c r="AA73" s="32">
        <f>AA71-AA72</f>
        <v>33816.482678034517</v>
      </c>
      <c r="AB73" s="31">
        <f>AB71-AB72</f>
        <v>86100.548711061827</v>
      </c>
    </row>
    <row r="74" spans="12:28" ht="11.25" thickBot="1">
      <c r="L74" s="30" t="s">
        <v>67</v>
      </c>
      <c r="M74" s="29"/>
      <c r="N74" s="29"/>
      <c r="O74" s="28">
        <f>O73/O71</f>
        <v>0.19179314519214338</v>
      </c>
      <c r="P74" s="28">
        <f>P73/P71</f>
        <v>9.1321687836506737E-2</v>
      </c>
      <c r="Q74" s="28">
        <f>Q73/Q71</f>
        <v>8.9313309021053014E-2</v>
      </c>
      <c r="R74" s="27">
        <f>R73/R71</f>
        <v>0.20169882664823827</v>
      </c>
      <c r="V74" s="30" t="s">
        <v>67</v>
      </c>
      <c r="W74" s="29"/>
      <c r="X74" s="29"/>
      <c r="Y74" s="28">
        <f>Y73/Y71</f>
        <v>0.19179314519214338</v>
      </c>
      <c r="Z74" s="28">
        <f>Z73/Z71</f>
        <v>9.1321687836506737E-2</v>
      </c>
      <c r="AA74" s="28">
        <f>AA73/AA71</f>
        <v>8.9313309021053014E-2</v>
      </c>
      <c r="AB74" s="27">
        <f>AB73/AB71</f>
        <v>0.20169882664823827</v>
      </c>
    </row>
    <row r="75" spans="12:28">
      <c r="P75" s="26">
        <f>P$7-P74</f>
        <v>3.4176535950685039E-2</v>
      </c>
      <c r="Q75" s="26">
        <f>Q$7-Q74</f>
        <v>6.3664056267695876E-2</v>
      </c>
      <c r="R75" s="26">
        <f>R$7-R74</f>
        <v>-3.4054588673543273E-3</v>
      </c>
      <c r="Z75" s="26">
        <f>Z$7-Z74</f>
        <v>3.4176535950685039E-2</v>
      </c>
      <c r="AA75" s="26">
        <f>AA$7-AA74</f>
        <v>6.3664056267695876E-2</v>
      </c>
      <c r="AB75" s="26">
        <f>AB$7-AB74</f>
        <v>-3.4054588673543273E-3</v>
      </c>
    </row>
    <row r="76" spans="12:28" ht="11.25" thickBot="1">
      <c r="L76" s="41" t="s">
        <v>274</v>
      </c>
      <c r="M76" s="33"/>
      <c r="N76" s="33"/>
      <c r="O76" s="40" t="s">
        <v>122</v>
      </c>
      <c r="P76" s="40" t="s">
        <v>121</v>
      </c>
      <c r="Q76" s="40" t="s">
        <v>111</v>
      </c>
      <c r="R76" s="40" t="s">
        <v>119</v>
      </c>
      <c r="V76" s="41" t="s">
        <v>422</v>
      </c>
      <c r="W76" s="33"/>
      <c r="X76" s="33"/>
      <c r="Y76" s="40" t="s">
        <v>113</v>
      </c>
      <c r="Z76" s="40" t="s">
        <v>160</v>
      </c>
      <c r="AA76" s="40" t="s">
        <v>85</v>
      </c>
      <c r="AB76" s="40" t="s">
        <v>119</v>
      </c>
    </row>
    <row r="77" spans="12:28">
      <c r="L77" s="39" t="s">
        <v>130</v>
      </c>
      <c r="M77" s="38"/>
      <c r="N77" s="38"/>
      <c r="O77" s="37">
        <f>O11</f>
        <v>501727.73630133254</v>
      </c>
      <c r="P77" s="37">
        <f>P17*(P16-P67)/1000000</f>
        <v>439493.15031980682</v>
      </c>
      <c r="Q77" s="37">
        <f>Q17*(Q16-Q67)/1000000</f>
        <v>425449.24726977129</v>
      </c>
      <c r="R77" s="36">
        <f>R17*(R16-R67)/1000000</f>
        <v>426443.03630853363</v>
      </c>
      <c r="V77" s="39" t="s">
        <v>130</v>
      </c>
      <c r="W77" s="38"/>
      <c r="X77" s="38"/>
      <c r="Y77" s="37">
        <f>Y11</f>
        <v>501727.73630133254</v>
      </c>
      <c r="Z77" s="37">
        <f>Z17*(Z16-Z67)/1000000</f>
        <v>439493.15031980682</v>
      </c>
      <c r="AA77" s="37">
        <f>AA17*(AA16-AA67)/1000000</f>
        <v>425449.24726977129</v>
      </c>
      <c r="AB77" s="36">
        <f>AB17*(AB16-AB67)/1000000</f>
        <v>426443.03630853363</v>
      </c>
    </row>
    <row r="78" spans="12:28" ht="12" customHeight="1">
      <c r="L78" s="34" t="s">
        <v>82</v>
      </c>
      <c r="M78" s="33"/>
      <c r="N78" s="33"/>
      <c r="O78" s="32">
        <f>O12</f>
        <v>405499.79572596564</v>
      </c>
      <c r="P78" s="32">
        <f>P12</f>
        <v>368700.08632432716</v>
      </c>
      <c r="Q78" s="32">
        <f>Q12</f>
        <v>344811.1042817462</v>
      </c>
      <c r="R78" s="31">
        <f>R12</f>
        <v>340776.24646842002</v>
      </c>
      <c r="V78" s="34" t="s">
        <v>107</v>
      </c>
      <c r="W78" s="33"/>
      <c r="X78" s="33"/>
      <c r="Y78" s="32">
        <f>Y12</f>
        <v>405499.79572596564</v>
      </c>
      <c r="Z78" s="32">
        <f>Z12</f>
        <v>368700.08632432716</v>
      </c>
      <c r="AA78" s="32">
        <f>AA12</f>
        <v>344811.1042817462</v>
      </c>
      <c r="AB78" s="31">
        <f>AB12</f>
        <v>340776.24646842002</v>
      </c>
    </row>
    <row r="79" spans="12:28" ht="10.9" customHeight="1">
      <c r="L79" s="34" t="s">
        <v>144</v>
      </c>
      <c r="M79" s="33"/>
      <c r="N79" s="33"/>
      <c r="O79" s="32">
        <f>O77-O78</f>
        <v>96227.940575366898</v>
      </c>
      <c r="P79" s="32">
        <f>P77-P78</f>
        <v>70793.063995479664</v>
      </c>
      <c r="Q79" s="32">
        <f>Q77-Q78</f>
        <v>80638.142988025094</v>
      </c>
      <c r="R79" s="31">
        <f>R77-R78</f>
        <v>85666.789840113604</v>
      </c>
      <c r="V79" s="34" t="s">
        <v>144</v>
      </c>
      <c r="W79" s="33"/>
      <c r="X79" s="33"/>
      <c r="Y79" s="32">
        <f>Y77-Y78</f>
        <v>96227.940575366898</v>
      </c>
      <c r="Z79" s="32">
        <f>Z77-Z78</f>
        <v>70793.063995479664</v>
      </c>
      <c r="AA79" s="32">
        <f>AA77-AA78</f>
        <v>80638.142988025094</v>
      </c>
      <c r="AB79" s="31">
        <f>AB77-AB78</f>
        <v>85666.789840113604</v>
      </c>
    </row>
    <row r="80" spans="12:28" ht="11.25" thickBot="1">
      <c r="L80" s="30" t="s">
        <v>115</v>
      </c>
      <c r="M80" s="29"/>
      <c r="N80" s="29"/>
      <c r="O80" s="28">
        <f>O79/O77</f>
        <v>0.19179314519214338</v>
      </c>
      <c r="P80" s="28">
        <f>P79/P77</f>
        <v>0.16107887903136953</v>
      </c>
      <c r="Q80" s="28">
        <f>Q79/Q77</f>
        <v>0.18953645706392236</v>
      </c>
      <c r="R80" s="27">
        <f>R79/R77</f>
        <v>0.20088683023571116</v>
      </c>
      <c r="V80" s="30" t="s">
        <v>67</v>
      </c>
      <c r="W80" s="29"/>
      <c r="X80" s="29"/>
      <c r="Y80" s="28">
        <f>Y79/Y77</f>
        <v>0.19179314519214338</v>
      </c>
      <c r="Z80" s="28">
        <f>Z79/Z77</f>
        <v>0.16107887903136953</v>
      </c>
      <c r="AA80" s="28">
        <f>AA79/AA77</f>
        <v>0.18953645706392236</v>
      </c>
      <c r="AB80" s="27">
        <f>AB79/AB77</f>
        <v>0.20088683023571116</v>
      </c>
    </row>
    <row r="81" spans="13:28">
      <c r="P81" s="26">
        <f>P$7-P80</f>
        <v>-3.558065524417775E-2</v>
      </c>
      <c r="Q81" s="26">
        <f>Q$7-Q80</f>
        <v>-3.6559091775173469E-2</v>
      </c>
      <c r="R81" s="26">
        <f>R$7-R80</f>
        <v>-2.5934624548272223E-3</v>
      </c>
      <c r="Z81" s="26">
        <f>Z$7-Z80</f>
        <v>-3.558065524417775E-2</v>
      </c>
      <c r="AA81" s="26">
        <f>AA$7-AA80</f>
        <v>-3.6559091775173469E-2</v>
      </c>
      <c r="AB81" s="26">
        <f>AB$7-AB80</f>
        <v>-2.5934624548272223E-3</v>
      </c>
    </row>
    <row r="82" spans="13:28">
      <c r="M82" s="54" t="s">
        <v>421</v>
      </c>
      <c r="W82" s="54" t="s">
        <v>265</v>
      </c>
    </row>
    <row r="83" spans="13:28">
      <c r="M83" s="24" t="s">
        <v>271</v>
      </c>
      <c r="W83" s="24" t="s">
        <v>271</v>
      </c>
    </row>
    <row r="84" spans="13:28">
      <c r="M84" s="49" t="s">
        <v>103</v>
      </c>
      <c r="O84" s="51">
        <f>'GP breakdown'!I5</f>
        <v>5768599</v>
      </c>
      <c r="P84" s="51">
        <f>'GP breakdown'!J5</f>
        <v>5655281</v>
      </c>
      <c r="Q84" s="51">
        <f>'GP breakdown'!K5</f>
        <v>5245686</v>
      </c>
      <c r="R84" s="51">
        <f>'GP breakdown'!L5</f>
        <v>5101525</v>
      </c>
      <c r="W84" s="49" t="s">
        <v>103</v>
      </c>
      <c r="Y84" s="51">
        <f>'GP breakdown'!I5</f>
        <v>5768599</v>
      </c>
      <c r="Z84" s="51">
        <f>'GP breakdown'!J5</f>
        <v>5655281</v>
      </c>
      <c r="AA84" s="51">
        <f>'GP breakdown'!K5</f>
        <v>5245686</v>
      </c>
      <c r="AB84" s="51">
        <f>'GP breakdown'!L5</f>
        <v>5101525</v>
      </c>
    </row>
    <row r="85" spans="13:28">
      <c r="M85" s="49" t="s">
        <v>102</v>
      </c>
      <c r="O85" s="51">
        <f>'GP breakdown'!I6</f>
        <v>1756001</v>
      </c>
      <c r="P85" s="51">
        <f>'GP breakdown'!J6</f>
        <v>1494688</v>
      </c>
      <c r="Q85" s="51">
        <f>'GP breakdown'!K6</f>
        <v>1422429</v>
      </c>
      <c r="R85" s="51">
        <f>'GP breakdown'!L6</f>
        <v>1015670</v>
      </c>
      <c r="W85" s="49" t="s">
        <v>102</v>
      </c>
      <c r="Y85" s="51">
        <f>'GP breakdown'!I6</f>
        <v>1756001</v>
      </c>
      <c r="Z85" s="51">
        <f>'GP breakdown'!J6</f>
        <v>1494688</v>
      </c>
      <c r="AA85" s="51">
        <f>'GP breakdown'!K6</f>
        <v>1422429</v>
      </c>
      <c r="AB85" s="51">
        <f>'GP breakdown'!L6</f>
        <v>1015670</v>
      </c>
    </row>
    <row r="86" spans="13:28" ht="10.9" customHeight="1">
      <c r="M86" s="49" t="s">
        <v>101</v>
      </c>
      <c r="O86" s="51">
        <f>'GP breakdown'!I7</f>
        <v>1283005.1556150001</v>
      </c>
      <c r="P86" s="51">
        <f>'GP breakdown'!J7</f>
        <v>943874</v>
      </c>
      <c r="Q86" s="51">
        <f>'GP breakdown'!K7</f>
        <v>1095814</v>
      </c>
      <c r="R86" s="51">
        <f>'GP breakdown'!L7</f>
        <v>1284707</v>
      </c>
      <c r="W86" s="49" t="s">
        <v>101</v>
      </c>
      <c r="Y86" s="51">
        <f>'GP breakdown'!I7</f>
        <v>1283005.1556150001</v>
      </c>
      <c r="Z86" s="51">
        <f>'GP breakdown'!J7</f>
        <v>943874</v>
      </c>
      <c r="AA86" s="51">
        <f>'GP breakdown'!K7</f>
        <v>1095814</v>
      </c>
      <c r="AB86" s="51">
        <f>'GP breakdown'!L7</f>
        <v>1284707</v>
      </c>
    </row>
    <row r="87" spans="13:28" ht="10.9" customHeight="1">
      <c r="M87" s="49" t="s">
        <v>100</v>
      </c>
      <c r="O87" s="51">
        <f>'GP breakdown'!I8</f>
        <v>5343340.6546029998</v>
      </c>
      <c r="P87" s="51">
        <f>'GP breakdown'!J8</f>
        <v>3784200</v>
      </c>
      <c r="Q87" s="51">
        <f>'GP breakdown'!K8</f>
        <v>3088296</v>
      </c>
      <c r="R87" s="51">
        <f>'GP breakdown'!L8</f>
        <v>2040434</v>
      </c>
      <c r="W87" s="49" t="s">
        <v>100</v>
      </c>
      <c r="Y87" s="51">
        <f>'GP breakdown'!I8</f>
        <v>5343340.6546029998</v>
      </c>
      <c r="Z87" s="51">
        <f>'GP breakdown'!J8</f>
        <v>3784200</v>
      </c>
      <c r="AA87" s="51">
        <f>'GP breakdown'!K8</f>
        <v>3088296</v>
      </c>
      <c r="AB87" s="51">
        <f>'GP breakdown'!L8</f>
        <v>2040434</v>
      </c>
    </row>
    <row r="88" spans="13:28">
      <c r="M88" s="49" t="s">
        <v>99</v>
      </c>
      <c r="O88" s="51">
        <f>'GP breakdown'!I9</f>
        <v>118657</v>
      </c>
      <c r="P88" s="51">
        <f>'GP breakdown'!J9</f>
        <v>85434</v>
      </c>
      <c r="Q88" s="51">
        <f>'GP breakdown'!K9</f>
        <v>106616</v>
      </c>
      <c r="R88" s="51">
        <f>'GP breakdown'!L9</f>
        <v>226681</v>
      </c>
      <c r="W88" s="49" t="s">
        <v>99</v>
      </c>
      <c r="Y88" s="51">
        <f>'GP breakdown'!I9</f>
        <v>118657</v>
      </c>
      <c r="Z88" s="51">
        <f>'GP breakdown'!J9</f>
        <v>85434</v>
      </c>
      <c r="AA88" s="51">
        <f>'GP breakdown'!K9</f>
        <v>106616</v>
      </c>
      <c r="AB88" s="51">
        <f>'GP breakdown'!L9</f>
        <v>226681</v>
      </c>
    </row>
    <row r="89" spans="13:28">
      <c r="M89" s="49" t="s">
        <v>98</v>
      </c>
      <c r="O89" s="51">
        <f>'GP breakdown'!I10</f>
        <v>253732</v>
      </c>
      <c r="P89" s="51">
        <f>'GP breakdown'!J10</f>
        <v>193521</v>
      </c>
      <c r="Q89" s="51">
        <f>'GP breakdown'!K10</f>
        <v>154532</v>
      </c>
      <c r="R89" s="51">
        <f>'GP breakdown'!L10</f>
        <v>95631</v>
      </c>
      <c r="W89" s="49" t="s">
        <v>98</v>
      </c>
      <c r="Y89" s="51">
        <f>'GP breakdown'!I10</f>
        <v>253732</v>
      </c>
      <c r="Z89" s="51">
        <f>'GP breakdown'!J10</f>
        <v>193521</v>
      </c>
      <c r="AA89" s="51">
        <f>'GP breakdown'!K10</f>
        <v>154532</v>
      </c>
      <c r="AB89" s="51">
        <f>'GP breakdown'!L10</f>
        <v>95631</v>
      </c>
    </row>
    <row r="90" spans="13:28">
      <c r="M90" s="49" t="s">
        <v>97</v>
      </c>
      <c r="O90" s="51">
        <f>'GP breakdown'!I11</f>
        <v>639615</v>
      </c>
      <c r="P90" s="51">
        <f>'GP breakdown'!J11</f>
        <v>576675</v>
      </c>
      <c r="Q90" s="51">
        <f>'GP breakdown'!K11</f>
        <v>227027</v>
      </c>
      <c r="R90" s="51">
        <f>'GP breakdown'!L11</f>
        <v>137829</v>
      </c>
      <c r="W90" s="49" t="s">
        <v>97</v>
      </c>
      <c r="Y90" s="51">
        <f>'GP breakdown'!I11</f>
        <v>639615</v>
      </c>
      <c r="Z90" s="51">
        <f>'GP breakdown'!J11</f>
        <v>576675</v>
      </c>
      <c r="AA90" s="51">
        <f>'GP breakdown'!K11</f>
        <v>227027</v>
      </c>
      <c r="AB90" s="51">
        <f>'GP breakdown'!L11</f>
        <v>137829</v>
      </c>
    </row>
    <row r="91" spans="13:28">
      <c r="M91" s="49" t="s">
        <v>96</v>
      </c>
      <c r="O91" s="51">
        <f>'GP breakdown'!I12</f>
        <v>7780</v>
      </c>
      <c r="P91" s="51">
        <f>'GP breakdown'!J12</f>
        <v>4766</v>
      </c>
      <c r="Q91" s="51">
        <f>'GP breakdown'!K12</f>
        <v>1354</v>
      </c>
      <c r="R91" s="51">
        <f>'GP breakdown'!L12</f>
        <v>35898</v>
      </c>
      <c r="W91" s="49" t="s">
        <v>96</v>
      </c>
      <c r="Y91" s="51">
        <f>'GP breakdown'!I12</f>
        <v>7780</v>
      </c>
      <c r="Z91" s="51">
        <f>'GP breakdown'!J12</f>
        <v>4766</v>
      </c>
      <c r="AA91" s="51">
        <f>'GP breakdown'!K12</f>
        <v>1354</v>
      </c>
      <c r="AB91" s="51">
        <f>'GP breakdown'!L12</f>
        <v>35898</v>
      </c>
    </row>
    <row r="92" spans="13:28">
      <c r="M92" s="49" t="s">
        <v>95</v>
      </c>
      <c r="O92" s="51">
        <f>'GP breakdown'!I13</f>
        <v>81562</v>
      </c>
      <c r="P92" s="51">
        <f>'GP breakdown'!J13</f>
        <v>75799</v>
      </c>
      <c r="Q92" s="51">
        <f>'GP breakdown'!K13</f>
        <v>41305</v>
      </c>
      <c r="R92" s="51">
        <f>'GP breakdown'!L13</f>
        <v>57082</v>
      </c>
      <c r="W92" s="49" t="s">
        <v>95</v>
      </c>
      <c r="Y92" s="51">
        <f>'GP breakdown'!I13</f>
        <v>81562</v>
      </c>
      <c r="Z92" s="51">
        <f>'GP breakdown'!J13</f>
        <v>75799</v>
      </c>
      <c r="AA92" s="51">
        <f>'GP breakdown'!K13</f>
        <v>41305</v>
      </c>
      <c r="AB92" s="51">
        <f>'GP breakdown'!L13</f>
        <v>57082</v>
      </c>
    </row>
    <row r="93" spans="13:28">
      <c r="M93" s="49" t="s">
        <v>94</v>
      </c>
      <c r="O93" s="51">
        <f>'GP breakdown'!I14</f>
        <v>1026367</v>
      </c>
      <c r="P93" s="51">
        <f>'GP breakdown'!J14</f>
        <v>1290057</v>
      </c>
      <c r="Q93" s="51">
        <f>'GP breakdown'!K14</f>
        <v>1241834</v>
      </c>
      <c r="R93" s="51">
        <f>'GP breakdown'!L14</f>
        <v>1051149</v>
      </c>
      <c r="W93" s="49" t="s">
        <v>94</v>
      </c>
      <c r="Y93" s="51">
        <f>'GP breakdown'!I14</f>
        <v>1026367</v>
      </c>
      <c r="Z93" s="51">
        <f>'GP breakdown'!J14</f>
        <v>1290057</v>
      </c>
      <c r="AA93" s="51">
        <f>'GP breakdown'!K14</f>
        <v>1241834</v>
      </c>
      <c r="AB93" s="51">
        <f>'GP breakdown'!L14</f>
        <v>1051149</v>
      </c>
    </row>
    <row r="94" spans="13:28">
      <c r="M94" s="49" t="s">
        <v>93</v>
      </c>
      <c r="O94" s="51">
        <f>'GP breakdown'!I15</f>
        <v>522356</v>
      </c>
      <c r="P94" s="51">
        <f>'GP breakdown'!J15</f>
        <v>1274149</v>
      </c>
      <c r="Q94" s="51">
        <f>'GP breakdown'!K15</f>
        <v>1898993</v>
      </c>
      <c r="R94" s="51">
        <f>'GP breakdown'!L15</f>
        <v>449376</v>
      </c>
      <c r="W94" s="49" t="s">
        <v>93</v>
      </c>
      <c r="Y94" s="51">
        <f>'GP breakdown'!I15</f>
        <v>522356</v>
      </c>
      <c r="Z94" s="51">
        <f>'GP breakdown'!J15</f>
        <v>1274149</v>
      </c>
      <c r="AA94" s="51">
        <f>'GP breakdown'!K15</f>
        <v>1898993</v>
      </c>
      <c r="AB94" s="51">
        <f>'GP breakdown'!L15</f>
        <v>449376</v>
      </c>
    </row>
    <row r="95" spans="13:28">
      <c r="M95" s="47" t="s">
        <v>148</v>
      </c>
      <c r="N95" s="47"/>
      <c r="O95" s="50">
        <f>SUM(O84:O94)</f>
        <v>16801014.810217999</v>
      </c>
      <c r="P95" s="50">
        <f>SUM(P84:P94)</f>
        <v>15378444</v>
      </c>
      <c r="Q95" s="50">
        <f>SUM(Q84:Q94)</f>
        <v>14523886</v>
      </c>
      <c r="R95" s="50">
        <f>SUM(R84:R94)</f>
        <v>11495982</v>
      </c>
      <c r="W95" s="47" t="s">
        <v>148</v>
      </c>
      <c r="X95" s="47"/>
      <c r="Y95" s="50">
        <f>SUM(Y84:Y94)</f>
        <v>16801014.810217999</v>
      </c>
      <c r="Z95" s="50">
        <f>SUM(Z84:Z94)</f>
        <v>15378444</v>
      </c>
      <c r="AA95" s="50">
        <f>SUM(AA84:AA94)</f>
        <v>14523886</v>
      </c>
      <c r="AB95" s="50">
        <f>SUM(AB84:AB94)</f>
        <v>11495982</v>
      </c>
    </row>
    <row r="97" spans="13:28">
      <c r="M97" s="24" t="s">
        <v>420</v>
      </c>
      <c r="W97" s="24" t="s">
        <v>420</v>
      </c>
    </row>
    <row r="98" spans="13:28">
      <c r="M98" s="49" t="s">
        <v>103</v>
      </c>
      <c r="O98" s="53">
        <f t="shared" ref="O98:R108" si="3">O84/O$95</f>
        <v>0.3433482480172369</v>
      </c>
      <c r="P98" s="53">
        <f t="shared" si="3"/>
        <v>0.3677407805367045</v>
      </c>
      <c r="Q98" s="53">
        <f t="shared" si="3"/>
        <v>0.361176478526477</v>
      </c>
      <c r="R98" s="53">
        <f t="shared" si="3"/>
        <v>0.44376591751796413</v>
      </c>
      <c r="W98" s="49" t="s">
        <v>103</v>
      </c>
      <c r="Y98" s="53">
        <f t="shared" ref="Y98:AB108" si="4">Y84/Y$95</f>
        <v>0.3433482480172369</v>
      </c>
      <c r="Z98" s="53">
        <f t="shared" si="4"/>
        <v>0.3677407805367045</v>
      </c>
      <c r="AA98" s="53">
        <f t="shared" si="4"/>
        <v>0.361176478526477</v>
      </c>
      <c r="AB98" s="53">
        <f t="shared" si="4"/>
        <v>0.44376591751796413</v>
      </c>
    </row>
    <row r="99" spans="13:28">
      <c r="M99" s="49" t="s">
        <v>102</v>
      </c>
      <c r="O99" s="53">
        <f t="shared" si="3"/>
        <v>0.10451755562598752</v>
      </c>
      <c r="P99" s="53">
        <f t="shared" si="3"/>
        <v>9.7193708284141103E-2</v>
      </c>
      <c r="Q99" s="53">
        <f t="shared" si="3"/>
        <v>9.7937218730579409E-2</v>
      </c>
      <c r="R99" s="53">
        <f t="shared" si="3"/>
        <v>8.8349999156226933E-2</v>
      </c>
      <c r="W99" s="49" t="s">
        <v>102</v>
      </c>
      <c r="Y99" s="53">
        <f t="shared" si="4"/>
        <v>0.10451755562598752</v>
      </c>
      <c r="Z99" s="53">
        <f t="shared" si="4"/>
        <v>9.7193708284141103E-2</v>
      </c>
      <c r="AA99" s="53">
        <f t="shared" si="4"/>
        <v>9.7937218730579409E-2</v>
      </c>
      <c r="AB99" s="53">
        <f t="shared" si="4"/>
        <v>8.8349999156226933E-2</v>
      </c>
    </row>
    <row r="100" spans="13:28">
      <c r="M100" s="49" t="s">
        <v>101</v>
      </c>
      <c r="O100" s="53">
        <f t="shared" si="3"/>
        <v>7.6364741660408825E-2</v>
      </c>
      <c r="P100" s="53">
        <f t="shared" si="3"/>
        <v>6.1376430541347358E-2</v>
      </c>
      <c r="Q100" s="53">
        <f t="shared" si="3"/>
        <v>7.5449091241834312E-2</v>
      </c>
      <c r="R100" s="53">
        <f t="shared" si="3"/>
        <v>0.11175269759469005</v>
      </c>
      <c r="W100" s="49" t="s">
        <v>101</v>
      </c>
      <c r="Y100" s="53">
        <f t="shared" si="4"/>
        <v>7.6364741660408825E-2</v>
      </c>
      <c r="Z100" s="53">
        <f t="shared" si="4"/>
        <v>6.1376430541347358E-2</v>
      </c>
      <c r="AA100" s="53">
        <f t="shared" si="4"/>
        <v>7.5449091241834312E-2</v>
      </c>
      <c r="AB100" s="53">
        <f t="shared" si="4"/>
        <v>0.11175269759469005</v>
      </c>
    </row>
    <row r="101" spans="13:28">
      <c r="M101" s="49" t="s">
        <v>100</v>
      </c>
      <c r="O101" s="53">
        <f t="shared" si="3"/>
        <v>0.31803678021599624</v>
      </c>
      <c r="P101" s="53">
        <f t="shared" si="3"/>
        <v>0.24607170920543067</v>
      </c>
      <c r="Q101" s="53">
        <f t="shared" si="3"/>
        <v>0.2126356541217688</v>
      </c>
      <c r="R101" s="53">
        <f t="shared" si="3"/>
        <v>0.17749105731028458</v>
      </c>
      <c r="W101" s="49" t="s">
        <v>100</v>
      </c>
      <c r="Y101" s="53">
        <f t="shared" si="4"/>
        <v>0.31803678021599624</v>
      </c>
      <c r="Z101" s="53">
        <f t="shared" si="4"/>
        <v>0.24607170920543067</v>
      </c>
      <c r="AA101" s="53">
        <f t="shared" si="4"/>
        <v>0.2126356541217688</v>
      </c>
      <c r="AB101" s="53">
        <f t="shared" si="4"/>
        <v>0.17749105731028458</v>
      </c>
    </row>
    <row r="102" spans="13:28">
      <c r="M102" s="49" t="s">
        <v>99</v>
      </c>
      <c r="O102" s="53">
        <f t="shared" si="3"/>
        <v>7.062490054340973E-3</v>
      </c>
      <c r="P102" s="53">
        <f t="shared" si="3"/>
        <v>5.5554385086033411E-3</v>
      </c>
      <c r="Q102" s="53">
        <f t="shared" si="3"/>
        <v>7.3407351173095138E-3</v>
      </c>
      <c r="R102" s="53">
        <f t="shared" si="3"/>
        <v>1.9718280700161153E-2</v>
      </c>
      <c r="W102" s="49" t="s">
        <v>99</v>
      </c>
      <c r="Y102" s="53">
        <f t="shared" si="4"/>
        <v>7.062490054340973E-3</v>
      </c>
      <c r="Z102" s="53">
        <f t="shared" si="4"/>
        <v>5.5554385086033411E-3</v>
      </c>
      <c r="AA102" s="53">
        <f t="shared" si="4"/>
        <v>7.3407351173095138E-3</v>
      </c>
      <c r="AB102" s="53">
        <f t="shared" si="4"/>
        <v>1.9718280700161153E-2</v>
      </c>
    </row>
    <row r="103" spans="13:28">
      <c r="M103" s="49" t="s">
        <v>98</v>
      </c>
      <c r="O103" s="53">
        <f t="shared" si="3"/>
        <v>1.5102182985142416E-2</v>
      </c>
      <c r="P103" s="53">
        <f t="shared" si="3"/>
        <v>1.2583912910825048E-2</v>
      </c>
      <c r="Q103" s="53">
        <f t="shared" si="3"/>
        <v>1.0639852171794794E-2</v>
      </c>
      <c r="R103" s="53">
        <f t="shared" si="3"/>
        <v>8.318645592868882E-3</v>
      </c>
      <c r="W103" s="49" t="s">
        <v>98</v>
      </c>
      <c r="Y103" s="53">
        <f t="shared" si="4"/>
        <v>1.5102182985142416E-2</v>
      </c>
      <c r="Z103" s="53">
        <f t="shared" si="4"/>
        <v>1.2583912910825048E-2</v>
      </c>
      <c r="AA103" s="53">
        <f t="shared" si="4"/>
        <v>1.0639852171794794E-2</v>
      </c>
      <c r="AB103" s="53">
        <f t="shared" si="4"/>
        <v>8.318645592868882E-3</v>
      </c>
    </row>
    <row r="104" spans="13:28">
      <c r="M104" s="49" t="s">
        <v>97</v>
      </c>
      <c r="O104" s="53">
        <f t="shared" si="3"/>
        <v>3.8070021794814474E-2</v>
      </c>
      <c r="P104" s="53">
        <f t="shared" si="3"/>
        <v>3.7498917315692014E-2</v>
      </c>
      <c r="Q104" s="53">
        <f t="shared" si="3"/>
        <v>1.5631284905430958E-2</v>
      </c>
      <c r="R104" s="53">
        <f t="shared" si="3"/>
        <v>1.1989319398725572E-2</v>
      </c>
      <c r="W104" s="49" t="s">
        <v>97</v>
      </c>
      <c r="Y104" s="53">
        <f t="shared" si="4"/>
        <v>3.8070021794814474E-2</v>
      </c>
      <c r="Z104" s="53">
        <f t="shared" si="4"/>
        <v>3.7498917315692014E-2</v>
      </c>
      <c r="AA104" s="53">
        <f t="shared" si="4"/>
        <v>1.5631284905430958E-2</v>
      </c>
      <c r="AB104" s="53">
        <f t="shared" si="4"/>
        <v>1.1989319398725572E-2</v>
      </c>
    </row>
    <row r="105" spans="13:28">
      <c r="M105" s="49" t="s">
        <v>96</v>
      </c>
      <c r="O105" s="53">
        <f t="shared" si="3"/>
        <v>4.6306726634562449E-4</v>
      </c>
      <c r="P105" s="53">
        <f t="shared" si="3"/>
        <v>3.0991431902993566E-4</v>
      </c>
      <c r="Q105" s="53">
        <f t="shared" si="3"/>
        <v>9.3225738621192708E-5</v>
      </c>
      <c r="R105" s="53">
        <f t="shared" si="3"/>
        <v>3.1226562463302398E-3</v>
      </c>
      <c r="W105" s="49" t="s">
        <v>96</v>
      </c>
      <c r="Y105" s="53">
        <f t="shared" si="4"/>
        <v>4.6306726634562449E-4</v>
      </c>
      <c r="Z105" s="53">
        <f t="shared" si="4"/>
        <v>3.0991431902993566E-4</v>
      </c>
      <c r="AA105" s="53">
        <f t="shared" si="4"/>
        <v>9.3225738621192708E-5</v>
      </c>
      <c r="AB105" s="53">
        <f t="shared" si="4"/>
        <v>3.1226562463302398E-3</v>
      </c>
    </row>
    <row r="106" spans="13:28">
      <c r="M106" s="49" t="s">
        <v>95</v>
      </c>
      <c r="O106" s="53">
        <f t="shared" si="3"/>
        <v>4.8545877092136024E-3</v>
      </c>
      <c r="P106" s="53">
        <f t="shared" si="3"/>
        <v>4.928912183833423E-3</v>
      </c>
      <c r="Q106" s="53">
        <f t="shared" si="3"/>
        <v>2.8439358447181423E-3</v>
      </c>
      <c r="R106" s="53">
        <f t="shared" si="3"/>
        <v>4.965387036966481E-3</v>
      </c>
      <c r="W106" s="49" t="s">
        <v>95</v>
      </c>
      <c r="Y106" s="53">
        <f t="shared" si="4"/>
        <v>4.8545877092136024E-3</v>
      </c>
      <c r="Z106" s="53">
        <f t="shared" si="4"/>
        <v>4.928912183833423E-3</v>
      </c>
      <c r="AA106" s="53">
        <f t="shared" si="4"/>
        <v>2.8439358447181423E-3</v>
      </c>
      <c r="AB106" s="53">
        <f t="shared" si="4"/>
        <v>4.965387036966481E-3</v>
      </c>
    </row>
    <row r="107" spans="13:28">
      <c r="M107" s="49" t="s">
        <v>94</v>
      </c>
      <c r="O107" s="53">
        <f t="shared" si="3"/>
        <v>6.108958367061177E-2</v>
      </c>
      <c r="P107" s="53">
        <f t="shared" si="3"/>
        <v>8.3887355573814881E-2</v>
      </c>
      <c r="Q107" s="53">
        <f t="shared" si="3"/>
        <v>8.5502874368471357E-2</v>
      </c>
      <c r="R107" s="53">
        <f t="shared" si="3"/>
        <v>9.1436207885502954E-2</v>
      </c>
      <c r="W107" s="49" t="s">
        <v>94</v>
      </c>
      <c r="Y107" s="53">
        <f t="shared" si="4"/>
        <v>6.108958367061177E-2</v>
      </c>
      <c r="Z107" s="53">
        <f t="shared" si="4"/>
        <v>8.3887355573814881E-2</v>
      </c>
      <c r="AA107" s="53">
        <f t="shared" si="4"/>
        <v>8.5502874368471357E-2</v>
      </c>
      <c r="AB107" s="53">
        <f t="shared" si="4"/>
        <v>9.1436207885502954E-2</v>
      </c>
    </row>
    <row r="108" spans="13:28">
      <c r="M108" s="49" t="s">
        <v>93</v>
      </c>
      <c r="O108" s="53">
        <f t="shared" si="3"/>
        <v>3.1090740999901674E-2</v>
      </c>
      <c r="P108" s="53">
        <f t="shared" si="3"/>
        <v>8.2852920620577739E-2</v>
      </c>
      <c r="Q108" s="53">
        <f t="shared" si="3"/>
        <v>0.13074964923299454</v>
      </c>
      <c r="R108" s="53">
        <f t="shared" si="3"/>
        <v>3.9089831560279058E-2</v>
      </c>
      <c r="W108" s="49" t="s">
        <v>93</v>
      </c>
      <c r="Y108" s="53">
        <f t="shared" si="4"/>
        <v>3.1090740999901674E-2</v>
      </c>
      <c r="Z108" s="53">
        <f t="shared" si="4"/>
        <v>8.2852920620577739E-2</v>
      </c>
      <c r="AA108" s="53">
        <f t="shared" si="4"/>
        <v>0.13074964923299454</v>
      </c>
      <c r="AB108" s="53">
        <f t="shared" si="4"/>
        <v>3.9089831560279058E-2</v>
      </c>
    </row>
    <row r="109" spans="13:28">
      <c r="M109" s="47" t="s">
        <v>109</v>
      </c>
      <c r="N109" s="47"/>
      <c r="O109" s="52">
        <f>SUM(O98:O108)</f>
        <v>1</v>
      </c>
      <c r="P109" s="52">
        <f>SUM(P98:P108)</f>
        <v>0.99999999999999989</v>
      </c>
      <c r="Q109" s="52">
        <f>SUM(Q98:Q108)</f>
        <v>0.99999999999999978</v>
      </c>
      <c r="R109" s="52">
        <f>SUM(R98:R108)</f>
        <v>1.0000000000000002</v>
      </c>
      <c r="W109" s="47" t="s">
        <v>109</v>
      </c>
      <c r="X109" s="47"/>
      <c r="Y109" s="52">
        <f>SUM(Y98:Y108)</f>
        <v>1</v>
      </c>
      <c r="Z109" s="52">
        <f>SUM(Z98:Z108)</f>
        <v>0.99999999999999989</v>
      </c>
      <c r="AA109" s="52">
        <f>SUM(AA98:AA108)</f>
        <v>0.99999999999999978</v>
      </c>
      <c r="AB109" s="52">
        <f>SUM(AB98:AB108)</f>
        <v>1.0000000000000002</v>
      </c>
    </row>
    <row r="110" spans="13:28">
      <c r="M110" s="49"/>
      <c r="W110" s="49"/>
    </row>
    <row r="111" spans="13:28">
      <c r="M111" s="24" t="s">
        <v>243</v>
      </c>
      <c r="W111" s="24" t="s">
        <v>243</v>
      </c>
    </row>
    <row r="112" spans="13:28">
      <c r="M112" s="49" t="s">
        <v>103</v>
      </c>
      <c r="O112" s="51">
        <f>'환율통일(Raw)_ASP변동'!BH6</f>
        <v>2687.8908978872219</v>
      </c>
      <c r="P112" s="51">
        <f>'환율통일(Raw)_ASP변동'!BI6</f>
        <v>2465.1733237722201</v>
      </c>
      <c r="Q112" s="51">
        <f>'환율통일(Raw)_ASP변동'!BJ6</f>
        <v>2440.5282993820365</v>
      </c>
      <c r="R112" s="51">
        <f>'환율통일(Raw)_ASP변동'!BK6</f>
        <v>2373.1716105056944</v>
      </c>
      <c r="W112" s="49" t="s">
        <v>103</v>
      </c>
      <c r="Y112" s="51">
        <f>'ASP통일(Raw)_환율변동'!BH6</f>
        <v>2687.8908978872219</v>
      </c>
      <c r="Z112" s="51">
        <f>'ASP통일(Raw)_환율변동'!BI6</f>
        <v>2684.5318351930678</v>
      </c>
      <c r="AA112" s="51">
        <f>'ASP통일(Raw)_환율변동'!BJ6</f>
        <v>2422.9409110347924</v>
      </c>
      <c r="AB112" s="51">
        <f>'ASP통일(Raw)_환율변동'!BK6</f>
        <v>2483.2687255142318</v>
      </c>
    </row>
    <row r="113" spans="13:28">
      <c r="M113" s="49" t="s">
        <v>102</v>
      </c>
      <c r="O113" s="51">
        <f>'환율통일(Raw)_ASP변동'!BH7</f>
        <v>5261.2999945725005</v>
      </c>
      <c r="P113" s="51">
        <f>'환율통일(Raw)_ASP변동'!BI7</f>
        <v>4477.7988796307618</v>
      </c>
      <c r="Q113" s="51">
        <f>'환율통일(Raw)_ASP변동'!BJ7</f>
        <v>3780.921391707795</v>
      </c>
      <c r="R113" s="51">
        <f>'환율통일(Raw)_ASP변동'!BK7</f>
        <v>3903.215581667991</v>
      </c>
      <c r="W113" s="49" t="s">
        <v>102</v>
      </c>
      <c r="Y113" s="51">
        <f>'ASP통일(Raw)_환율변동'!BH7</f>
        <v>5261.2999945725005</v>
      </c>
      <c r="Z113" s="51">
        <f>'ASP통일(Raw)_환율변동'!BI7</f>
        <v>5124.3106431282467</v>
      </c>
      <c r="AA113" s="51">
        <f>'ASP통일(Raw)_환율변동'!BJ7</f>
        <v>4364.8638581970008</v>
      </c>
      <c r="AB113" s="51">
        <f>'ASP통일(Raw)_환율변동'!BK7</f>
        <v>3895.1967568577893</v>
      </c>
    </row>
    <row r="114" spans="13:28">
      <c r="M114" s="49" t="s">
        <v>101</v>
      </c>
      <c r="O114" s="51">
        <f>'환율통일(Raw)_ASP변동'!BH8</f>
        <v>7918.7582180488307</v>
      </c>
      <c r="P114" s="51">
        <f>'환율통일(Raw)_ASP변동'!BI8</f>
        <v>7612.6825721479972</v>
      </c>
      <c r="Q114" s="51">
        <f>'환율통일(Raw)_ASP변동'!BJ8</f>
        <v>7711.5998358300576</v>
      </c>
      <c r="R114" s="51">
        <f>'환율통일(Raw)_ASP변동'!BK8</f>
        <v>6655.9988214530504</v>
      </c>
      <c r="W114" s="49" t="s">
        <v>101</v>
      </c>
      <c r="Y114" s="51">
        <f>'ASP통일(Raw)_환율변동'!BH8</f>
        <v>7918.7582180488307</v>
      </c>
      <c r="Z114" s="51">
        <f>'ASP통일(Raw)_환율변동'!BI8</f>
        <v>8108.8116570427783</v>
      </c>
      <c r="AA114" s="51">
        <f>'ASP통일(Raw)_환율변동'!BJ8</f>
        <v>7318.2894604491248</v>
      </c>
      <c r="AB114" s="51">
        <f>'ASP통일(Raw)_환율변동'!BK8</f>
        <v>7943.4553045470484</v>
      </c>
    </row>
    <row r="115" spans="13:28">
      <c r="M115" s="49" t="s">
        <v>100</v>
      </c>
      <c r="O115" s="51">
        <f>'환율통일(Raw)_ASP변동'!BH9</f>
        <v>2482.122763085787</v>
      </c>
      <c r="P115" s="51">
        <f>'환율통일(Raw)_ASP변동'!BI9</f>
        <v>2587.7257348320218</v>
      </c>
      <c r="Q115" s="51">
        <f>'환율통일(Raw)_ASP변동'!BJ9</f>
        <v>2444.6891219528252</v>
      </c>
      <c r="R115" s="51">
        <f>'환율통일(Raw)_ASP변동'!BK9</f>
        <v>2076.4826280540997</v>
      </c>
      <c r="W115" s="49" t="s">
        <v>100</v>
      </c>
      <c r="Y115" s="51">
        <f>'ASP통일(Raw)_환율변동'!BH9</f>
        <v>2482.122763085787</v>
      </c>
      <c r="Z115" s="51">
        <f>'ASP통일(Raw)_환율변동'!BI9</f>
        <v>2432.8951197716078</v>
      </c>
      <c r="AA115" s="51">
        <f>'ASP통일(Raw)_환율변동'!BJ9</f>
        <v>2512.6800477649235</v>
      </c>
      <c r="AB115" s="51">
        <f>'ASP통일(Raw)_환율변동'!BK9</f>
        <v>2445.6637956328182</v>
      </c>
    </row>
    <row r="116" spans="13:28">
      <c r="M116" s="49" t="s">
        <v>99</v>
      </c>
      <c r="O116" s="51">
        <f>'환율통일(Raw)_ASP변동'!BH10</f>
        <v>13572.840911566282</v>
      </c>
      <c r="P116" s="51">
        <f>'환율통일(Raw)_ASP변동'!BI10</f>
        <v>11873.117140815762</v>
      </c>
      <c r="Q116" s="51">
        <f>'환율통일(Raw)_ASP변동'!BJ10</f>
        <v>11061.331655173006</v>
      </c>
      <c r="R116" s="51">
        <f>'환율통일(Raw)_ASP변동'!BK10</f>
        <v>9987.5230310316274</v>
      </c>
      <c r="W116" s="49" t="s">
        <v>99</v>
      </c>
      <c r="Y116" s="51">
        <f>'ASP통일(Raw)_환율변동'!BH10</f>
        <v>13572.840911566282</v>
      </c>
      <c r="Z116" s="51">
        <f>'ASP통일(Raw)_환율변동'!BI10</f>
        <v>12896.609758071396</v>
      </c>
      <c r="AA116" s="51">
        <f>'ASP통일(Raw)_환율변동'!BJ10</f>
        <v>11211.158236071811</v>
      </c>
      <c r="AB116" s="51">
        <f>'ASP통일(Raw)_환율변동'!BK10</f>
        <v>11378.192102151268</v>
      </c>
    </row>
    <row r="117" spans="13:28">
      <c r="M117" s="49" t="s">
        <v>98</v>
      </c>
      <c r="O117" s="51">
        <f>'환율통일(Raw)_ASP변동'!BH11</f>
        <v>6159.9984129774075</v>
      </c>
      <c r="P117" s="51">
        <f>'환율통일(Raw)_ASP변동'!BI11</f>
        <v>4462.4618221781266</v>
      </c>
      <c r="Q117" s="51">
        <f>'환율통일(Raw)_ASP변동'!BJ11</f>
        <v>5401.6491228676477</v>
      </c>
      <c r="R117" s="51">
        <f>'환율통일(Raw)_ASP변동'!BK11</f>
        <v>5810.9717444676489</v>
      </c>
      <c r="W117" s="49" t="s">
        <v>98</v>
      </c>
      <c r="Y117" s="51">
        <f>'ASP통일(Raw)_환율변동'!BH11</f>
        <v>6159.9984129774075</v>
      </c>
      <c r="Z117" s="51">
        <f>'ASP통일(Raw)_환율변동'!BI11</f>
        <v>5026.2487472058374</v>
      </c>
      <c r="AA117" s="51">
        <f>'ASP통일(Raw)_환율변동'!BJ11</f>
        <v>5262.658228940174</v>
      </c>
      <c r="AB117" s="51">
        <f>'ASP통일(Raw)_환율변동'!BK11</f>
        <v>5426.1879156891773</v>
      </c>
    </row>
    <row r="118" spans="13:28">
      <c r="M118" s="49" t="s">
        <v>97</v>
      </c>
      <c r="O118" s="51">
        <f>'환율통일(Raw)_ASP변동'!BH12</f>
        <v>1464.5955710525825</v>
      </c>
      <c r="P118" s="51">
        <f>'환율통일(Raw)_ASP변동'!BI12</f>
        <v>1522.0113551049444</v>
      </c>
      <c r="Q118" s="51">
        <f>'환율통일(Raw)_ASP변동'!BJ12</f>
        <v>1489.1070395409793</v>
      </c>
      <c r="R118" s="51">
        <f>'환율통일(Raw)_ASP변동'!BK12</f>
        <v>1629.1263614121196</v>
      </c>
      <c r="W118" s="49" t="s">
        <v>97</v>
      </c>
      <c r="Y118" s="51">
        <f>'ASP통일(Raw)_환율변동'!BH12</f>
        <v>1464.5955710525825</v>
      </c>
      <c r="Z118" s="51">
        <f>'ASP통일(Raw)_환율변동'!BI12</f>
        <v>1471.721287132739</v>
      </c>
      <c r="AA118" s="51">
        <f>'ASP통일(Raw)_환율변동'!BJ12</f>
        <v>1486.1808198470676</v>
      </c>
      <c r="AB118" s="51">
        <f>'ASP통일(Raw)_환율변동'!BK12</f>
        <v>1484.3541103574166</v>
      </c>
    </row>
    <row r="119" spans="13:28">
      <c r="M119" s="49" t="s">
        <v>96</v>
      </c>
      <c r="O119" s="51">
        <f>'환율통일(Raw)_ASP변동'!BH13</f>
        <v>4061.7063398978598</v>
      </c>
      <c r="P119" s="51">
        <f>'환율통일(Raw)_ASP변동'!BI13</f>
        <v>5201.8379343641282</v>
      </c>
      <c r="Q119" s="51">
        <f>'환율통일(Raw)_ASP변동'!BJ13</f>
        <v>32246.075442000601</v>
      </c>
      <c r="R119" s="51">
        <f>'환율통일(Raw)_ASP변동'!BK13</f>
        <v>24770.550061795857</v>
      </c>
      <c r="W119" s="49" t="s">
        <v>96</v>
      </c>
      <c r="Y119" s="51">
        <f>'ASP통일(Raw)_환율변동'!BH13</f>
        <v>4061.7063398978598</v>
      </c>
      <c r="Z119" s="51">
        <f>'ASP통일(Raw)_환율변동'!BI13</f>
        <v>4532.3711549332593</v>
      </c>
      <c r="AA119" s="51">
        <f>'ASP통일(Raw)_환율변동'!BJ13</f>
        <v>7490.4489571407594</v>
      </c>
      <c r="AB119" s="51">
        <f>'ASP통일(Raw)_환율변동'!BK13</f>
        <v>32350.064793453792</v>
      </c>
    </row>
    <row r="120" spans="13:28">
      <c r="M120" s="49" t="s">
        <v>95</v>
      </c>
      <c r="O120" s="51">
        <f>'환율통일(Raw)_ASP변동'!BH14</f>
        <v>7392.1928612424081</v>
      </c>
      <c r="P120" s="51">
        <f>'환율통일(Raw)_ASP변동'!BI14</f>
        <v>7847.9828115386508</v>
      </c>
      <c r="Q120" s="51">
        <f>'환율통일(Raw)_ASP변동'!BJ14</f>
        <v>9640.5518779641752</v>
      </c>
      <c r="R120" s="51">
        <f>'환율통일(Raw)_ASP변동'!BK14</f>
        <v>8849.6022016976713</v>
      </c>
      <c r="W120" s="49" t="s">
        <v>95</v>
      </c>
      <c r="Y120" s="51">
        <f>'ASP통일(Raw)_환율변동'!BH14</f>
        <v>7392.1928612424081</v>
      </c>
      <c r="Z120" s="51">
        <f>'ASP통일(Raw)_환율변동'!BI14</f>
        <v>7525.8536608592603</v>
      </c>
      <c r="AA120" s="51">
        <f>'ASP통일(Raw)_환율변동'!BJ14</f>
        <v>7921.9248619142609</v>
      </c>
      <c r="AB120" s="51">
        <f>'ASP통일(Raw)_환율변동'!BK14</f>
        <v>9004.1528507426519</v>
      </c>
    </row>
    <row r="121" spans="13:28">
      <c r="M121" s="49" t="s">
        <v>94</v>
      </c>
      <c r="O121" s="51">
        <f>'환율통일(Raw)_ASP변동'!BH15</f>
        <v>2799.2890963599007</v>
      </c>
      <c r="P121" s="51">
        <f>'환율통일(Raw)_ASP변동'!BI15</f>
        <v>3377.1577760560349</v>
      </c>
      <c r="Q121" s="51">
        <f>'환율통일(Raw)_ASP변동'!BJ15</f>
        <v>3223.9175690768084</v>
      </c>
      <c r="R121" s="51">
        <f>'환율통일(Raw)_ASP변동'!BK15</f>
        <v>3977.9049803848411</v>
      </c>
      <c r="W121" s="49" t="s">
        <v>94</v>
      </c>
      <c r="Y121" s="51">
        <f>'ASP통일(Raw)_환율변동'!BH15</f>
        <v>2799.2890963599007</v>
      </c>
      <c r="Z121" s="51">
        <f>'ASP통일(Raw)_환율변동'!BI15</f>
        <v>2759.8526453967706</v>
      </c>
      <c r="AA121" s="51">
        <f>'ASP통일(Raw)_환율변동'!BJ15</f>
        <v>3216.8897760161367</v>
      </c>
      <c r="AB121" s="51">
        <f>'ASP통일(Raw)_환율변동'!BK15</f>
        <v>3322.062114797744</v>
      </c>
    </row>
    <row r="122" spans="13:28">
      <c r="M122" s="49" t="s">
        <v>93</v>
      </c>
      <c r="O122" s="51">
        <f>'환율통일(Raw)_ASP변동'!BH16</f>
        <v>3954.0624817219132</v>
      </c>
      <c r="P122" s="51">
        <f>'환율통일(Raw)_ASP변동'!BI16</f>
        <v>4128.1276159585896</v>
      </c>
      <c r="Q122" s="51">
        <f>'환율통일(Raw)_ASP변동'!BJ16</f>
        <v>3544.06877029404</v>
      </c>
      <c r="R122" s="51">
        <f>'환율통일(Raw)_ASP변동'!BK16</f>
        <v>3235.9653324062961</v>
      </c>
      <c r="W122" s="49" t="s">
        <v>93</v>
      </c>
      <c r="Y122" s="51">
        <f>'ASP통일(Raw)_환율변동'!BH16</f>
        <v>3954.0624817219132</v>
      </c>
      <c r="Z122" s="51">
        <f>'ASP통일(Raw)_환율변동'!BI16</f>
        <v>4411.5042851432145</v>
      </c>
      <c r="AA122" s="51">
        <f>'ASP통일(Raw)_환율변동'!BJ16</f>
        <v>4194.3470954252089</v>
      </c>
      <c r="AB122" s="51">
        <f>'ASP통일(Raw)_환율변동'!BK16</f>
        <v>3769.3146635700095</v>
      </c>
    </row>
    <row r="123" spans="13:28">
      <c r="M123" s="47" t="s">
        <v>148</v>
      </c>
      <c r="N123" s="47"/>
      <c r="O123" s="50">
        <f>O98*O112+O99*O113+O100*O114+O101*O115+O102*O116+O103*O117+O104*O118+O105*O119+O106*O120+O107*O121+O108*O122</f>
        <v>3443.2547950893832</v>
      </c>
      <c r="P123" s="50">
        <f>P98*P112+P99*P113+P100*P114+P101*P115+P102*P116+P103*P117+P104*P118+P105*P119+P106*P120+P107*P121+P108*P122</f>
        <v>3290.5758060549078</v>
      </c>
      <c r="Q123" s="50">
        <f>Q98*Q112+Q99*Q113+Q100*Q114+Q101*Q115+Q102*Q116+Q103*Q117+Q104*Q118+Q105*Q119+Q106*Q120+Q107*Q121+Q108*Q122</f>
        <v>3284.826565434958</v>
      </c>
      <c r="R123" s="50">
        <f>R98*R112+R99*R113+R100*R114+R101*R115+R102*R116+R103*R117+R104*R118+R105*R119+R106*R120+R107*R121+R108*R122</f>
        <v>3386.6825039842934</v>
      </c>
      <c r="W123" s="47" t="s">
        <v>148</v>
      </c>
      <c r="X123" s="47"/>
      <c r="Y123" s="50">
        <f>Y98*Y112+Y99*Y113+Y100*Y114+Y101*Y115+Y102*Y116+Y103*Y117+Y104*Y118+Y105*Y119+Y106*Y120+Y107*Y121+Y108*Y122</f>
        <v>3443.2547950893832</v>
      </c>
      <c r="Z123" s="50">
        <f>Z98*Z112+Z99*Z113+Z100*Z114+Z101*Z115+Z102*Z116+Z103*Z117+Z104*Z118+Z105*Z119+Z106*Z120+Z107*Z121+Z108*Z122</f>
        <v>3407.2249890503672</v>
      </c>
      <c r="AA123" s="50">
        <f>AA98*AA112+AA99*AA113+AA100*AA114+AA101*AA115+AA102*AA116+AA103*AA117+AA104*AA118+AA105*AA119+AA106*AA120+AA107*AA121+AA108*AA122</f>
        <v>3397.2489940721775</v>
      </c>
      <c r="AB123" s="50">
        <f>AB98*AB112+AB99*AB113+AB100*AB114+AB101*AB115+AB102*AB116+AB103*AB117+AB104*AB118+AB105*AB119+AB106*AB120+AB107*AB121+AB108*AB122</f>
        <v>3652.0358546471857</v>
      </c>
    </row>
    <row r="124" spans="13:28" ht="11.25" thickBot="1">
      <c r="M124" s="49"/>
      <c r="W124" s="49"/>
    </row>
    <row r="125" spans="13:28">
      <c r="M125" s="39" t="s">
        <v>139</v>
      </c>
      <c r="N125" s="38"/>
      <c r="O125" s="38"/>
      <c r="P125" s="37">
        <f>SUM(P126:P127)</f>
        <v>-152.67898903447551</v>
      </c>
      <c r="Q125" s="37">
        <f>SUM(Q126:Q127)</f>
        <v>-5.7492406199499726</v>
      </c>
      <c r="R125" s="36">
        <f>SUM(R126:R127)</f>
        <v>101.85593854933569</v>
      </c>
      <c r="W125" s="39" t="s">
        <v>139</v>
      </c>
      <c r="X125" s="38"/>
      <c r="Y125" s="38"/>
      <c r="Z125" s="37">
        <f>SUM(Z126:Z127)</f>
        <v>-36.029806039015746</v>
      </c>
      <c r="AA125" s="37">
        <f>SUM(AA126:AA127)</f>
        <v>-9.975994978190073</v>
      </c>
      <c r="AB125" s="36">
        <f>SUM(AB126:AB127)</f>
        <v>254.78686057500875</v>
      </c>
    </row>
    <row r="126" spans="13:28">
      <c r="M126" s="48" t="s">
        <v>124</v>
      </c>
      <c r="N126" s="47"/>
      <c r="O126" s="47"/>
      <c r="P126" s="46">
        <f>-((O112-P112)*O98+(O113-P113)*O99+(O114-P114)*O100+(O115-P115)*O101+(O116-P116)*O102+(O117-P117)*O103+(O118-P118)*O104+(O119-P119)*O105+(O120-P120)*O106+(O121-P121)*O107+(O122-P122)*O108)</f>
        <v>-140.14783806936265</v>
      </c>
      <c r="Q126" s="46">
        <f>-((P112-Q112)*P98+(P113-Q113)*P99+(P114-Q114)*P100+(P115-Q115)*P101+(P116-Q116)*P102+(P117-Q117)*P103+(P118-Q118)*P104+(P119-Q119)*P105+(P120-Q120)*P106+(P121-Q121)*P107+(P122-Q122)*P108)</f>
        <v>-143.87529732640911</v>
      </c>
      <c r="R126" s="45">
        <f>-((Q112-R112)*Q98+(Q113-R113)*Q99+(Q114-R114)*Q100+(Q115-R115)*Q101+(Q116-R116)*Q102+(Q117-R117)*Q103+(Q118-R118)*Q104+(Q119-R119)*Q105+(Q120-R120)*Q106+(Q121-R121)*Q107+(Q122-R122)*Q108)</f>
        <v>-150.38984241004431</v>
      </c>
      <c r="W126" s="48" t="s">
        <v>124</v>
      </c>
      <c r="X126" s="47"/>
      <c r="Y126" s="47"/>
      <c r="Z126" s="46">
        <f>-((Y112-Z112)*Y98+(Y113-Z113)*Y99+(Y114-Z114)*Y100+(Y115-Z115)*Y101+(Y116-Z116)*Y102+(Y117-Z117)*Y103+(Y118-Z118)*Y104+(Y119-Z119)*Y105+(Y120-Z120)*Y106+(Y121-Z121)*Y107+(Y122-Z122)*Y108)</f>
        <v>-25.560768592720201</v>
      </c>
      <c r="AA126" s="46">
        <f>-((Z112-AA112)*Z98+(Z113-AA113)*Z99+(Z114-AA114)*Z100+(Z115-AA115)*Z101+(Z116-AA116)*Z102+(Z117-AA117)*Z103+(Z118-AA118)*Z104+(Z119-AA119)*Z105+(Z120-AA120)*Z106+(Z121-AA121)*Z107+(Z122-AA122)*Z108)</f>
        <v>-181.52748641121556</v>
      </c>
      <c r="AB126" s="45">
        <f>-((AA112-AB112)*AA98+(AA113-AB113)*AA99+(AA114-AB114)*AA100+(AA115-AB115)*AA101+(AA116-AB116)*AA102+(AA117-AB117)*AA103+(AA118-AB118)*AA104+(AA119-AB119)*AA105+(AA120-AB120)*AA106+(AA121-AB121)*AA107+(AA122-AB122)*AA108)</f>
        <v>-29.538183687129681</v>
      </c>
    </row>
    <row r="127" spans="13:28" ht="11.25" thickBot="1">
      <c r="M127" s="30" t="s">
        <v>89</v>
      </c>
      <c r="N127" s="29"/>
      <c r="O127" s="29"/>
      <c r="P127" s="44">
        <f>-((O98-P98)*P112+(O99-P99)*P113+(O100-P100)*P114+(O101-P101)*P115+(O102-P102)*P116+(O103-P103)*P117+(O104-P104)*P118+(O105-P105)*P119+(O106-P106)*P120+(O107-P107)*P121+(O108-P108)*P122)</f>
        <v>-12.531150965112857</v>
      </c>
      <c r="Q127" s="44">
        <f>-((P98-Q98)*Q112+(P99-Q99)*Q113+(P100-Q100)*Q114+(P101-Q101)*Q115+(P102-Q102)*Q116+(P103-Q103)*Q117+(P104-Q104)*Q118+(P105-Q105)*Q119+(P106-Q106)*Q120+(P107-Q107)*Q121+(P108-Q108)*Q122)</f>
        <v>138.12605670645914</v>
      </c>
      <c r="R127" s="43">
        <f>-((Q98-R98)*R112+(Q99-R99)*R113+(Q100-R100)*R114+(Q101-R101)*R115+(Q102-R102)*R116+(Q103-R103)*R117+(Q104-R104)*R118+(Q105-R105)*R119+(Q106-R106)*R120+(Q107-R107)*R121+(Q108-R108)*R122)</f>
        <v>252.24578095938</v>
      </c>
      <c r="W127" s="30" t="s">
        <v>89</v>
      </c>
      <c r="X127" s="29"/>
      <c r="Y127" s="29"/>
      <c r="Z127" s="44">
        <f>-((Y98-Z98)*Z112+(Y99-Z99)*Z113+(Y100-Z100)*Z114+(Y101-Z101)*Z115+(Y102-Z102)*Z116+(Y103-Z103)*Z117+(Y104-Z104)*Z118+(Y105-Z105)*Z119+(Y106-Z106)*Z120+(Y107-Z107)*Z121+(Y108-Z108)*Z122)</f>
        <v>-10.469037446295545</v>
      </c>
      <c r="AA127" s="44">
        <f>-((Z98-AA98)*AA112+(Z99-AA99)*AA113+(Z100-AA100)*AA114+(Z101-AA101)*AA115+(Z102-AA102)*AA116+(Z103-AA103)*AA117+(Z104-AA104)*AA118+(Z105-AA105)*AA119+(Z106-AA106)*AA120+(Z107-AA107)*AA121+(Z108-AA108)*AA122)</f>
        <v>171.55149143302549</v>
      </c>
      <c r="AB127" s="43">
        <f>-((AA98-AB98)*AB112+(AA99-AB99)*AB113+(AA100-AB100)*AB114+(AA101-AB101)*AB115+(AA102-AB102)*AB116+(AA103-AB103)*AB117+(AA104-AB104)*AB118+(AA105-AB105)*AB119+(AA106-AB106)*AB120+(AA107-AB107)*AB121+(AA108-AB108)*AB122)</f>
        <v>284.32504426213842</v>
      </c>
    </row>
    <row r="128" spans="13:28">
      <c r="P128" s="42">
        <f>P125-(P51-O51)</f>
        <v>81.954084163261797</v>
      </c>
      <c r="Q128" s="42">
        <f>Q125-(Q51-P51)</f>
        <v>-192.5297127055488</v>
      </c>
      <c r="R128" s="42">
        <f>R125-(R51-Q51)</f>
        <v>173.15987246674996</v>
      </c>
      <c r="Z128" s="42">
        <f>Z125-(Z51-Y51)</f>
        <v>198.60326715872156</v>
      </c>
      <c r="AA128" s="42">
        <f>AA125-(AA51-Z51)</f>
        <v>-196.7564670637889</v>
      </c>
      <c r="AB128" s="42">
        <f>AB125-(AB51-AA51)</f>
        <v>326.09079449242302</v>
      </c>
    </row>
    <row r="129" spans="13:28" ht="11.25" thickBot="1">
      <c r="M129" s="41" t="s">
        <v>240</v>
      </c>
      <c r="N129" s="33"/>
      <c r="O129" s="40" t="s">
        <v>419</v>
      </c>
      <c r="P129" s="40" t="s">
        <v>121</v>
      </c>
      <c r="Q129" s="40" t="s">
        <v>85</v>
      </c>
      <c r="R129" s="40" t="s">
        <v>119</v>
      </c>
      <c r="W129" s="41" t="s">
        <v>240</v>
      </c>
      <c r="X129" s="33"/>
      <c r="Y129" s="40" t="s">
        <v>122</v>
      </c>
      <c r="Z129" s="40" t="s">
        <v>418</v>
      </c>
      <c r="AA129" s="40" t="s">
        <v>417</v>
      </c>
      <c r="AB129" s="40" t="s">
        <v>119</v>
      </c>
    </row>
    <row r="130" spans="13:28">
      <c r="M130" s="39" t="s">
        <v>130</v>
      </c>
      <c r="N130" s="38"/>
      <c r="O130" s="37">
        <f>O4</f>
        <v>501727.73630133254</v>
      </c>
      <c r="P130" s="37">
        <f>P4-'GP breakdown'!D4+P95*(P51-P126)/1000000</f>
        <v>423766.84796353808</v>
      </c>
      <c r="Q130" s="37">
        <f>Q4-'GP breakdown'!E4+Q95*(Q51-Q126)/1000000</f>
        <v>409175.68509474181</v>
      </c>
      <c r="R130" s="36">
        <f>R4-'GP breakdown'!F4+R95*(R51-R126)/1000000</f>
        <v>426792.40312488272</v>
      </c>
      <c r="W130" s="39" t="s">
        <v>130</v>
      </c>
      <c r="X130" s="38"/>
      <c r="Y130" s="37">
        <f>Y4</f>
        <v>501727.73630133254</v>
      </c>
      <c r="Z130" s="37">
        <f>Z4-'GP breakdown'!D4+Z95*(Z51-Z126)/1000000</f>
        <v>422004.67713246739</v>
      </c>
      <c r="AA130" s="37">
        <f>AA4-'GP breakdown'!E4+AA95*(AA51-AA126)/1000000</f>
        <v>409722.54119666002</v>
      </c>
      <c r="AB130" s="36">
        <f>AB4-'GP breakdown'!F4+AB95*(AB51-AB126)/1000000</f>
        <v>425403.09463153395</v>
      </c>
    </row>
    <row r="131" spans="13:28">
      <c r="M131" s="34" t="s">
        <v>82</v>
      </c>
      <c r="N131" s="33"/>
      <c r="O131" s="32">
        <f>O5</f>
        <v>405499.79572596564</v>
      </c>
      <c r="P131" s="32">
        <f>P5</f>
        <v>368700.08632432716</v>
      </c>
      <c r="Q131" s="32">
        <f>Q5</f>
        <v>344811.1042817462</v>
      </c>
      <c r="R131" s="31">
        <f>R5</f>
        <v>340776.24646842002</v>
      </c>
      <c r="W131" s="34" t="s">
        <v>82</v>
      </c>
      <c r="X131" s="33"/>
      <c r="Y131" s="32">
        <f>Y5</f>
        <v>405499.79572596564</v>
      </c>
      <c r="Z131" s="32">
        <f>Z5</f>
        <v>368700.08632432716</v>
      </c>
      <c r="AA131" s="32">
        <f>AA5</f>
        <v>344811.1042817462</v>
      </c>
      <c r="AB131" s="31">
        <f>AB5</f>
        <v>340776.24646842002</v>
      </c>
    </row>
    <row r="132" spans="13:28">
      <c r="M132" s="34" t="s">
        <v>144</v>
      </c>
      <c r="N132" s="33"/>
      <c r="O132" s="32">
        <f>O130-O131</f>
        <v>96227.940575366898</v>
      </c>
      <c r="P132" s="32">
        <f>P130-P131</f>
        <v>55066.761639210919</v>
      </c>
      <c r="Q132" s="32">
        <f>Q130-Q131</f>
        <v>64364.580812995613</v>
      </c>
      <c r="R132" s="31">
        <f>R130-R131</f>
        <v>86016.156656462699</v>
      </c>
      <c r="W132" s="34" t="s">
        <v>144</v>
      </c>
      <c r="X132" s="33"/>
      <c r="Y132" s="32">
        <f>Y130-Y131</f>
        <v>96227.940575366898</v>
      </c>
      <c r="Z132" s="32">
        <f>Z130-Z131</f>
        <v>53304.59080814023</v>
      </c>
      <c r="AA132" s="32">
        <f>AA130-AA131</f>
        <v>64911.436914913822</v>
      </c>
      <c r="AB132" s="31">
        <f>AB130-AB131</f>
        <v>84626.848163113929</v>
      </c>
    </row>
    <row r="133" spans="13:28" ht="11.25" thickBot="1">
      <c r="M133" s="30" t="s">
        <v>67</v>
      </c>
      <c r="N133" s="29"/>
      <c r="O133" s="28">
        <f>O132/O130</f>
        <v>0.19179314519214338</v>
      </c>
      <c r="P133" s="28">
        <f>P132/P130</f>
        <v>0.12994589337000001</v>
      </c>
      <c r="Q133" s="28">
        <f>Q132/Q130</f>
        <v>0.15730304404107598</v>
      </c>
      <c r="R133" s="27">
        <f>R132/R130</f>
        <v>0.20154097408170996</v>
      </c>
      <c r="W133" s="30" t="s">
        <v>67</v>
      </c>
      <c r="X133" s="29"/>
      <c r="Y133" s="28">
        <f>Y132/Y130</f>
        <v>0.19179314519214338</v>
      </c>
      <c r="Z133" s="28">
        <f>Z132/Z130</f>
        <v>0.12631279627123163</v>
      </c>
      <c r="AA133" s="28">
        <f>AA132/AA130</f>
        <v>0.15842779048799613</v>
      </c>
      <c r="AB133" s="27">
        <f>AB132/AB130</f>
        <v>0.19893331579172949</v>
      </c>
    </row>
    <row r="134" spans="13:28">
      <c r="O134" s="42"/>
      <c r="P134" s="26">
        <f>P$7-P133</f>
        <v>-4.4476695828082335E-3</v>
      </c>
      <c r="Q134" s="26">
        <f>Q$7-Q133</f>
        <v>-4.325678752327089E-3</v>
      </c>
      <c r="R134" s="26">
        <f>R$7-R133</f>
        <v>-3.247606300826017E-3</v>
      </c>
      <c r="Z134" s="26">
        <f>Z$7-Z133</f>
        <v>-8.1457248403984939E-4</v>
      </c>
      <c r="AA134" s="26">
        <f>AA$7-AA133</f>
        <v>-5.4504251992472386E-3</v>
      </c>
      <c r="AB134" s="26">
        <f>AB$7-AB133</f>
        <v>-6.3994801084554798E-4</v>
      </c>
    </row>
    <row r="135" spans="13:28" ht="11.25" thickBot="1">
      <c r="M135" s="41" t="s">
        <v>236</v>
      </c>
      <c r="N135" s="33"/>
      <c r="O135" s="40" t="s">
        <v>122</v>
      </c>
      <c r="P135" s="40" t="s">
        <v>121</v>
      </c>
      <c r="Q135" s="40" t="s">
        <v>85</v>
      </c>
      <c r="R135" s="40" t="s">
        <v>119</v>
      </c>
      <c r="W135" s="41" t="s">
        <v>236</v>
      </c>
      <c r="X135" s="33"/>
      <c r="Y135" s="40" t="s">
        <v>122</v>
      </c>
      <c r="Z135" s="40" t="s">
        <v>121</v>
      </c>
      <c r="AA135" s="40" t="s">
        <v>85</v>
      </c>
      <c r="AB135" s="40" t="s">
        <v>119</v>
      </c>
    </row>
    <row r="136" spans="13:28">
      <c r="M136" s="39" t="s">
        <v>130</v>
      </c>
      <c r="N136" s="38"/>
      <c r="O136" s="37">
        <f>O130</f>
        <v>501727.73630133254</v>
      </c>
      <c r="P136" s="37">
        <f>P4-'GP breakdown'!D4+P95*(P51-P127)/1000000</f>
        <v>421804.30188743985</v>
      </c>
      <c r="Q136" s="37">
        <f>Q4-'GP breakdown'!E4+Q95*(Q51-Q127)/1000000</f>
        <v>405079.92957692279</v>
      </c>
      <c r="R136" s="36">
        <f>R4-'GP breakdown'!F4+R95*(R51-R127)/1000000</f>
        <v>422163.71124606906</v>
      </c>
      <c r="W136" s="39" t="s">
        <v>130</v>
      </c>
      <c r="X136" s="38"/>
      <c r="Y136" s="37">
        <f>Y130</f>
        <v>501727.73630133254</v>
      </c>
      <c r="Z136" s="37">
        <f>Z4-'GP breakdown'!D4+Z95*(Z51-Z127)/1000000</f>
        <v>421772.58979016909</v>
      </c>
      <c r="AA136" s="37">
        <f>AA4-'GP breakdown'!E4+AA95*(AA51-AA127)/1000000</f>
        <v>404594.46237345372</v>
      </c>
      <c r="AB136" s="36">
        <f>AB4-'GP breakdown'!F4+AB95*(AB51-AB127)/1000000</f>
        <v>421794.92861256725</v>
      </c>
    </row>
    <row r="137" spans="13:28">
      <c r="M137" s="34" t="s">
        <v>82</v>
      </c>
      <c r="N137" s="33"/>
      <c r="O137" s="32">
        <f>O131</f>
        <v>405499.79572596564</v>
      </c>
      <c r="P137" s="32">
        <f>P131</f>
        <v>368700.08632432716</v>
      </c>
      <c r="Q137" s="32">
        <f>Q131</f>
        <v>344811.1042817462</v>
      </c>
      <c r="R137" s="31">
        <f>R131</f>
        <v>340776.24646842002</v>
      </c>
      <c r="W137" s="34" t="s">
        <v>82</v>
      </c>
      <c r="X137" s="33"/>
      <c r="Y137" s="32">
        <f>Y131</f>
        <v>405499.79572596564</v>
      </c>
      <c r="Z137" s="32">
        <f>Z131</f>
        <v>368700.08632432716</v>
      </c>
      <c r="AA137" s="32">
        <f>AA131</f>
        <v>344811.1042817462</v>
      </c>
      <c r="AB137" s="31">
        <f>AB131</f>
        <v>340776.24646842002</v>
      </c>
    </row>
    <row r="138" spans="13:28">
      <c r="M138" s="34" t="s">
        <v>144</v>
      </c>
      <c r="N138" s="33"/>
      <c r="O138" s="32">
        <f>O136-O137</f>
        <v>96227.940575366898</v>
      </c>
      <c r="P138" s="32">
        <f>P136-P137</f>
        <v>53104.215563112695</v>
      </c>
      <c r="Q138" s="32">
        <f>Q136-Q137</f>
        <v>60268.82529517659</v>
      </c>
      <c r="R138" s="31">
        <f>R136-R137</f>
        <v>81387.464777649031</v>
      </c>
      <c r="W138" s="34" t="s">
        <v>144</v>
      </c>
      <c r="X138" s="33"/>
      <c r="Y138" s="32">
        <f>Y136-Y137</f>
        <v>96227.940575366898</v>
      </c>
      <c r="Z138" s="32">
        <f>Z136-Z137</f>
        <v>53072.503465841932</v>
      </c>
      <c r="AA138" s="32">
        <f>AA136-AA137</f>
        <v>59783.358091707516</v>
      </c>
      <c r="AB138" s="31">
        <f>AB136-AB137</f>
        <v>81018.682144147228</v>
      </c>
    </row>
    <row r="139" spans="13:28" ht="11.25" thickBot="1">
      <c r="M139" s="30" t="s">
        <v>115</v>
      </c>
      <c r="N139" s="29"/>
      <c r="O139" s="28">
        <f>O138/O136</f>
        <v>0.19179314519214338</v>
      </c>
      <c r="P139" s="28">
        <f>P138/P136</f>
        <v>0.12589775714825158</v>
      </c>
      <c r="Q139" s="28">
        <f>Q138/Q136</f>
        <v>0.14878255103412083</v>
      </c>
      <c r="R139" s="27">
        <f>R138/R136</f>
        <v>0.19278650108846102</v>
      </c>
      <c r="W139" s="30" t="s">
        <v>67</v>
      </c>
      <c r="X139" s="29"/>
      <c r="Y139" s="28">
        <f>Y138/Y136</f>
        <v>0.19179314519214338</v>
      </c>
      <c r="Z139" s="28">
        <f>Z138/Z136</f>
        <v>0.12583203543939492</v>
      </c>
      <c r="AA139" s="28">
        <f>AA138/AA136</f>
        <v>0.1477611871922398</v>
      </c>
      <c r="AB139" s="27">
        <f>AB138/AB136</f>
        <v>0.19208074030346059</v>
      </c>
    </row>
    <row r="140" spans="13:28">
      <c r="P140" s="26">
        <f>P$7-P139</f>
        <v>-3.9953336105980064E-4</v>
      </c>
      <c r="Q140" s="26">
        <f>Q$7-Q139</f>
        <v>4.1948142546280598E-3</v>
      </c>
      <c r="R140" s="26">
        <f>R$7-R139</f>
        <v>5.5068666924229237E-3</v>
      </c>
      <c r="Z140" s="26">
        <f>Z$7-Z139</f>
        <v>-3.3381165220314202E-4</v>
      </c>
      <c r="AA140" s="26">
        <f>AA$7-AA139</f>
        <v>5.2161780965090943E-3</v>
      </c>
      <c r="AB140" s="26">
        <f>AB$7-AB139</f>
        <v>6.2126274774233492E-3</v>
      </c>
    </row>
    <row r="141" spans="13:28">
      <c r="M141" s="54" t="s">
        <v>237</v>
      </c>
      <c r="W141" s="54" t="s">
        <v>237</v>
      </c>
    </row>
    <row r="142" spans="13:28">
      <c r="M142" s="24" t="s">
        <v>416</v>
      </c>
      <c r="W142" s="24" t="s">
        <v>234</v>
      </c>
    </row>
    <row r="143" spans="13:28">
      <c r="M143" s="49" t="s">
        <v>103</v>
      </c>
      <c r="O143" s="51">
        <f>'GP breakdown'!I17</f>
        <v>9487832</v>
      </c>
      <c r="P143" s="51">
        <f>'GP breakdown'!J17</f>
        <v>4905193</v>
      </c>
      <c r="Q143" s="51">
        <f>'GP breakdown'!K17</f>
        <v>3075683</v>
      </c>
      <c r="R143" s="51">
        <f>'GP breakdown'!L17</f>
        <v>5542105</v>
      </c>
      <c r="W143" s="49" t="s">
        <v>103</v>
      </c>
      <c r="Y143" s="51">
        <f>'GP breakdown'!I17</f>
        <v>9487832</v>
      </c>
      <c r="Z143" s="51">
        <f>'GP breakdown'!J17</f>
        <v>4905193</v>
      </c>
      <c r="AA143" s="51">
        <f>'GP breakdown'!K17</f>
        <v>3075683</v>
      </c>
      <c r="AB143" s="51">
        <f>'GP breakdown'!L17</f>
        <v>5542105</v>
      </c>
    </row>
    <row r="144" spans="13:28">
      <c r="M144" s="49" t="s">
        <v>102</v>
      </c>
      <c r="O144" s="51">
        <f>'GP breakdown'!I18</f>
        <v>1359771</v>
      </c>
      <c r="P144" s="51">
        <f>'GP breakdown'!J18</f>
        <v>1596077</v>
      </c>
      <c r="Q144" s="51">
        <f>'GP breakdown'!K18</f>
        <v>1137546</v>
      </c>
      <c r="R144" s="51">
        <f>'GP breakdown'!L18</f>
        <v>1309816</v>
      </c>
      <c r="W144" s="49" t="s">
        <v>102</v>
      </c>
      <c r="Y144" s="51">
        <f>'GP breakdown'!I18</f>
        <v>1359771</v>
      </c>
      <c r="Z144" s="51">
        <f>'GP breakdown'!J18</f>
        <v>1596077</v>
      </c>
      <c r="AA144" s="51">
        <f>'GP breakdown'!K18</f>
        <v>1137546</v>
      </c>
      <c r="AB144" s="51">
        <f>'GP breakdown'!L18</f>
        <v>1309816</v>
      </c>
    </row>
    <row r="145" spans="13:28">
      <c r="M145" s="49" t="s">
        <v>101</v>
      </c>
      <c r="O145" s="51">
        <f>'GP breakdown'!I19</f>
        <v>1171210</v>
      </c>
      <c r="P145" s="51">
        <f>'GP breakdown'!J19</f>
        <v>1435075</v>
      </c>
      <c r="Q145" s="51">
        <f>'GP breakdown'!K19</f>
        <v>1472179</v>
      </c>
      <c r="R145" s="51">
        <f>'GP breakdown'!L19</f>
        <v>1488399</v>
      </c>
      <c r="W145" s="49" t="s">
        <v>101</v>
      </c>
      <c r="Y145" s="51">
        <f>'GP breakdown'!I19</f>
        <v>1171210</v>
      </c>
      <c r="Z145" s="51">
        <f>'GP breakdown'!J19</f>
        <v>1435075</v>
      </c>
      <c r="AA145" s="51">
        <f>'GP breakdown'!K19</f>
        <v>1472179</v>
      </c>
      <c r="AB145" s="51">
        <f>'GP breakdown'!L19</f>
        <v>1488399</v>
      </c>
    </row>
    <row r="146" spans="13:28">
      <c r="M146" s="49" t="s">
        <v>100</v>
      </c>
      <c r="O146" s="51">
        <f>'GP breakdown'!I20</f>
        <v>6292633</v>
      </c>
      <c r="P146" s="51">
        <f>'GP breakdown'!J20</f>
        <v>3721053</v>
      </c>
      <c r="Q146" s="51">
        <f>'GP breakdown'!K20</f>
        <v>4099999</v>
      </c>
      <c r="R146" s="51">
        <f>'GP breakdown'!L20</f>
        <v>3614464</v>
      </c>
      <c r="W146" s="49" t="s">
        <v>100</v>
      </c>
      <c r="Y146" s="51">
        <f>'GP breakdown'!I20</f>
        <v>6292633</v>
      </c>
      <c r="Z146" s="51">
        <f>'GP breakdown'!J20</f>
        <v>3721053</v>
      </c>
      <c r="AA146" s="51">
        <f>'GP breakdown'!K20</f>
        <v>4099999</v>
      </c>
      <c r="AB146" s="51">
        <f>'GP breakdown'!L20</f>
        <v>3614464</v>
      </c>
    </row>
    <row r="147" spans="13:28">
      <c r="M147" s="49" t="s">
        <v>99</v>
      </c>
      <c r="O147" s="51">
        <f>'GP breakdown'!I21</f>
        <v>226457</v>
      </c>
      <c r="P147" s="51">
        <f>'GP breakdown'!J21</f>
        <v>283545</v>
      </c>
      <c r="Q147" s="51">
        <f>'GP breakdown'!K21</f>
        <v>187383</v>
      </c>
      <c r="R147" s="51">
        <f>'GP breakdown'!L21</f>
        <v>1058134</v>
      </c>
      <c r="W147" s="49" t="s">
        <v>99</v>
      </c>
      <c r="Y147" s="51">
        <f>'GP breakdown'!I21</f>
        <v>226457</v>
      </c>
      <c r="Z147" s="51">
        <f>'GP breakdown'!J21</f>
        <v>283545</v>
      </c>
      <c r="AA147" s="51">
        <f>'GP breakdown'!K21</f>
        <v>187383</v>
      </c>
      <c r="AB147" s="51">
        <f>'GP breakdown'!L21</f>
        <v>1058134</v>
      </c>
    </row>
    <row r="148" spans="13:28">
      <c r="M148" s="49" t="s">
        <v>98</v>
      </c>
      <c r="O148" s="51">
        <f>'GP breakdown'!I22</f>
        <v>220633</v>
      </c>
      <c r="P148" s="51">
        <f>'GP breakdown'!J22</f>
        <v>201561.8</v>
      </c>
      <c r="Q148" s="51">
        <f>'GP breakdown'!K22</f>
        <v>164537</v>
      </c>
      <c r="R148" s="51">
        <f>'GP breakdown'!L22</f>
        <v>422247</v>
      </c>
      <c r="W148" s="49" t="s">
        <v>98</v>
      </c>
      <c r="Y148" s="51">
        <f>'GP breakdown'!I22</f>
        <v>220633</v>
      </c>
      <c r="Z148" s="51">
        <f>'GP breakdown'!J22</f>
        <v>201561.8</v>
      </c>
      <c r="AA148" s="51">
        <f>'GP breakdown'!K22</f>
        <v>164537</v>
      </c>
      <c r="AB148" s="51">
        <f>'GP breakdown'!L22</f>
        <v>422247</v>
      </c>
    </row>
    <row r="149" spans="13:28">
      <c r="M149" s="49" t="s">
        <v>97</v>
      </c>
      <c r="O149" s="51">
        <f>'GP breakdown'!I23</f>
        <v>319451</v>
      </c>
      <c r="P149" s="51">
        <f>'GP breakdown'!J23</f>
        <v>652614</v>
      </c>
      <c r="Q149" s="51">
        <f>'GP breakdown'!K23</f>
        <v>624472</v>
      </c>
      <c r="R149" s="51">
        <f>'GP breakdown'!L23</f>
        <v>716819</v>
      </c>
      <c r="W149" s="49" t="s">
        <v>97</v>
      </c>
      <c r="Y149" s="51">
        <f>'GP breakdown'!I23</f>
        <v>319451</v>
      </c>
      <c r="Z149" s="51">
        <f>'GP breakdown'!J23</f>
        <v>652614</v>
      </c>
      <c r="AA149" s="51">
        <f>'GP breakdown'!K23</f>
        <v>624472</v>
      </c>
      <c r="AB149" s="51">
        <f>'GP breakdown'!L23</f>
        <v>716819</v>
      </c>
    </row>
    <row r="150" spans="13:28">
      <c r="M150" s="49" t="s">
        <v>96</v>
      </c>
      <c r="O150" s="51">
        <f>'GP breakdown'!I24</f>
        <v>30638</v>
      </c>
      <c r="P150" s="51">
        <f>'GP breakdown'!J24</f>
        <v>3574</v>
      </c>
      <c r="Q150" s="51">
        <f>'GP breakdown'!K24</f>
        <v>9755</v>
      </c>
      <c r="R150" s="51">
        <f>'GP breakdown'!L24</f>
        <v>3490</v>
      </c>
      <c r="W150" s="49" t="s">
        <v>96</v>
      </c>
      <c r="Y150" s="51">
        <f>'GP breakdown'!I24</f>
        <v>30638</v>
      </c>
      <c r="Z150" s="51">
        <f>'GP breakdown'!J24</f>
        <v>3574</v>
      </c>
      <c r="AA150" s="51">
        <f>'GP breakdown'!K24</f>
        <v>9755</v>
      </c>
      <c r="AB150" s="51">
        <f>'GP breakdown'!L24</f>
        <v>3490</v>
      </c>
    </row>
    <row r="151" spans="13:28">
      <c r="M151" s="49" t="s">
        <v>95</v>
      </c>
      <c r="O151" s="51">
        <f>'GP breakdown'!I25</f>
        <v>187109</v>
      </c>
      <c r="P151" s="51">
        <f>'GP breakdown'!J25</f>
        <v>94301</v>
      </c>
      <c r="Q151" s="51">
        <f>'GP breakdown'!K25</f>
        <v>140532</v>
      </c>
      <c r="R151" s="51">
        <f>'GP breakdown'!L25</f>
        <v>91299</v>
      </c>
      <c r="W151" s="49" t="s">
        <v>95</v>
      </c>
      <c r="Y151" s="51">
        <f>'GP breakdown'!I25</f>
        <v>187109</v>
      </c>
      <c r="Z151" s="51">
        <f>'GP breakdown'!J25</f>
        <v>94301</v>
      </c>
      <c r="AA151" s="51">
        <f>'GP breakdown'!K25</f>
        <v>140532</v>
      </c>
      <c r="AB151" s="51">
        <f>'GP breakdown'!L25</f>
        <v>91299</v>
      </c>
    </row>
    <row r="152" spans="13:28">
      <c r="M152" s="49" t="s">
        <v>94</v>
      </c>
      <c r="O152" s="51">
        <f>'GP breakdown'!I26</f>
        <v>3265369</v>
      </c>
      <c r="P152" s="51">
        <f>'GP breakdown'!J26</f>
        <v>1808452</v>
      </c>
      <c r="Q152" s="51">
        <f>'GP breakdown'!K26</f>
        <v>847024</v>
      </c>
      <c r="R152" s="51">
        <f>'GP breakdown'!L26</f>
        <v>1532049</v>
      </c>
      <c r="W152" s="49" t="s">
        <v>94</v>
      </c>
      <c r="Y152" s="51">
        <f>'GP breakdown'!I26</f>
        <v>3265369</v>
      </c>
      <c r="Z152" s="51">
        <f>'GP breakdown'!J26</f>
        <v>1808452</v>
      </c>
      <c r="AA152" s="51">
        <f>'GP breakdown'!K26</f>
        <v>847024</v>
      </c>
      <c r="AB152" s="51">
        <f>'GP breakdown'!L26</f>
        <v>1532049</v>
      </c>
    </row>
    <row r="153" spans="13:28">
      <c r="M153" s="49" t="s">
        <v>93</v>
      </c>
      <c r="O153" s="51">
        <f>'GP breakdown'!I27</f>
        <v>24829</v>
      </c>
      <c r="P153" s="51">
        <f>'GP breakdown'!J27</f>
        <v>1305992</v>
      </c>
      <c r="Q153" s="51">
        <f>'GP breakdown'!K27</f>
        <v>804660</v>
      </c>
      <c r="R153" s="51">
        <f>'GP breakdown'!L27</f>
        <v>606624</v>
      </c>
      <c r="W153" s="49" t="s">
        <v>93</v>
      </c>
      <c r="Y153" s="51">
        <f>'GP breakdown'!I27</f>
        <v>24829</v>
      </c>
      <c r="Z153" s="51">
        <f>'GP breakdown'!J27</f>
        <v>1305992</v>
      </c>
      <c r="AA153" s="51">
        <f>'GP breakdown'!K27</f>
        <v>804660</v>
      </c>
      <c r="AB153" s="51">
        <f>'GP breakdown'!L27</f>
        <v>606624</v>
      </c>
    </row>
    <row r="154" spans="13:28">
      <c r="M154" s="47" t="s">
        <v>148</v>
      </c>
      <c r="N154" s="47"/>
      <c r="O154" s="50">
        <f>SUM(O143:O153)</f>
        <v>22585932</v>
      </c>
      <c r="P154" s="50">
        <f>SUM(P143:P153)</f>
        <v>16007437.800000001</v>
      </c>
      <c r="Q154" s="50">
        <f>SUM(Q143:Q153)</f>
        <v>12563770</v>
      </c>
      <c r="R154" s="50">
        <f>SUM(R143:R153)</f>
        <v>16385446</v>
      </c>
      <c r="W154" s="47" t="s">
        <v>148</v>
      </c>
      <c r="X154" s="47"/>
      <c r="Y154" s="50">
        <f>SUM(Y143:Y153)</f>
        <v>22585932</v>
      </c>
      <c r="Z154" s="50">
        <f>SUM(Z143:Z153)</f>
        <v>16007437.800000001</v>
      </c>
      <c r="AA154" s="50">
        <f>SUM(AA143:AA153)</f>
        <v>12563770</v>
      </c>
      <c r="AB154" s="50">
        <f>SUM(AB143:AB153)</f>
        <v>16385446</v>
      </c>
    </row>
    <row r="156" spans="13:28">
      <c r="M156" s="24" t="s">
        <v>233</v>
      </c>
      <c r="W156" s="24" t="s">
        <v>233</v>
      </c>
    </row>
    <row r="157" spans="13:28">
      <c r="M157" s="49" t="s">
        <v>103</v>
      </c>
      <c r="O157" s="53">
        <f t="shared" ref="O157:R167" si="5">O143/O$154</f>
        <v>0.42007706389977617</v>
      </c>
      <c r="P157" s="53">
        <f t="shared" si="5"/>
        <v>0.30643211370154438</v>
      </c>
      <c r="Q157" s="53">
        <f t="shared" si="5"/>
        <v>0.24480573904170483</v>
      </c>
      <c r="R157" s="53">
        <f t="shared" si="5"/>
        <v>0.33823339321981227</v>
      </c>
      <c r="W157" s="49" t="s">
        <v>103</v>
      </c>
      <c r="Y157" s="53">
        <f t="shared" ref="Y157:AB167" si="6">Y143/Y$154</f>
        <v>0.42007706389977617</v>
      </c>
      <c r="Z157" s="53">
        <f t="shared" si="6"/>
        <v>0.30643211370154438</v>
      </c>
      <c r="AA157" s="53">
        <f t="shared" si="6"/>
        <v>0.24480573904170483</v>
      </c>
      <c r="AB157" s="53">
        <f t="shared" si="6"/>
        <v>0.33823339321981227</v>
      </c>
    </row>
    <row r="158" spans="13:28">
      <c r="M158" s="49" t="s">
        <v>102</v>
      </c>
      <c r="O158" s="53">
        <f t="shared" si="5"/>
        <v>6.0204334273210425E-2</v>
      </c>
      <c r="P158" s="53">
        <f t="shared" si="5"/>
        <v>9.9708461775188023E-2</v>
      </c>
      <c r="Q158" s="53">
        <f t="shared" si="5"/>
        <v>9.0541772095477716E-2</v>
      </c>
      <c r="R158" s="53">
        <f t="shared" si="5"/>
        <v>7.9937769164171668E-2</v>
      </c>
      <c r="W158" s="49" t="s">
        <v>102</v>
      </c>
      <c r="Y158" s="53">
        <f t="shared" si="6"/>
        <v>6.0204334273210425E-2</v>
      </c>
      <c r="Z158" s="53">
        <f t="shared" si="6"/>
        <v>9.9708461775188023E-2</v>
      </c>
      <c r="AA158" s="53">
        <f t="shared" si="6"/>
        <v>9.0541772095477716E-2</v>
      </c>
      <c r="AB158" s="53">
        <f t="shared" si="6"/>
        <v>7.9937769164171668E-2</v>
      </c>
    </row>
    <row r="159" spans="13:28">
      <c r="M159" s="49" t="s">
        <v>101</v>
      </c>
      <c r="O159" s="53">
        <f t="shared" si="5"/>
        <v>5.1855730372339738E-2</v>
      </c>
      <c r="P159" s="53">
        <f t="shared" si="5"/>
        <v>8.9650512338707938E-2</v>
      </c>
      <c r="Q159" s="53">
        <f t="shared" si="5"/>
        <v>0.11717653220331159</v>
      </c>
      <c r="R159" s="53">
        <f t="shared" si="5"/>
        <v>9.0836648572153608E-2</v>
      </c>
      <c r="W159" s="49" t="s">
        <v>101</v>
      </c>
      <c r="Y159" s="53">
        <f t="shared" si="6"/>
        <v>5.1855730372339738E-2</v>
      </c>
      <c r="Z159" s="53">
        <f t="shared" si="6"/>
        <v>8.9650512338707938E-2</v>
      </c>
      <c r="AA159" s="53">
        <f t="shared" si="6"/>
        <v>0.11717653220331159</v>
      </c>
      <c r="AB159" s="53">
        <f t="shared" si="6"/>
        <v>9.0836648572153608E-2</v>
      </c>
    </row>
    <row r="160" spans="13:28">
      <c r="M160" s="49" t="s">
        <v>100</v>
      </c>
      <c r="O160" s="53">
        <f t="shared" si="5"/>
        <v>0.27860851613296278</v>
      </c>
      <c r="P160" s="53">
        <f t="shared" si="5"/>
        <v>0.2324577516084429</v>
      </c>
      <c r="Q160" s="53">
        <f t="shared" si="5"/>
        <v>0.32633508891041463</v>
      </c>
      <c r="R160" s="53">
        <f t="shared" si="5"/>
        <v>0.22058990643281848</v>
      </c>
      <c r="W160" s="49" t="s">
        <v>100</v>
      </c>
      <c r="Y160" s="53">
        <f t="shared" si="6"/>
        <v>0.27860851613296278</v>
      </c>
      <c r="Z160" s="53">
        <f t="shared" si="6"/>
        <v>0.2324577516084429</v>
      </c>
      <c r="AA160" s="53">
        <f t="shared" si="6"/>
        <v>0.32633508891041463</v>
      </c>
      <c r="AB160" s="53">
        <f t="shared" si="6"/>
        <v>0.22058990643281848</v>
      </c>
    </row>
    <row r="161" spans="13:28">
      <c r="M161" s="49" t="s">
        <v>99</v>
      </c>
      <c r="O161" s="53">
        <f t="shared" si="5"/>
        <v>1.0026462490013694E-2</v>
      </c>
      <c r="P161" s="53">
        <f t="shared" si="5"/>
        <v>1.7713328237951985E-2</v>
      </c>
      <c r="Q161" s="53">
        <f t="shared" si="5"/>
        <v>1.4914551921915157E-2</v>
      </c>
      <c r="R161" s="53">
        <f t="shared" si="5"/>
        <v>6.4577674602204913E-2</v>
      </c>
      <c r="W161" s="49" t="s">
        <v>99</v>
      </c>
      <c r="Y161" s="53">
        <f t="shared" si="6"/>
        <v>1.0026462490013694E-2</v>
      </c>
      <c r="Z161" s="53">
        <f t="shared" si="6"/>
        <v>1.7713328237951985E-2</v>
      </c>
      <c r="AA161" s="53">
        <f t="shared" si="6"/>
        <v>1.4914551921915157E-2</v>
      </c>
      <c r="AB161" s="53">
        <f t="shared" si="6"/>
        <v>6.4577674602204913E-2</v>
      </c>
    </row>
    <row r="162" spans="13:28">
      <c r="M162" s="49" t="s">
        <v>98</v>
      </c>
      <c r="O162" s="53">
        <f t="shared" si="5"/>
        <v>9.768602863056525E-3</v>
      </c>
      <c r="P162" s="53">
        <f t="shared" si="5"/>
        <v>1.2591759063402388E-2</v>
      </c>
      <c r="Q162" s="53">
        <f t="shared" si="5"/>
        <v>1.3096148687854043E-2</v>
      </c>
      <c r="R162" s="53">
        <f t="shared" si="5"/>
        <v>2.5769637274444649E-2</v>
      </c>
      <c r="W162" s="49" t="s">
        <v>98</v>
      </c>
      <c r="Y162" s="53">
        <f t="shared" si="6"/>
        <v>9.768602863056525E-3</v>
      </c>
      <c r="Z162" s="53">
        <f t="shared" si="6"/>
        <v>1.2591759063402388E-2</v>
      </c>
      <c r="AA162" s="53">
        <f t="shared" si="6"/>
        <v>1.3096148687854043E-2</v>
      </c>
      <c r="AB162" s="53">
        <f t="shared" si="6"/>
        <v>2.5769637274444649E-2</v>
      </c>
    </row>
    <row r="163" spans="13:28">
      <c r="M163" s="49" t="s">
        <v>97</v>
      </c>
      <c r="O163" s="53">
        <f t="shared" si="5"/>
        <v>1.4143804205201716E-2</v>
      </c>
      <c r="P163" s="53">
        <f t="shared" si="5"/>
        <v>4.0769422824182389E-2</v>
      </c>
      <c r="Q163" s="53">
        <f t="shared" si="5"/>
        <v>4.9704189108842327E-2</v>
      </c>
      <c r="R163" s="53">
        <f t="shared" si="5"/>
        <v>4.3747298669807339E-2</v>
      </c>
      <c r="W163" s="49" t="s">
        <v>97</v>
      </c>
      <c r="Y163" s="53">
        <f t="shared" si="6"/>
        <v>1.4143804205201716E-2</v>
      </c>
      <c r="Z163" s="53">
        <f t="shared" si="6"/>
        <v>4.0769422824182389E-2</v>
      </c>
      <c r="AA163" s="53">
        <f t="shared" si="6"/>
        <v>4.9704189108842327E-2</v>
      </c>
      <c r="AB163" s="53">
        <f t="shared" si="6"/>
        <v>4.3747298669807339E-2</v>
      </c>
    </row>
    <row r="164" spans="13:28">
      <c r="M164" s="49" t="s">
        <v>96</v>
      </c>
      <c r="O164" s="53">
        <f t="shared" si="5"/>
        <v>1.3565081131033246E-3</v>
      </c>
      <c r="P164" s="53">
        <f t="shared" si="5"/>
        <v>2.232712095873332E-4</v>
      </c>
      <c r="Q164" s="53">
        <f t="shared" si="5"/>
        <v>7.7643891920975948E-4</v>
      </c>
      <c r="R164" s="53">
        <f t="shared" si="5"/>
        <v>2.1299389714506397E-4</v>
      </c>
      <c r="W164" s="49" t="s">
        <v>96</v>
      </c>
      <c r="Y164" s="53">
        <f t="shared" si="6"/>
        <v>1.3565081131033246E-3</v>
      </c>
      <c r="Z164" s="53">
        <f t="shared" si="6"/>
        <v>2.232712095873332E-4</v>
      </c>
      <c r="AA164" s="53">
        <f t="shared" si="6"/>
        <v>7.7643891920975948E-4</v>
      </c>
      <c r="AB164" s="53">
        <f t="shared" si="6"/>
        <v>2.1299389714506397E-4</v>
      </c>
    </row>
    <row r="165" spans="13:28">
      <c r="M165" s="49" t="s">
        <v>95</v>
      </c>
      <c r="O165" s="53">
        <f t="shared" si="5"/>
        <v>8.2843160955235317E-3</v>
      </c>
      <c r="P165" s="53">
        <f t="shared" si="5"/>
        <v>5.891073960630976E-3</v>
      </c>
      <c r="Q165" s="53">
        <f t="shared" si="5"/>
        <v>1.1185496073232796E-2</v>
      </c>
      <c r="R165" s="53">
        <f t="shared" si="5"/>
        <v>5.5719569671768467E-3</v>
      </c>
      <c r="W165" s="49" t="s">
        <v>95</v>
      </c>
      <c r="Y165" s="53">
        <f t="shared" si="6"/>
        <v>8.2843160955235317E-3</v>
      </c>
      <c r="Z165" s="53">
        <f t="shared" si="6"/>
        <v>5.891073960630976E-3</v>
      </c>
      <c r="AA165" s="53">
        <f t="shared" si="6"/>
        <v>1.1185496073232796E-2</v>
      </c>
      <c r="AB165" s="53">
        <f t="shared" si="6"/>
        <v>5.5719569671768467E-3</v>
      </c>
    </row>
    <row r="166" spans="13:28">
      <c r="M166" s="49" t="s">
        <v>94</v>
      </c>
      <c r="O166" s="53">
        <f t="shared" si="5"/>
        <v>0.1445753489384454</v>
      </c>
      <c r="P166" s="53">
        <f t="shared" si="5"/>
        <v>0.11297573181886734</v>
      </c>
      <c r="Q166" s="53">
        <f t="shared" si="5"/>
        <v>6.7417980431033045E-2</v>
      </c>
      <c r="R166" s="53">
        <f t="shared" si="5"/>
        <v>9.3500598030715795E-2</v>
      </c>
      <c r="W166" s="49" t="s">
        <v>94</v>
      </c>
      <c r="Y166" s="53">
        <f t="shared" si="6"/>
        <v>0.1445753489384454</v>
      </c>
      <c r="Z166" s="53">
        <f t="shared" si="6"/>
        <v>0.11297573181886734</v>
      </c>
      <c r="AA166" s="53">
        <f t="shared" si="6"/>
        <v>6.7417980431033045E-2</v>
      </c>
      <c r="AB166" s="53">
        <f t="shared" si="6"/>
        <v>9.3500598030715795E-2</v>
      </c>
    </row>
    <row r="167" spans="13:28">
      <c r="M167" s="49" t="s">
        <v>93</v>
      </c>
      <c r="O167" s="53">
        <f t="shared" si="5"/>
        <v>1.0993126163666835E-3</v>
      </c>
      <c r="P167" s="53">
        <f t="shared" si="5"/>
        <v>8.1586573461494255E-2</v>
      </c>
      <c r="Q167" s="53">
        <f t="shared" si="5"/>
        <v>6.4046062607004114E-2</v>
      </c>
      <c r="R167" s="53">
        <f t="shared" si="5"/>
        <v>3.7022123169549365E-2</v>
      </c>
      <c r="W167" s="49" t="s">
        <v>93</v>
      </c>
      <c r="Y167" s="53">
        <f t="shared" si="6"/>
        <v>1.0993126163666835E-3</v>
      </c>
      <c r="Z167" s="53">
        <f t="shared" si="6"/>
        <v>8.1586573461494255E-2</v>
      </c>
      <c r="AA167" s="53">
        <f t="shared" si="6"/>
        <v>6.4046062607004114E-2</v>
      </c>
      <c r="AB167" s="53">
        <f t="shared" si="6"/>
        <v>3.7022123169549365E-2</v>
      </c>
    </row>
    <row r="168" spans="13:28">
      <c r="M168" s="47" t="s">
        <v>109</v>
      </c>
      <c r="N168" s="47"/>
      <c r="O168" s="52">
        <f>SUM(O157:O167)</f>
        <v>0.99999999999999978</v>
      </c>
      <c r="P168" s="52">
        <f>SUM(P157:P167)</f>
        <v>0.99999999999999989</v>
      </c>
      <c r="Q168" s="52">
        <f>SUM(Q157:Q167)</f>
        <v>1</v>
      </c>
      <c r="R168" s="52">
        <f>SUM(R157:R167)</f>
        <v>0.99999999999999989</v>
      </c>
      <c r="W168" s="47" t="s">
        <v>148</v>
      </c>
      <c r="X168" s="47"/>
      <c r="Y168" s="52">
        <f>SUM(Y157:Y167)</f>
        <v>0.99999999999999978</v>
      </c>
      <c r="Z168" s="52">
        <f>SUM(Z157:Z167)</f>
        <v>0.99999999999999989</v>
      </c>
      <c r="AA168" s="52">
        <f>SUM(AA157:AA167)</f>
        <v>1</v>
      </c>
      <c r="AB168" s="52">
        <f>SUM(AB157:AB167)</f>
        <v>0.99999999999999989</v>
      </c>
    </row>
    <row r="169" spans="13:28">
      <c r="M169" s="49"/>
      <c r="W169" s="49"/>
    </row>
    <row r="170" spans="13:28">
      <c r="M170" s="24" t="s">
        <v>232</v>
      </c>
      <c r="W170" s="24" t="s">
        <v>232</v>
      </c>
    </row>
    <row r="171" spans="13:28">
      <c r="M171" s="49" t="s">
        <v>103</v>
      </c>
      <c r="O171" s="51">
        <f>'환율통일(Raw)_ASP변동'!BH18</f>
        <v>4099.4051301573818</v>
      </c>
      <c r="P171" s="51">
        <f>'환율통일(Raw)_ASP변동'!BI18</f>
        <v>3440.3966308128925</v>
      </c>
      <c r="Q171" s="51">
        <f>'환율통일(Raw)_ASP변동'!BJ18</f>
        <v>3548.0877928943282</v>
      </c>
      <c r="R171" s="51">
        <f>'환율통일(Raw)_ASP변동'!BK18</f>
        <v>2682.54429937542</v>
      </c>
      <c r="W171" s="49" t="s">
        <v>103</v>
      </c>
      <c r="Y171" s="51">
        <f>'ASP통일(Raw)_환율변동'!BH18</f>
        <v>4099.4051301573818</v>
      </c>
      <c r="Z171" s="51">
        <f>'ASP통일(Raw)_환율변동'!BI18</f>
        <v>4460.3438867181758</v>
      </c>
      <c r="AA171" s="51">
        <f>'ASP통일(Raw)_환율변동'!BJ18</f>
        <v>3878.146915553516</v>
      </c>
      <c r="AB171" s="51">
        <f>'ASP통일(Raw)_환율변동'!BK18</f>
        <v>3641.8831367136268</v>
      </c>
    </row>
    <row r="172" spans="13:28">
      <c r="M172" s="49" t="s">
        <v>102</v>
      </c>
      <c r="O172" s="51">
        <f>'환율통일(Raw)_ASP변동'!BH19</f>
        <v>7306.6344987536122</v>
      </c>
      <c r="P172" s="51">
        <f>'환율통일(Raw)_ASP변동'!BI19</f>
        <v>6285.9621289249635</v>
      </c>
      <c r="Q172" s="51">
        <f>'환율통일(Raw)_ASP변동'!BJ19</f>
        <v>5962.0429845699182</v>
      </c>
      <c r="R172" s="51">
        <f>'환율통일(Raw)_ASP변동'!BK19</f>
        <v>7871.9272614321553</v>
      </c>
      <c r="W172" s="49" t="s">
        <v>102</v>
      </c>
      <c r="Y172" s="51">
        <f>'ASP통일(Raw)_환율변동'!BH19</f>
        <v>7306.6344987536122</v>
      </c>
      <c r="Z172" s="51">
        <f>'ASP통일(Raw)_환율변동'!BI19</f>
        <v>7611.6177173876895</v>
      </c>
      <c r="AA172" s="51">
        <f>'ASP통일(Raw)_환율변동'!BJ19</f>
        <v>5945.1797998003276</v>
      </c>
      <c r="AB172" s="51">
        <f>'ASP통일(Raw)_환율변동'!BK19</f>
        <v>7069.4370191806847</v>
      </c>
    </row>
    <row r="173" spans="13:28">
      <c r="M173" s="49" t="s">
        <v>101</v>
      </c>
      <c r="O173" s="51">
        <f>'환율통일(Raw)_ASP변동'!BH20</f>
        <v>7876.4559606835064</v>
      </c>
      <c r="P173" s="51">
        <f>'환율통일(Raw)_ASP변동'!BI20</f>
        <v>8481.262156803954</v>
      </c>
      <c r="Q173" s="51">
        <f>'환율통일(Raw)_ASP변동'!BJ20</f>
        <v>7221.3944584131377</v>
      </c>
      <c r="R173" s="51">
        <f>'환율통일(Raw)_ASP변동'!BK20</f>
        <v>7490.1668412096924</v>
      </c>
      <c r="W173" s="49" t="s">
        <v>101</v>
      </c>
      <c r="Y173" s="51">
        <f>'ASP통일(Raw)_환율변동'!BH20</f>
        <v>7876.4559606835064</v>
      </c>
      <c r="Z173" s="51">
        <f>'ASP통일(Raw)_환율변동'!BI20</f>
        <v>7849.3629306488692</v>
      </c>
      <c r="AA173" s="51">
        <f>'ASP통일(Raw)_환율변동'!BJ20</f>
        <v>8326.3413872373421</v>
      </c>
      <c r="AB173" s="51">
        <f>'ASP통일(Raw)_환율변동'!BK20</f>
        <v>7483.081813460346</v>
      </c>
    </row>
    <row r="174" spans="13:28">
      <c r="M174" s="49" t="s">
        <v>100</v>
      </c>
      <c r="O174" s="51">
        <f>'환율통일(Raw)_ASP변동'!BH21</f>
        <v>2359.3101417822268</v>
      </c>
      <c r="P174" s="51">
        <f>'환율통일(Raw)_ASP변동'!BI21</f>
        <v>2761.6887686711179</v>
      </c>
      <c r="Q174" s="51">
        <f>'환율통일(Raw)_ASP변동'!BJ21</f>
        <v>1748.5775850161556</v>
      </c>
      <c r="R174" s="51">
        <f>'환율통일(Raw)_ASP변동'!BK21</f>
        <v>1767.8618175333745</v>
      </c>
      <c r="W174" s="49" t="s">
        <v>100</v>
      </c>
      <c r="Y174" s="51">
        <f>'ASP통일(Raw)_환율변동'!BH21</f>
        <v>2359.3101417822268</v>
      </c>
      <c r="Z174" s="51">
        <f>'ASP통일(Raw)_환율변동'!BI21</f>
        <v>2400.5380442027031</v>
      </c>
      <c r="AA174" s="51">
        <f>'ASP통일(Raw)_환율변동'!BJ21</f>
        <v>2429.4766751835928</v>
      </c>
      <c r="AB174" s="51">
        <f>'ASP통일(Raw)_환율변동'!BK21</f>
        <v>1924.7768978973015</v>
      </c>
    </row>
    <row r="175" spans="13:28">
      <c r="M175" s="49" t="s">
        <v>99</v>
      </c>
      <c r="O175" s="51">
        <f>'환율통일(Raw)_ASP변동'!BH22</f>
        <v>9616.4821505568179</v>
      </c>
      <c r="P175" s="51">
        <f>'환율통일(Raw)_ASP변동'!BI22</f>
        <v>11014.238847170973</v>
      </c>
      <c r="Q175" s="51">
        <f>'환율통일(Raw)_ASP변동'!BJ22</f>
        <v>9183.3233290941298</v>
      </c>
      <c r="R175" s="51">
        <f>'환율통일(Raw)_ASP변동'!BK22</f>
        <v>4711.0433462809888</v>
      </c>
      <c r="W175" s="49" t="s">
        <v>99</v>
      </c>
      <c r="Y175" s="51">
        <f>'ASP통일(Raw)_환율변동'!BH22</f>
        <v>9616.4821505568179</v>
      </c>
      <c r="Z175" s="51">
        <f>'ASP통일(Raw)_환율변동'!BI22</f>
        <v>9605.8155801594803</v>
      </c>
      <c r="AA175" s="51">
        <f>'ASP통일(Raw)_환율변동'!BJ22</f>
        <v>11762.119986440504</v>
      </c>
      <c r="AB175" s="51">
        <f>'ASP통일(Raw)_환율변동'!BK22</f>
        <v>9367.1150423462623</v>
      </c>
    </row>
    <row r="176" spans="13:28">
      <c r="M176" s="49" t="s">
        <v>98</v>
      </c>
      <c r="O176" s="51">
        <f>'환율통일(Raw)_ASP변동'!BH23</f>
        <v>5687.5282201218815</v>
      </c>
      <c r="P176" s="51">
        <f>'환율통일(Raw)_ASP변동'!BI23</f>
        <v>7267.3434828832442</v>
      </c>
      <c r="Q176" s="51">
        <f>'환율통일(Raw)_ASP변동'!BJ23</f>
        <v>7095.0957556828562</v>
      </c>
      <c r="R176" s="51">
        <f>'환율통일(Raw)_ASP변동'!BK23</f>
        <v>3826.5444519573753</v>
      </c>
      <c r="W176" s="49" t="s">
        <v>98</v>
      </c>
      <c r="Y176" s="51">
        <f>'ASP통일(Raw)_환율변동'!BH23</f>
        <v>5687.5282201218815</v>
      </c>
      <c r="Z176" s="51">
        <f>'ASP통일(Raw)_환율변동'!BI23</f>
        <v>6852.1711879500199</v>
      </c>
      <c r="AA176" s="51">
        <f>'ASP통일(Raw)_환율변동'!BJ23</f>
        <v>7026.113480699556</v>
      </c>
      <c r="AB176" s="51">
        <f>'ASP통일(Raw)_환율변동'!BK23</f>
        <v>7374.3936213783882</v>
      </c>
    </row>
    <row r="177" spans="13:28">
      <c r="M177" s="49" t="s">
        <v>97</v>
      </c>
      <c r="O177" s="51">
        <f>'환율통일(Raw)_ASP변동'!BH24</f>
        <v>1662.1887808955471</v>
      </c>
      <c r="P177" s="51">
        <f>'환율통일(Raw)_ASP변동'!BI24</f>
        <v>1611.609681487749</v>
      </c>
      <c r="Q177" s="51">
        <f>'환율통일(Raw)_ASP변동'!BJ24</f>
        <v>915.07837872745665</v>
      </c>
      <c r="R177" s="51">
        <f>'환율통일(Raw)_ASP변동'!BK24</f>
        <v>1210.4554371551726</v>
      </c>
      <c r="W177" s="49" t="s">
        <v>97</v>
      </c>
      <c r="Y177" s="51">
        <f>'ASP통일(Raw)_환율변동'!BH24</f>
        <v>1662.1887808955471</v>
      </c>
      <c r="Z177" s="51">
        <f>'ASP통일(Raw)_환율변동'!BI24</f>
        <v>1576.7813259084899</v>
      </c>
      <c r="AA177" s="51">
        <f>'ASP통일(Raw)_환율변동'!BJ24</f>
        <v>1527.1700973611801</v>
      </c>
      <c r="AB177" s="51">
        <f>'ASP통일(Raw)_환율변동'!BK24</f>
        <v>853.16520590521191</v>
      </c>
    </row>
    <row r="178" spans="13:28">
      <c r="M178" s="49" t="s">
        <v>96</v>
      </c>
      <c r="O178" s="51">
        <f>'환율통일(Raw)_ASP변동'!BH25</f>
        <v>3579.5525275293348</v>
      </c>
      <c r="P178" s="51">
        <f>'환율통일(Raw)_ASP변동'!BI25</f>
        <v>7518.6053750396277</v>
      </c>
      <c r="Q178" s="51">
        <f>'환율통일(Raw)_ASP변동'!BJ25</f>
        <v>6708.108544835688</v>
      </c>
      <c r="R178" s="51">
        <f>'환율통일(Raw)_ASP변동'!BK25</f>
        <v>22628.358721846358</v>
      </c>
      <c r="W178" s="49" t="s">
        <v>96</v>
      </c>
      <c r="Y178" s="51">
        <f>'ASP통일(Raw)_환율변동'!BH25</f>
        <v>3579.5525275293348</v>
      </c>
      <c r="Z178" s="51">
        <f>'ASP통일(Raw)_환율변동'!BI25</f>
        <v>7265.4739389690549</v>
      </c>
      <c r="AA178" s="51">
        <f>'ASP통일(Raw)_환율변동'!BJ25</f>
        <v>3244.5242637732695</v>
      </c>
      <c r="AB178" s="51">
        <f>'ASP통일(Raw)_환율변동'!BK25</f>
        <v>16636.451104155403</v>
      </c>
    </row>
    <row r="179" spans="13:28">
      <c r="M179" s="49" t="s">
        <v>95</v>
      </c>
      <c r="O179" s="51">
        <f>'환율통일(Raw)_ASP변동'!BH26</f>
        <v>8581.5599916585415</v>
      </c>
      <c r="P179" s="51">
        <f>'환율통일(Raw)_ASP변동'!BI26</f>
        <v>7313.1474807052482</v>
      </c>
      <c r="Q179" s="51">
        <f>'환율통일(Raw)_ASP변동'!BJ26</f>
        <v>6529.7542892643251</v>
      </c>
      <c r="R179" s="51">
        <f>'환율통일(Raw)_ASP변동'!BK26</f>
        <v>7912.2553540469244</v>
      </c>
      <c r="W179" s="49" t="s">
        <v>95</v>
      </c>
      <c r="Y179" s="51">
        <f>'ASP통일(Raw)_환율변동'!BH26</f>
        <v>8581.5599916585415</v>
      </c>
      <c r="Z179" s="51">
        <f>'ASP통일(Raw)_환율변동'!BI26</f>
        <v>8314.982451876991</v>
      </c>
      <c r="AA179" s="51">
        <f>'ASP통일(Raw)_환율변동'!BJ26</f>
        <v>7790.4474621849813</v>
      </c>
      <c r="AB179" s="51">
        <f>'ASP통일(Raw)_환율변동'!BK26</f>
        <v>8159.1460434284281</v>
      </c>
    </row>
    <row r="180" spans="13:28">
      <c r="M180" s="49" t="s">
        <v>94</v>
      </c>
      <c r="O180" s="51">
        <f>'환율통일(Raw)_ASP변동'!BH27</f>
        <v>1535.5527276653538</v>
      </c>
      <c r="P180" s="51">
        <f>'환율통일(Raw)_ASP변동'!BI27</f>
        <v>2811.8290132135398</v>
      </c>
      <c r="Q180" s="51">
        <f>'환율통일(Raw)_ASP변동'!BJ27</f>
        <v>3929.676933417788</v>
      </c>
      <c r="R180" s="51">
        <f>'환율통일(Raw)_ASP변동'!BK27</f>
        <v>2671.81636106116</v>
      </c>
      <c r="W180" s="49" t="s">
        <v>94</v>
      </c>
      <c r="Y180" s="51">
        <f>'ASP통일(Raw)_환율변동'!BH27</f>
        <v>1535.5527276653538</v>
      </c>
      <c r="Z180" s="51">
        <f>'ASP통일(Raw)_환율변동'!BI27</f>
        <v>2571.215928433111</v>
      </c>
      <c r="AA180" s="51">
        <f>'ASP통일(Raw)_환율변동'!BJ27</f>
        <v>2746.131029749376</v>
      </c>
      <c r="AB180" s="51">
        <f>'ASP통일(Raw)_환율변동'!BK27</f>
        <v>4634.4278600855396</v>
      </c>
    </row>
    <row r="181" spans="13:28">
      <c r="M181" s="49" t="s">
        <v>93</v>
      </c>
      <c r="O181" s="51">
        <f>'환율통일(Raw)_ASP변동'!BH28</f>
        <v>5139.3557316805664</v>
      </c>
      <c r="P181" s="51">
        <f>'환율통일(Raw)_ASP변동'!BI28</f>
        <v>4227.0306422506155</v>
      </c>
      <c r="Q181" s="51">
        <f>'환율통일(Raw)_ASP변동'!BJ28</f>
        <v>1697.9058179056221</v>
      </c>
      <c r="R181" s="51">
        <f>'환율통일(Raw)_ASP변동'!BK28</f>
        <v>1577.4315865609431</v>
      </c>
      <c r="W181" s="49" t="s">
        <v>93</v>
      </c>
      <c r="Y181" s="51">
        <f>'ASP통일(Raw)_환율변동'!BH28</f>
        <v>5139.3557316805664</v>
      </c>
      <c r="Z181" s="51">
        <f>'ASP통일(Raw)_환율변동'!BI28</f>
        <v>6129.7571367214387</v>
      </c>
      <c r="AA181" s="51">
        <f>'ASP통일(Raw)_환율변동'!BJ28</f>
        <v>2685.5275518872318</v>
      </c>
      <c r="AB181" s="51">
        <f>'ASP통일(Raw)_환율변동'!BK28</f>
        <v>1821.4513203331549</v>
      </c>
    </row>
    <row r="182" spans="13:28">
      <c r="M182" s="47" t="s">
        <v>140</v>
      </c>
      <c r="N182" s="47"/>
      <c r="O182" s="50">
        <f>O157*O171+O158*O172+O159*O173+O160*O174+O161*O175+O162*O176+O163*O177+O164*O178+O165*O179+O166*O180+O167*O181</f>
        <v>3706.8094631857498</v>
      </c>
      <c r="P182" s="50">
        <f>P157*P171+P158*P172+P159*P173+P160*P174+P161*P175+P162*P176+P163*P177+P164*P178+P165*P179+P166*P180+P167*P181</f>
        <v>4142.9473156841441</v>
      </c>
      <c r="Q182" s="50">
        <f>Q157*Q171+Q158*Q172+Q159*Q173+Q160*Q174+Q161*Q175+Q162*Q176+Q163*Q177+Q164*Q178+Q165*Q179+Q166*Q180+Q167*Q181</f>
        <v>3552.4952262250204</v>
      </c>
      <c r="R182" s="50">
        <f>R157*R171+R158*R172+R159*R173+R160*R174+R161*R175+R162*R176+R163*R177+R164*R178+R165*R179+R166*R180+R167*R181</f>
        <v>3419.8582762224369</v>
      </c>
      <c r="W182" s="47" t="s">
        <v>140</v>
      </c>
      <c r="X182" s="47"/>
      <c r="Y182" s="50">
        <f>Y157*Y171+Y158*Y172+Y159*Y173+Y160*Y174+Y161*Y175+Y162*Y176+Y163*Y177+Y164*Y178+Y165*Y179+Y166*Y180+Y167*Y181</f>
        <v>3706.8094631857498</v>
      </c>
      <c r="Z182" s="50">
        <f>Z157*Z171+Z158*Z172+Z159*Z173+Z160*Z174+Z161*Z175+Z162*Z176+Z163*Z177+Z164*Z178+Z165*Z179+Z166*Z180+Z167*Z181</f>
        <v>4549.3719314122563</v>
      </c>
      <c r="AA182" s="50">
        <f>AA157*AA171+AA158*AA172+AA159*AA173+AA160*AA174+AA161*AA175+AA162*AA176+AA163*AA177+AA164*AA178+AA165*AA179+AA166*AA180+AA167*AA181</f>
        <v>4046.2988283403038</v>
      </c>
      <c r="AB182" s="50">
        <f>AB157*AB171+AB158*AB172+AB159*AB173+AB160*AB174+AB161*AB175+AB162*AB176+AB163*AB177+AB164*AB178+AB165*AB179+AB166*AB180+AB167*AB181</f>
        <v>4283.2732180982975</v>
      </c>
    </row>
    <row r="183" spans="13:28" ht="11.25" thickBot="1">
      <c r="M183" s="49"/>
      <c r="W183" s="49"/>
    </row>
    <row r="184" spans="13:28">
      <c r="M184" s="39" t="s">
        <v>172</v>
      </c>
      <c r="N184" s="38"/>
      <c r="O184" s="38"/>
      <c r="P184" s="37">
        <f>SUM(P185:P186)</f>
        <v>436.13785249839458</v>
      </c>
      <c r="Q184" s="37">
        <f>SUM(Q185:Q186)</f>
        <v>-590.45208945912373</v>
      </c>
      <c r="R184" s="36">
        <f>SUM(R185:R186)</f>
        <v>-132.63695000258369</v>
      </c>
      <c r="W184" s="39" t="s">
        <v>139</v>
      </c>
      <c r="X184" s="38"/>
      <c r="Y184" s="38"/>
      <c r="Z184" s="37">
        <f>SUM(Z185:Z186)</f>
        <v>842.56246822650667</v>
      </c>
      <c r="AA184" s="37">
        <f>SUM(AA185:AA186)</f>
        <v>-503.07310307195183</v>
      </c>
      <c r="AB184" s="36">
        <f>SUM(AB185:AB186)</f>
        <v>236.97438975799315</v>
      </c>
    </row>
    <row r="185" spans="13:28">
      <c r="M185" s="48" t="s">
        <v>124</v>
      </c>
      <c r="N185" s="47"/>
      <c r="O185" s="47"/>
      <c r="P185" s="46">
        <f>-((O171-P171)*O157+(O172-P172)*O158+(O173-P173)*O159+(O174-P174)*O160+(O175-P175)*O161+(O176-P176)*O162+(O177-P177)*O163+(O178-P178)*O164+(O179-P179)*O165+(O180-P180)*O166+(O181-P181)*O167)</f>
        <v>12.267871086520371</v>
      </c>
      <c r="Q185" s="46">
        <f>-((P171-Q171)*P157+(P172-Q172)*P158+(P173-Q173)*P159+(P174-Q174)*P160+(P175-Q175)*P161+(P176-Q176)*P162+(P177-Q177)*P163+(P178-Q178)*P164+(P179-Q179)*P165+(P180-Q180)*P166+(P181-Q181)*P167)</f>
        <v>-495.59739960752427</v>
      </c>
      <c r="R185" s="45">
        <f>-((Q171-R171)*Q157+(Q172-R172)*Q158+(Q173-R173)*Q159+(Q174-R174)*Q160+(Q175-R175)*Q161+(Q176-R176)*Q162+(Q177-R177)*Q163+(Q178-R178)*Q164+(Q179-R179)*Q165+(Q180-R180)*Q166+(Q181-R181)*Q167)</f>
        <v>-160.69803643099928</v>
      </c>
      <c r="W185" s="48" t="s">
        <v>124</v>
      </c>
      <c r="X185" s="47"/>
      <c r="Y185" s="47"/>
      <c r="Z185" s="46">
        <f>-((Y171-Z171)*Y157+(Y172-Z172)*Y158+(Y173-Z173)*Y159+(Y174-Z174)*Y160+(Y175-Z175)*Y161+(Y176-Z176)*Y162+(Y177-Z177)*Y163+(Y178-Z178)*Y164+(Y179-Z179)*Y165+(Y180-Z180)*Y166+(Y181-Z181)*Y167)</f>
        <v>343.73862003213111</v>
      </c>
      <c r="AA185" s="46">
        <f>-((Z171-AA171)*Z157+(Z172-AA172)*Z158+(Z173-AA173)*Z159+(Z174-AA174)*Z160+(Z175-AA175)*Z161+(Z176-AA176)*Z162+(Z177-AA177)*Z163+(Z178-AA178)*Z164+(Z179-AA179)*Z165+(Z180-AA180)*Z166+(Z181-AA181)*Z167)</f>
        <v>-521.94005693465351</v>
      </c>
      <c r="AB185" s="45">
        <f>-((AA171-AB171)*AA157+(AA172-AB172)*AA158+(AA173-AB173)*AA159+(AA174-AB174)*AA160+(AA175-AB175)*AA161+(AA176-AB176)*AA162+(AA177-AB177)*AA163+(AA178-AB178)*AA164+(AA179-AB179)*AA165+(AA180-AB180)*AA166+(AA181-AB181)*AA167)</f>
        <v>-197.73156295282894</v>
      </c>
    </row>
    <row r="186" spans="13:28" ht="11.25" thickBot="1">
      <c r="M186" s="30" t="s">
        <v>171</v>
      </c>
      <c r="N186" s="29"/>
      <c r="O186" s="29"/>
      <c r="P186" s="44">
        <f>-((O157-P157)*P171+(O158-P158)*P172+(O159-P159)*P173+(O160-P160)*P174+(O161-P161)*P175+(O162-P162)*P176+(O163-P163)*P177+(O164-P164)*P178+(O165-P165)*P179+(O166-P166)*P180+(O167-P167)*P181)</f>
        <v>423.86998141187422</v>
      </c>
      <c r="Q186" s="44">
        <f>-((P157-Q157)*Q171+(P158-Q158)*Q172+(P159-Q159)*Q173+(P160-Q160)*Q174+(P161-Q161)*Q175+(P162-Q162)*Q176+(P163-Q163)*Q177+(P164-Q164)*Q178+(P165-Q165)*Q179+(P166-Q166)*Q180+(P167-Q167)*Q181)</f>
        <v>-94.854689851599417</v>
      </c>
      <c r="R186" s="43">
        <f>-((Q157-R157)*R171+(Q158-R158)*R172+(Q159-R159)*R173+(Q160-R160)*R174+(Q161-R161)*R175+(Q162-R162)*R176+(Q163-R163)*R177+(Q164-R164)*R178+(Q165-R165)*R179+(Q166-R166)*R180+(Q167-R167)*R181)</f>
        <v>28.061086428415585</v>
      </c>
      <c r="W186" s="30" t="s">
        <v>89</v>
      </c>
      <c r="X186" s="29"/>
      <c r="Y186" s="29"/>
      <c r="Z186" s="44">
        <f>-((Y157-Z157)*Z171+(Y158-Z158)*Z172+(Y159-Z159)*Z173+(Y160-Z160)*Z174+(Y161-Z161)*Z175+(Y162-Z162)*Z176+(Y163-Z163)*Z177+(Y164-Z164)*Z178+(Y165-Z165)*Z179+(Y166-Z166)*Z180+(Y167-Z167)*Z181)</f>
        <v>498.82384819437556</v>
      </c>
      <c r="AA186" s="44">
        <f>-((Z157-AA157)*AA171+(Z158-AA158)*AA172+(Z159-AA159)*AA173+(Z160-AA160)*AA174+(Z161-AA161)*AA175+(Z162-AA162)*AA176+(Z163-AA163)*AA177+(Z164-AA164)*AA178+(Z165-AA165)*AA179+(Z166-AA166)*AA180+(Z167-AA167)*AA181)</f>
        <v>18.866953862701664</v>
      </c>
      <c r="AB186" s="43">
        <f>-((AA157-AB157)*AB171+(AA158-AB158)*AB172+(AA159-AB159)*AB173+(AA160-AB160)*AB174+(AA161-AB161)*AB175+(AA162-AB162)*AB176+(AA163-AB163)*AB177+(AA164-AB164)*AB178+(AA165-AB165)*AB179+(AA166-AB166)*AB180+(AA167-AB167)*AB181)</f>
        <v>434.70595271082209</v>
      </c>
    </row>
    <row r="187" spans="13:28">
      <c r="P187" s="42">
        <f>P184-(P52-O52)</f>
        <v>131.18935818935398</v>
      </c>
      <c r="Q187" s="42">
        <f>Q184-(Q52-P52)</f>
        <v>-254.24636482958931</v>
      </c>
      <c r="R187" s="42">
        <f>R184-(R52-Q52)</f>
        <v>168.85030794774937</v>
      </c>
      <c r="Z187" s="42">
        <f>Z184-(Z52-Y52)</f>
        <v>537.61397391746607</v>
      </c>
      <c r="AA187" s="42">
        <f>AA184-(AA52-Z52)</f>
        <v>-166.86737844241742</v>
      </c>
      <c r="AB187" s="42">
        <f>AB184-(AB52-AA52)</f>
        <v>538.46164770832615</v>
      </c>
    </row>
    <row r="188" spans="13:28" ht="11.25" thickBot="1">
      <c r="M188" s="41" t="s">
        <v>230</v>
      </c>
      <c r="N188" s="33"/>
      <c r="O188" s="40" t="s">
        <v>149</v>
      </c>
      <c r="P188" s="40" t="s">
        <v>112</v>
      </c>
      <c r="Q188" s="40" t="s">
        <v>85</v>
      </c>
      <c r="R188" s="40" t="s">
        <v>182</v>
      </c>
      <c r="W188" s="41" t="s">
        <v>415</v>
      </c>
      <c r="X188" s="33"/>
      <c r="Y188" s="40" t="s">
        <v>122</v>
      </c>
      <c r="Z188" s="40" t="s">
        <v>160</v>
      </c>
      <c r="AA188" s="40" t="s">
        <v>85</v>
      </c>
      <c r="AB188" s="40" t="s">
        <v>110</v>
      </c>
    </row>
    <row r="189" spans="13:28">
      <c r="M189" s="39" t="s">
        <v>181</v>
      </c>
      <c r="N189" s="38"/>
      <c r="O189" s="37">
        <f>O130</f>
        <v>501727.73630133254</v>
      </c>
      <c r="P189" s="37">
        <f>P4-'GP breakdown'!D16+P154*(P52-P185)/1000000</f>
        <v>421415.21510071139</v>
      </c>
      <c r="Q189" s="37">
        <f>Q4-'GP breakdown'!E16+Q154*(Q52-Q185)/1000000</f>
        <v>413312.62841942394</v>
      </c>
      <c r="R189" s="36">
        <f>R4-'GP breakdown'!F16+R154*(R52-R185)/1000000</f>
        <v>427696.63320180017</v>
      </c>
      <c r="W189" s="39" t="s">
        <v>130</v>
      </c>
      <c r="X189" s="38"/>
      <c r="Y189" s="37">
        <f>Y130</f>
        <v>501727.73630133254</v>
      </c>
      <c r="Z189" s="37">
        <f>Z4-'GP breakdown'!D16+Z154*(Z52-Z185)/1000000</f>
        <v>416109.21770444512</v>
      </c>
      <c r="AA189" s="37">
        <f>AA4-'GP breakdown'!E16+AA154*(AA52-AA185)/1000000</f>
        <v>413643.59150727082</v>
      </c>
      <c r="AB189" s="36">
        <f>AB4-'GP breakdown'!F16+AB154*(AB52-AB185)/1000000</f>
        <v>428303.44405081321</v>
      </c>
    </row>
    <row r="190" spans="13:28">
      <c r="M190" s="34" t="s">
        <v>163</v>
      </c>
      <c r="N190" s="33"/>
      <c r="O190" s="32">
        <f>O131</f>
        <v>405499.79572596564</v>
      </c>
      <c r="P190" s="32">
        <f>P131</f>
        <v>368700.08632432716</v>
      </c>
      <c r="Q190" s="32">
        <f>Q131</f>
        <v>344811.1042817462</v>
      </c>
      <c r="R190" s="31">
        <f>R131</f>
        <v>340776.24646842002</v>
      </c>
      <c r="W190" s="34" t="s">
        <v>163</v>
      </c>
      <c r="X190" s="33"/>
      <c r="Y190" s="32">
        <f>Y131</f>
        <v>405499.79572596564</v>
      </c>
      <c r="Z190" s="32">
        <f>Z131</f>
        <v>368700.08632432716</v>
      </c>
      <c r="AA190" s="32">
        <f>AA131</f>
        <v>344811.1042817462</v>
      </c>
      <c r="AB190" s="31">
        <f>AB131</f>
        <v>340776.24646842002</v>
      </c>
    </row>
    <row r="191" spans="13:28">
      <c r="M191" s="34" t="s">
        <v>144</v>
      </c>
      <c r="N191" s="33"/>
      <c r="O191" s="32">
        <f>O189-O190</f>
        <v>96227.940575366898</v>
      </c>
      <c r="P191" s="32">
        <f>P189-P190</f>
        <v>52715.128776384227</v>
      </c>
      <c r="Q191" s="32">
        <f>Q189-Q190</f>
        <v>68501.524137677741</v>
      </c>
      <c r="R191" s="31">
        <f>R189-R190</f>
        <v>86920.386733380146</v>
      </c>
      <c r="W191" s="34" t="s">
        <v>144</v>
      </c>
      <c r="X191" s="33"/>
      <c r="Y191" s="32">
        <f>Y189-Y190</f>
        <v>96227.940575366898</v>
      </c>
      <c r="Z191" s="32">
        <f>Z189-Z190</f>
        <v>47409.131380117964</v>
      </c>
      <c r="AA191" s="32">
        <f>AA189-AA190</f>
        <v>68832.487225524615</v>
      </c>
      <c r="AB191" s="31">
        <f>AB189-AB190</f>
        <v>87527.197582393186</v>
      </c>
    </row>
    <row r="192" spans="13:28" ht="11.25" thickBot="1">
      <c r="M192" s="30" t="s">
        <v>115</v>
      </c>
      <c r="N192" s="29"/>
      <c r="O192" s="28">
        <f>O191/O189</f>
        <v>0.19179314519214338</v>
      </c>
      <c r="P192" s="28">
        <f>P191/P189</f>
        <v>0.12509071074661168</v>
      </c>
      <c r="Q192" s="28">
        <f>Q191/Q189</f>
        <v>0.1657377961076073</v>
      </c>
      <c r="R192" s="27">
        <f>R191/R189</f>
        <v>0.20322906468232235</v>
      </c>
      <c r="W192" s="30" t="s">
        <v>67</v>
      </c>
      <c r="X192" s="29"/>
      <c r="Y192" s="28">
        <f>Y191/Y189</f>
        <v>0.19179314519214338</v>
      </c>
      <c r="Z192" s="28">
        <f>Z191/Z189</f>
        <v>0.11393434551068228</v>
      </c>
      <c r="AA192" s="28">
        <f>AA191/AA189</f>
        <v>0.16640530311301757</v>
      </c>
      <c r="AB192" s="27">
        <f>AB191/AB189</f>
        <v>0.2043579121255189</v>
      </c>
    </row>
    <row r="193" spans="13:28">
      <c r="P193" s="26">
        <f>P$7-P192</f>
        <v>4.0751304058009308E-4</v>
      </c>
      <c r="Q193" s="26">
        <f>Q$7-Q192</f>
        <v>-1.2760430818858415E-2</v>
      </c>
      <c r="R193" s="26">
        <f>R$7-R192</f>
        <v>-4.9356969014384133E-3</v>
      </c>
      <c r="Z193" s="26">
        <f>Z$7-Z192</f>
        <v>1.1563878276509496E-2</v>
      </c>
      <c r="AA193" s="26">
        <f>AA$7-AA192</f>
        <v>-1.3427937824268682E-2</v>
      </c>
      <c r="AB193" s="26">
        <f>AB$7-AB192</f>
        <v>-6.0645443446349645E-3</v>
      </c>
    </row>
    <row r="194" spans="13:28" ht="11.25" thickBot="1">
      <c r="M194" s="41" t="s">
        <v>227</v>
      </c>
      <c r="N194" s="33"/>
      <c r="O194" s="40" t="s">
        <v>113</v>
      </c>
      <c r="P194" s="40" t="s">
        <v>121</v>
      </c>
      <c r="Q194" s="40" t="s">
        <v>159</v>
      </c>
      <c r="R194" s="40" t="s">
        <v>119</v>
      </c>
      <c r="W194" s="41" t="s">
        <v>227</v>
      </c>
      <c r="X194" s="33"/>
      <c r="Y194" s="40" t="s">
        <v>113</v>
      </c>
      <c r="Z194" s="40" t="s">
        <v>160</v>
      </c>
      <c r="AA194" s="40" t="s">
        <v>85</v>
      </c>
      <c r="AB194" s="40" t="s">
        <v>182</v>
      </c>
    </row>
    <row r="195" spans="13:28">
      <c r="M195" s="39" t="s">
        <v>130</v>
      </c>
      <c r="N195" s="38"/>
      <c r="O195" s="37">
        <f>O189</f>
        <v>501727.73630133254</v>
      </c>
      <c r="P195" s="37">
        <f>P4-'GP breakdown'!D16+P154*(P52-P186)/1000000</f>
        <v>414826.51992132957</v>
      </c>
      <c r="Q195" s="37">
        <f>Q4-'GP breakdown'!E16+Q154*(Q52-Q186)/1000000</f>
        <v>408277.78918487375</v>
      </c>
      <c r="R195" s="36">
        <f>R4-'GP breakdown'!F16+R154*(R52-R186)/1000000</f>
        <v>424603.7307871799</v>
      </c>
      <c r="W195" s="39" t="s">
        <v>130</v>
      </c>
      <c r="X195" s="38"/>
      <c r="Y195" s="37">
        <f>Y189</f>
        <v>501727.73630133254</v>
      </c>
      <c r="Z195" s="37">
        <f>Z4-'GP breakdown'!D16+Z154*(Z52-Z186)/1000000</f>
        <v>413626.70056093921</v>
      </c>
      <c r="AA195" s="37">
        <f>AA4-'GP breakdown'!E16+AA154*(AA52-AA186)/1000000</f>
        <v>406849.01660922531</v>
      </c>
      <c r="AB195" s="36">
        <f>AB4-'GP breakdown'!F16+AB154*(AB52-AB186)/1000000</f>
        <v>417940.67328953231</v>
      </c>
    </row>
    <row r="196" spans="13:28">
      <c r="M196" s="34" t="s">
        <v>163</v>
      </c>
      <c r="N196" s="33"/>
      <c r="O196" s="32">
        <f>O190</f>
        <v>405499.79572596564</v>
      </c>
      <c r="P196" s="32">
        <f>P190</f>
        <v>368700.08632432716</v>
      </c>
      <c r="Q196" s="32">
        <f>Q190</f>
        <v>344811.1042817462</v>
      </c>
      <c r="R196" s="31">
        <f>R190</f>
        <v>340776.24646842002</v>
      </c>
      <c r="W196" s="34" t="s">
        <v>82</v>
      </c>
      <c r="X196" s="33"/>
      <c r="Y196" s="32">
        <f>Y190</f>
        <v>405499.79572596564</v>
      </c>
      <c r="Z196" s="32">
        <f>Z190</f>
        <v>368700.08632432716</v>
      </c>
      <c r="AA196" s="32">
        <f>AA190</f>
        <v>344811.1042817462</v>
      </c>
      <c r="AB196" s="31">
        <f>AB190</f>
        <v>340776.24646842002</v>
      </c>
    </row>
    <row r="197" spans="13:28">
      <c r="M197" s="34" t="s">
        <v>144</v>
      </c>
      <c r="N197" s="33"/>
      <c r="O197" s="32">
        <f>O195-O196</f>
        <v>96227.940575366898</v>
      </c>
      <c r="P197" s="32">
        <f>P195-P196</f>
        <v>46126.433597002411</v>
      </c>
      <c r="Q197" s="32">
        <f>Q195-Q196</f>
        <v>63466.684903127549</v>
      </c>
      <c r="R197" s="31">
        <f>R195-R196</f>
        <v>83827.484318759874</v>
      </c>
      <c r="W197" s="34" t="s">
        <v>116</v>
      </c>
      <c r="X197" s="33"/>
      <c r="Y197" s="32">
        <f>Y195-Y196</f>
        <v>96227.940575366898</v>
      </c>
      <c r="Z197" s="32">
        <f>Z195-Z196</f>
        <v>44926.614236612048</v>
      </c>
      <c r="AA197" s="32">
        <f>AA195-AA196</f>
        <v>62037.912327479105</v>
      </c>
      <c r="AB197" s="31">
        <f>AB195-AB196</f>
        <v>77164.426821112284</v>
      </c>
    </row>
    <row r="198" spans="13:28" ht="11.25" thickBot="1">
      <c r="M198" s="30" t="s">
        <v>67</v>
      </c>
      <c r="N198" s="29"/>
      <c r="O198" s="28">
        <f>O197/O195</f>
        <v>0.19179314519214338</v>
      </c>
      <c r="P198" s="28">
        <f>P197/P195</f>
        <v>0.11119451477150046</v>
      </c>
      <c r="Q198" s="28">
        <f>Q197/Q195</f>
        <v>0.15544976137408487</v>
      </c>
      <c r="R198" s="27">
        <f>R197/R195</f>
        <v>0.19742521848159628</v>
      </c>
      <c r="W198" s="30" t="s">
        <v>115</v>
      </c>
      <c r="X198" s="29"/>
      <c r="Y198" s="28">
        <f>Y197/Y195</f>
        <v>0.19179314519214338</v>
      </c>
      <c r="Z198" s="28">
        <f>Z197/Z195</f>
        <v>0.10861633007657602</v>
      </c>
      <c r="AA198" s="28">
        <f>AA197/AA195</f>
        <v>0.15248386943273834</v>
      </c>
      <c r="AB198" s="27">
        <f>AB197/AB195</f>
        <v>0.18463009645308176</v>
      </c>
    </row>
    <row r="199" spans="13:28">
      <c r="P199" s="26">
        <f>P$7-P198</f>
        <v>1.4303709015691321E-2</v>
      </c>
      <c r="Q199" s="26">
        <f>Q$7-Q198</f>
        <v>-2.4723960853359761E-3</v>
      </c>
      <c r="R199" s="26">
        <f>R$7-R198</f>
        <v>8.6814929928766271E-4</v>
      </c>
      <c r="Z199" s="26">
        <f>Z$7-Z198</f>
        <v>1.6881893710615756E-2</v>
      </c>
      <c r="AA199" s="26">
        <f>AA$7-AA198</f>
        <v>4.9349585601055068E-4</v>
      </c>
      <c r="AB199" s="26">
        <f>AB$7-AB198</f>
        <v>1.3663271327802179E-2</v>
      </c>
    </row>
    <row r="200" spans="13:28">
      <c r="M200" s="54" t="s">
        <v>226</v>
      </c>
      <c r="W200" s="54" t="s">
        <v>414</v>
      </c>
    </row>
    <row r="201" spans="13:28">
      <c r="M201" s="24" t="s">
        <v>225</v>
      </c>
      <c r="W201" s="24" t="s">
        <v>413</v>
      </c>
    </row>
    <row r="202" spans="13:28">
      <c r="M202" s="49" t="s">
        <v>103</v>
      </c>
      <c r="O202" s="51">
        <f>'GP breakdown'!I29</f>
        <v>368310</v>
      </c>
      <c r="P202" s="51">
        <f>'GP breakdown'!J29</f>
        <v>259542</v>
      </c>
      <c r="Q202" s="51">
        <f>'GP breakdown'!K29</f>
        <v>48357</v>
      </c>
      <c r="R202" s="51">
        <f>'GP breakdown'!L29</f>
        <v>49618</v>
      </c>
      <c r="W202" s="49" t="s">
        <v>103</v>
      </c>
      <c r="Y202" s="51">
        <f>'GP breakdown'!I29</f>
        <v>368310</v>
      </c>
      <c r="Z202" s="51">
        <f>'GP breakdown'!J29</f>
        <v>259542</v>
      </c>
      <c r="AA202" s="51">
        <f>'GP breakdown'!K29</f>
        <v>48357</v>
      </c>
      <c r="AB202" s="51">
        <f>'GP breakdown'!L29</f>
        <v>49618</v>
      </c>
    </row>
    <row r="203" spans="13:28">
      <c r="M203" s="49" t="s">
        <v>102</v>
      </c>
      <c r="O203" s="51">
        <f>'GP breakdown'!I30</f>
        <v>666220</v>
      </c>
      <c r="P203" s="51">
        <f>'GP breakdown'!J30</f>
        <v>287981</v>
      </c>
      <c r="Q203" s="51">
        <f>'GP breakdown'!K30</f>
        <v>134972</v>
      </c>
      <c r="R203" s="51">
        <f>'GP breakdown'!L30</f>
        <v>129551</v>
      </c>
      <c r="W203" s="49" t="s">
        <v>102</v>
      </c>
      <c r="Y203" s="51">
        <f>'GP breakdown'!I30</f>
        <v>666220</v>
      </c>
      <c r="Z203" s="51">
        <f>'GP breakdown'!J30</f>
        <v>287981</v>
      </c>
      <c r="AA203" s="51">
        <f>'GP breakdown'!K30</f>
        <v>134972</v>
      </c>
      <c r="AB203" s="51">
        <f>'GP breakdown'!L30</f>
        <v>129551</v>
      </c>
    </row>
    <row r="204" spans="13:28">
      <c r="M204" s="49" t="s">
        <v>101</v>
      </c>
      <c r="O204" s="51">
        <f>'GP breakdown'!I31</f>
        <v>119007</v>
      </c>
      <c r="P204" s="51">
        <f>'GP breakdown'!J31</f>
        <v>45764</v>
      </c>
      <c r="Q204" s="51">
        <f>'GP breakdown'!K31</f>
        <v>25701</v>
      </c>
      <c r="R204" s="51">
        <f>'GP breakdown'!L31</f>
        <v>63241</v>
      </c>
      <c r="W204" s="49" t="s">
        <v>101</v>
      </c>
      <c r="Y204" s="51">
        <f>'GP breakdown'!I31</f>
        <v>119007</v>
      </c>
      <c r="Z204" s="51">
        <f>'GP breakdown'!J31</f>
        <v>45764</v>
      </c>
      <c r="AA204" s="51">
        <f>'GP breakdown'!K31</f>
        <v>25701</v>
      </c>
      <c r="AB204" s="51">
        <f>'GP breakdown'!L31</f>
        <v>63241</v>
      </c>
    </row>
    <row r="205" spans="13:28">
      <c r="M205" s="49" t="s">
        <v>100</v>
      </c>
      <c r="O205" s="51">
        <f>'GP breakdown'!I32</f>
        <v>121614</v>
      </c>
      <c r="P205" s="51">
        <f>'GP breakdown'!J32</f>
        <v>32520</v>
      </c>
      <c r="Q205" s="51">
        <f>'GP breakdown'!K32</f>
        <v>10276</v>
      </c>
      <c r="R205" s="51">
        <f>'GP breakdown'!L32</f>
        <v>35775</v>
      </c>
      <c r="W205" s="49" t="s">
        <v>100</v>
      </c>
      <c r="Y205" s="51">
        <f>'GP breakdown'!I32</f>
        <v>121614</v>
      </c>
      <c r="Z205" s="51">
        <f>'GP breakdown'!J32</f>
        <v>32520</v>
      </c>
      <c r="AA205" s="51">
        <f>'GP breakdown'!K32</f>
        <v>10276</v>
      </c>
      <c r="AB205" s="51">
        <f>'GP breakdown'!L32</f>
        <v>35775</v>
      </c>
    </row>
    <row r="206" spans="13:28">
      <c r="M206" s="49" t="s">
        <v>99</v>
      </c>
      <c r="O206" s="51">
        <f>'GP breakdown'!I33</f>
        <v>61763</v>
      </c>
      <c r="P206" s="51">
        <f>'GP breakdown'!J33</f>
        <v>4413</v>
      </c>
      <c r="Q206" s="51">
        <f>'GP breakdown'!K33</f>
        <v>5022</v>
      </c>
      <c r="R206" s="51">
        <f>'GP breakdown'!L33</f>
        <v>11659</v>
      </c>
      <c r="W206" s="49" t="s">
        <v>99</v>
      </c>
      <c r="Y206" s="51">
        <f>'GP breakdown'!I33</f>
        <v>61763</v>
      </c>
      <c r="Z206" s="51">
        <f>'GP breakdown'!J33</f>
        <v>4413</v>
      </c>
      <c r="AA206" s="51">
        <f>'GP breakdown'!K33</f>
        <v>5022</v>
      </c>
      <c r="AB206" s="51">
        <f>'GP breakdown'!L33</f>
        <v>11659</v>
      </c>
    </row>
    <row r="207" spans="13:28">
      <c r="M207" s="49" t="s">
        <v>98</v>
      </c>
      <c r="O207" s="51">
        <f>'GP breakdown'!I34</f>
        <v>414229</v>
      </c>
      <c r="P207" s="51">
        <f>'GP breakdown'!J34</f>
        <v>388489</v>
      </c>
      <c r="Q207" s="51">
        <f>'GP breakdown'!K34</f>
        <v>312789</v>
      </c>
      <c r="R207" s="51">
        <f>'GP breakdown'!L34</f>
        <v>228999</v>
      </c>
      <c r="W207" s="49" t="s">
        <v>98</v>
      </c>
      <c r="Y207" s="51">
        <f>'GP breakdown'!I34</f>
        <v>414229</v>
      </c>
      <c r="Z207" s="51">
        <f>'GP breakdown'!J34</f>
        <v>388489</v>
      </c>
      <c r="AA207" s="51">
        <f>'GP breakdown'!K34</f>
        <v>312789</v>
      </c>
      <c r="AB207" s="51">
        <f>'GP breakdown'!L34</f>
        <v>228999</v>
      </c>
    </row>
    <row r="208" spans="13:28">
      <c r="M208" s="49" t="s">
        <v>97</v>
      </c>
      <c r="O208" s="51">
        <f>'GP breakdown'!I35</f>
        <v>64280</v>
      </c>
      <c r="P208" s="51">
        <f>'GP breakdown'!J35</f>
        <v>54453</v>
      </c>
      <c r="Q208" s="51">
        <f>'GP breakdown'!K35</f>
        <v>2638</v>
      </c>
      <c r="R208" s="51">
        <f>'GP breakdown'!L35</f>
        <v>679</v>
      </c>
      <c r="W208" s="49" t="s">
        <v>97</v>
      </c>
      <c r="Y208" s="51">
        <f>'GP breakdown'!I35</f>
        <v>64280</v>
      </c>
      <c r="Z208" s="51">
        <f>'GP breakdown'!J35</f>
        <v>54453</v>
      </c>
      <c r="AA208" s="51">
        <f>'GP breakdown'!K35</f>
        <v>2638</v>
      </c>
      <c r="AB208" s="51">
        <f>'GP breakdown'!L35</f>
        <v>679</v>
      </c>
    </row>
    <row r="209" spans="13:28">
      <c r="M209" s="49" t="s">
        <v>96</v>
      </c>
      <c r="O209" s="51">
        <f>'GP breakdown'!I36</f>
        <v>78</v>
      </c>
      <c r="P209" s="51">
        <f>'GP breakdown'!J36</f>
        <v>0</v>
      </c>
      <c r="Q209" s="51">
        <f>'GP breakdown'!K36</f>
        <v>181</v>
      </c>
      <c r="R209" s="51">
        <f>'GP breakdown'!L36</f>
        <v>-4</v>
      </c>
      <c r="W209" s="49" t="s">
        <v>96</v>
      </c>
      <c r="Y209" s="51">
        <f>'GP breakdown'!I36</f>
        <v>78</v>
      </c>
      <c r="Z209" s="51">
        <f>'GP breakdown'!J36</f>
        <v>0</v>
      </c>
      <c r="AA209" s="51">
        <f>'GP breakdown'!K36</f>
        <v>181</v>
      </c>
      <c r="AB209" s="51">
        <f>'GP breakdown'!L36</f>
        <v>-4</v>
      </c>
    </row>
    <row r="210" spans="13:28">
      <c r="M210" s="49" t="s">
        <v>95</v>
      </c>
      <c r="O210" s="51">
        <f>'GP breakdown'!I37</f>
        <v>6326</v>
      </c>
      <c r="P210" s="51">
        <f>'GP breakdown'!J37</f>
        <v>1402</v>
      </c>
      <c r="Q210" s="51">
        <f>'GP breakdown'!K37</f>
        <v>5964</v>
      </c>
      <c r="R210" s="51">
        <f>'GP breakdown'!L37</f>
        <v>9751</v>
      </c>
      <c r="W210" s="49" t="s">
        <v>95</v>
      </c>
      <c r="Y210" s="51">
        <f>'GP breakdown'!I37</f>
        <v>6326</v>
      </c>
      <c r="Z210" s="51">
        <f>'GP breakdown'!J37</f>
        <v>1402</v>
      </c>
      <c r="AA210" s="51">
        <f>'GP breakdown'!K37</f>
        <v>5964</v>
      </c>
      <c r="AB210" s="51">
        <f>'GP breakdown'!L37</f>
        <v>9751</v>
      </c>
    </row>
    <row r="211" spans="13:28">
      <c r="M211" s="49" t="s">
        <v>94</v>
      </c>
      <c r="O211" s="51">
        <f>'GP breakdown'!I38</f>
        <v>582884</v>
      </c>
      <c r="P211" s="51">
        <f>'GP breakdown'!J38</f>
        <v>614944</v>
      </c>
      <c r="Q211" s="51">
        <f>'GP breakdown'!K38</f>
        <v>56208</v>
      </c>
      <c r="R211" s="51">
        <f>'GP breakdown'!L38</f>
        <v>24562</v>
      </c>
      <c r="W211" s="49" t="s">
        <v>94</v>
      </c>
      <c r="Y211" s="51">
        <f>'GP breakdown'!I38</f>
        <v>582884</v>
      </c>
      <c r="Z211" s="51">
        <f>'GP breakdown'!J38</f>
        <v>614944</v>
      </c>
      <c r="AA211" s="51">
        <f>'GP breakdown'!K38</f>
        <v>56208</v>
      </c>
      <c r="AB211" s="51">
        <f>'GP breakdown'!L38</f>
        <v>24562</v>
      </c>
    </row>
    <row r="212" spans="13:28">
      <c r="M212" s="49" t="s">
        <v>93</v>
      </c>
      <c r="O212" s="51">
        <f>'GP breakdown'!I39</f>
        <v>4167</v>
      </c>
      <c r="P212" s="51">
        <f>'GP breakdown'!J39</f>
        <v>645</v>
      </c>
      <c r="Q212" s="51">
        <f>'GP breakdown'!K39</f>
        <v>3332</v>
      </c>
      <c r="R212" s="51">
        <f>'GP breakdown'!L39</f>
        <v>2046</v>
      </c>
      <c r="W212" s="49" t="s">
        <v>93</v>
      </c>
      <c r="Y212" s="51">
        <f>'GP breakdown'!I39</f>
        <v>4167</v>
      </c>
      <c r="Z212" s="51">
        <f>'GP breakdown'!J39</f>
        <v>645</v>
      </c>
      <c r="AA212" s="51">
        <f>'GP breakdown'!K39</f>
        <v>3332</v>
      </c>
      <c r="AB212" s="51">
        <f>'GP breakdown'!L39</f>
        <v>2046</v>
      </c>
    </row>
    <row r="213" spans="13:28">
      <c r="M213" s="47" t="s">
        <v>148</v>
      </c>
      <c r="N213" s="47"/>
      <c r="O213" s="50">
        <f>SUM(O202:O212)</f>
        <v>2408878</v>
      </c>
      <c r="P213" s="50">
        <f>SUM(P202:P212)</f>
        <v>1690153</v>
      </c>
      <c r="Q213" s="50">
        <f>SUM(Q202:Q212)</f>
        <v>605440</v>
      </c>
      <c r="R213" s="50">
        <f>SUM(R202:R212)</f>
        <v>555877</v>
      </c>
      <c r="W213" s="47" t="s">
        <v>109</v>
      </c>
      <c r="X213" s="47"/>
      <c r="Y213" s="50">
        <f>SUM(Y202:Y212)</f>
        <v>2408878</v>
      </c>
      <c r="Z213" s="50">
        <f>SUM(Z202:Z212)</f>
        <v>1690153</v>
      </c>
      <c r="AA213" s="50">
        <f>SUM(AA202:AA212)</f>
        <v>605440</v>
      </c>
      <c r="AB213" s="50">
        <f>SUM(AB202:AB212)</f>
        <v>555877</v>
      </c>
    </row>
    <row r="215" spans="13:28">
      <c r="M215" s="24" t="s">
        <v>412</v>
      </c>
      <c r="W215" s="24" t="s">
        <v>223</v>
      </c>
    </row>
    <row r="216" spans="13:28">
      <c r="M216" s="49" t="s">
        <v>103</v>
      </c>
      <c r="O216" s="53">
        <f t="shared" ref="O216:R226" si="7">O202/O$213</f>
        <v>0.15289690885134075</v>
      </c>
      <c r="P216" s="53">
        <f t="shared" si="7"/>
        <v>0.15356124563870846</v>
      </c>
      <c r="Q216" s="53">
        <f t="shared" si="7"/>
        <v>7.987083773784355E-2</v>
      </c>
      <c r="R216" s="53">
        <f t="shared" si="7"/>
        <v>8.9260753727893036E-2</v>
      </c>
      <c r="W216" s="49" t="s">
        <v>103</v>
      </c>
      <c r="Y216" s="53">
        <f t="shared" ref="Y216:AB226" si="8">Y202/Y$213</f>
        <v>0.15289690885134075</v>
      </c>
      <c r="Z216" s="53">
        <f t="shared" si="8"/>
        <v>0.15356124563870846</v>
      </c>
      <c r="AA216" s="53">
        <f t="shared" si="8"/>
        <v>7.987083773784355E-2</v>
      </c>
      <c r="AB216" s="53">
        <f t="shared" si="8"/>
        <v>8.9260753727893036E-2</v>
      </c>
    </row>
    <row r="217" spans="13:28">
      <c r="M217" s="49" t="s">
        <v>102</v>
      </c>
      <c r="O217" s="53">
        <f t="shared" si="7"/>
        <v>0.27656859334511752</v>
      </c>
      <c r="P217" s="53">
        <f t="shared" si="7"/>
        <v>0.17038753296299211</v>
      </c>
      <c r="Q217" s="53">
        <f t="shared" si="7"/>
        <v>0.22293208245243129</v>
      </c>
      <c r="R217" s="53">
        <f t="shared" si="7"/>
        <v>0.23305695324685138</v>
      </c>
      <c r="W217" s="49" t="s">
        <v>102</v>
      </c>
      <c r="Y217" s="53">
        <f t="shared" si="8"/>
        <v>0.27656859334511752</v>
      </c>
      <c r="Z217" s="53">
        <f t="shared" si="8"/>
        <v>0.17038753296299211</v>
      </c>
      <c r="AA217" s="53">
        <f t="shared" si="8"/>
        <v>0.22293208245243129</v>
      </c>
      <c r="AB217" s="53">
        <f t="shared" si="8"/>
        <v>0.23305695324685138</v>
      </c>
    </row>
    <row r="218" spans="13:28">
      <c r="M218" s="49" t="s">
        <v>101</v>
      </c>
      <c r="O218" s="53">
        <f t="shared" si="7"/>
        <v>4.9403498226145121E-2</v>
      </c>
      <c r="P218" s="53">
        <f t="shared" si="7"/>
        <v>2.7076838605735693E-2</v>
      </c>
      <c r="Q218" s="53">
        <f t="shared" si="7"/>
        <v>4.2450118921775901E-2</v>
      </c>
      <c r="R218" s="53">
        <f t="shared" si="7"/>
        <v>0.1137679738503302</v>
      </c>
      <c r="W218" s="49" t="s">
        <v>101</v>
      </c>
      <c r="Y218" s="53">
        <f t="shared" si="8"/>
        <v>4.9403498226145121E-2</v>
      </c>
      <c r="Z218" s="53">
        <f t="shared" si="8"/>
        <v>2.7076838605735693E-2</v>
      </c>
      <c r="AA218" s="53">
        <f t="shared" si="8"/>
        <v>4.2450118921775901E-2</v>
      </c>
      <c r="AB218" s="53">
        <f t="shared" si="8"/>
        <v>0.1137679738503302</v>
      </c>
    </row>
    <row r="219" spans="13:28">
      <c r="M219" s="49" t="s">
        <v>100</v>
      </c>
      <c r="O219" s="53">
        <f t="shared" si="7"/>
        <v>5.0485744815636162E-2</v>
      </c>
      <c r="P219" s="53">
        <f t="shared" si="7"/>
        <v>1.9240861626136807E-2</v>
      </c>
      <c r="Q219" s="53">
        <f t="shared" si="7"/>
        <v>1.6972780126849895E-2</v>
      </c>
      <c r="R219" s="53">
        <f t="shared" si="7"/>
        <v>6.4357762598560478E-2</v>
      </c>
      <c r="W219" s="49" t="s">
        <v>100</v>
      </c>
      <c r="Y219" s="53">
        <f t="shared" si="8"/>
        <v>5.0485744815636162E-2</v>
      </c>
      <c r="Z219" s="53">
        <f t="shared" si="8"/>
        <v>1.9240861626136807E-2</v>
      </c>
      <c r="AA219" s="53">
        <f t="shared" si="8"/>
        <v>1.6972780126849895E-2</v>
      </c>
      <c r="AB219" s="53">
        <f t="shared" si="8"/>
        <v>6.4357762598560478E-2</v>
      </c>
    </row>
    <row r="220" spans="13:28">
      <c r="M220" s="49" t="s">
        <v>99</v>
      </c>
      <c r="O220" s="53">
        <f t="shared" si="7"/>
        <v>2.5639737670400908E-2</v>
      </c>
      <c r="P220" s="53">
        <f t="shared" si="7"/>
        <v>2.611006222513583E-3</v>
      </c>
      <c r="Q220" s="53">
        <f t="shared" si="7"/>
        <v>8.2947938689217765E-3</v>
      </c>
      <c r="R220" s="53">
        <f t="shared" si="7"/>
        <v>2.0974064406334494E-2</v>
      </c>
      <c r="W220" s="49" t="s">
        <v>99</v>
      </c>
      <c r="Y220" s="53">
        <f t="shared" si="8"/>
        <v>2.5639737670400908E-2</v>
      </c>
      <c r="Z220" s="53">
        <f t="shared" si="8"/>
        <v>2.611006222513583E-3</v>
      </c>
      <c r="AA220" s="53">
        <f t="shared" si="8"/>
        <v>8.2947938689217765E-3</v>
      </c>
      <c r="AB220" s="53">
        <f t="shared" si="8"/>
        <v>2.0974064406334494E-2</v>
      </c>
    </row>
    <row r="221" spans="13:28">
      <c r="M221" s="49" t="s">
        <v>98</v>
      </c>
      <c r="O221" s="53">
        <f t="shared" si="7"/>
        <v>0.17195931051717853</v>
      </c>
      <c r="P221" s="53">
        <f t="shared" si="7"/>
        <v>0.22985433863088134</v>
      </c>
      <c r="Q221" s="53">
        <f t="shared" si="7"/>
        <v>0.51663088002114166</v>
      </c>
      <c r="R221" s="53">
        <f t="shared" si="7"/>
        <v>0.41195984003655484</v>
      </c>
      <c r="W221" s="49" t="s">
        <v>98</v>
      </c>
      <c r="Y221" s="53">
        <f t="shared" si="8"/>
        <v>0.17195931051717853</v>
      </c>
      <c r="Z221" s="53">
        <f t="shared" si="8"/>
        <v>0.22985433863088134</v>
      </c>
      <c r="AA221" s="53">
        <f t="shared" si="8"/>
        <v>0.51663088002114166</v>
      </c>
      <c r="AB221" s="53">
        <f t="shared" si="8"/>
        <v>0.41195984003655484</v>
      </c>
    </row>
    <row r="222" spans="13:28">
      <c r="M222" s="49" t="s">
        <v>97</v>
      </c>
      <c r="O222" s="53">
        <f t="shared" si="7"/>
        <v>2.6684622467389382E-2</v>
      </c>
      <c r="P222" s="53">
        <f t="shared" si="7"/>
        <v>3.2217793300369849E-2</v>
      </c>
      <c r="Q222" s="53">
        <f t="shared" si="7"/>
        <v>4.3571617336152224E-3</v>
      </c>
      <c r="R222" s="53">
        <f t="shared" si="7"/>
        <v>1.2214932440090165E-3</v>
      </c>
      <c r="W222" s="49" t="s">
        <v>97</v>
      </c>
      <c r="Y222" s="53">
        <f t="shared" si="8"/>
        <v>2.6684622467389382E-2</v>
      </c>
      <c r="Z222" s="53">
        <f t="shared" si="8"/>
        <v>3.2217793300369849E-2</v>
      </c>
      <c r="AA222" s="53">
        <f t="shared" si="8"/>
        <v>4.3571617336152224E-3</v>
      </c>
      <c r="AB222" s="53">
        <f t="shared" si="8"/>
        <v>1.2214932440090165E-3</v>
      </c>
    </row>
    <row r="223" spans="13:28">
      <c r="M223" s="49" t="s">
        <v>96</v>
      </c>
      <c r="O223" s="53">
        <f t="shared" si="7"/>
        <v>3.2380220168891905E-5</v>
      </c>
      <c r="P223" s="53">
        <f t="shared" si="7"/>
        <v>0</v>
      </c>
      <c r="Q223" s="53">
        <f t="shared" si="7"/>
        <v>2.9895613107822408E-4</v>
      </c>
      <c r="R223" s="53">
        <f t="shared" si="7"/>
        <v>-7.1958364890074601E-6</v>
      </c>
      <c r="W223" s="49" t="s">
        <v>96</v>
      </c>
      <c r="Y223" s="53">
        <f t="shared" si="8"/>
        <v>3.2380220168891905E-5</v>
      </c>
      <c r="Z223" s="53">
        <f t="shared" si="8"/>
        <v>0</v>
      </c>
      <c r="AA223" s="53">
        <f t="shared" si="8"/>
        <v>2.9895613107822408E-4</v>
      </c>
      <c r="AB223" s="53">
        <f t="shared" si="8"/>
        <v>-7.1958364890074601E-6</v>
      </c>
    </row>
    <row r="224" spans="13:28">
      <c r="M224" s="49" t="s">
        <v>95</v>
      </c>
      <c r="O224" s="53">
        <f t="shared" si="7"/>
        <v>2.6261188819026947E-3</v>
      </c>
      <c r="P224" s="53">
        <f t="shared" si="7"/>
        <v>8.2951070110220786E-4</v>
      </c>
      <c r="Q224" s="53">
        <f t="shared" si="7"/>
        <v>9.8506871035940798E-3</v>
      </c>
      <c r="R224" s="53">
        <f t="shared" si="7"/>
        <v>1.7541650401077937E-2</v>
      </c>
      <c r="W224" s="49" t="s">
        <v>95</v>
      </c>
      <c r="Y224" s="53">
        <f t="shared" si="8"/>
        <v>2.6261188819026947E-3</v>
      </c>
      <c r="Z224" s="53">
        <f t="shared" si="8"/>
        <v>8.2951070110220786E-4</v>
      </c>
      <c r="AA224" s="53">
        <f t="shared" si="8"/>
        <v>9.8506871035940798E-3</v>
      </c>
      <c r="AB224" s="53">
        <f t="shared" si="8"/>
        <v>1.7541650401077937E-2</v>
      </c>
    </row>
    <row r="225" spans="13:28">
      <c r="M225" s="49" t="s">
        <v>94</v>
      </c>
      <c r="O225" s="53">
        <f t="shared" si="7"/>
        <v>0.24197323401185117</v>
      </c>
      <c r="P225" s="53">
        <f t="shared" si="7"/>
        <v>0.36383925005605999</v>
      </c>
      <c r="Q225" s="53">
        <f t="shared" si="7"/>
        <v>9.2838266384778018E-2</v>
      </c>
      <c r="R225" s="53">
        <f t="shared" si="7"/>
        <v>4.4186033960750312E-2</v>
      </c>
      <c r="W225" s="49" t="s">
        <v>94</v>
      </c>
      <c r="Y225" s="53">
        <f t="shared" si="8"/>
        <v>0.24197323401185117</v>
      </c>
      <c r="Z225" s="53">
        <f t="shared" si="8"/>
        <v>0.36383925005605999</v>
      </c>
      <c r="AA225" s="53">
        <f t="shared" si="8"/>
        <v>9.2838266384778018E-2</v>
      </c>
      <c r="AB225" s="53">
        <f t="shared" si="8"/>
        <v>4.4186033960750312E-2</v>
      </c>
    </row>
    <row r="226" spans="13:28">
      <c r="M226" s="49" t="s">
        <v>93</v>
      </c>
      <c r="O226" s="53">
        <f t="shared" si="7"/>
        <v>1.7298509928688791E-3</v>
      </c>
      <c r="P226" s="53">
        <f t="shared" si="7"/>
        <v>3.8162225549994588E-4</v>
      </c>
      <c r="Q226" s="53">
        <f t="shared" si="7"/>
        <v>5.5034355179704019E-3</v>
      </c>
      <c r="R226" s="53">
        <f t="shared" si="7"/>
        <v>3.680670364127316E-3</v>
      </c>
      <c r="W226" s="49" t="s">
        <v>93</v>
      </c>
      <c r="Y226" s="53">
        <f t="shared" si="8"/>
        <v>1.7298509928688791E-3</v>
      </c>
      <c r="Z226" s="53">
        <f t="shared" si="8"/>
        <v>3.8162225549994588E-4</v>
      </c>
      <c r="AA226" s="53">
        <f t="shared" si="8"/>
        <v>5.5034355179704019E-3</v>
      </c>
      <c r="AB226" s="53">
        <f t="shared" si="8"/>
        <v>3.680670364127316E-3</v>
      </c>
    </row>
    <row r="227" spans="13:28">
      <c r="M227" s="47" t="s">
        <v>109</v>
      </c>
      <c r="N227" s="47"/>
      <c r="O227" s="52">
        <f>SUM(O216:O226)</f>
        <v>1</v>
      </c>
      <c r="P227" s="52">
        <f>SUM(P216:P226)</f>
        <v>1</v>
      </c>
      <c r="Q227" s="52">
        <f>SUM(Q216:Q226)</f>
        <v>1</v>
      </c>
      <c r="R227" s="52">
        <f>SUM(R216:R226)</f>
        <v>1</v>
      </c>
      <c r="W227" s="47" t="s">
        <v>148</v>
      </c>
      <c r="X227" s="47"/>
      <c r="Y227" s="52">
        <f>SUM(Y216:Y226)</f>
        <v>1</v>
      </c>
      <c r="Z227" s="52">
        <f>SUM(Z216:Z226)</f>
        <v>1</v>
      </c>
      <c r="AA227" s="52">
        <f>SUM(AA216:AA226)</f>
        <v>1</v>
      </c>
      <c r="AB227" s="52">
        <f>SUM(AB216:AB226)</f>
        <v>1</v>
      </c>
    </row>
    <row r="228" spans="13:28">
      <c r="M228" s="49"/>
      <c r="W228" s="49"/>
    </row>
    <row r="229" spans="13:28">
      <c r="M229" s="24" t="s">
        <v>411</v>
      </c>
      <c r="W229" s="24" t="s">
        <v>411</v>
      </c>
    </row>
    <row r="230" spans="13:28">
      <c r="M230" s="49" t="s">
        <v>103</v>
      </c>
      <c r="O230" s="51">
        <f>'환율통일(Raw)_ASP변동'!BH30</f>
        <v>54860.252521904862</v>
      </c>
      <c r="P230" s="51">
        <f>'환율통일(Raw)_ASP변동'!BI30</f>
        <v>58402.561320415683</v>
      </c>
      <c r="Q230" s="51">
        <f>'환율통일(Raw)_ASP변동'!BJ30</f>
        <v>30836.970861068377</v>
      </c>
      <c r="R230" s="51">
        <f>'환율통일(Raw)_ASP변동'!BK30</f>
        <v>25594.644094860847</v>
      </c>
      <c r="W230" s="49" t="s">
        <v>103</v>
      </c>
      <c r="Y230" s="51">
        <f>'ASP통일(Raw)_환율변동'!BH30</f>
        <v>54860.252521904862</v>
      </c>
      <c r="Z230" s="51">
        <f>'ASP통일(Raw)_환율변동'!BI30</f>
        <v>62219.900548318263</v>
      </c>
      <c r="AA230" s="51">
        <f>'ASP통일(Raw)_환율변동'!BJ30</f>
        <v>32416.399174944519</v>
      </c>
      <c r="AB230" s="51">
        <f>'ASP통일(Raw)_환율변동'!BK30</f>
        <v>34777.214862854285</v>
      </c>
    </row>
    <row r="231" spans="13:28">
      <c r="M231" s="49" t="s">
        <v>102</v>
      </c>
      <c r="O231" s="51">
        <f>'환율통일(Raw)_ASP변동'!BH31</f>
        <v>21323.182240229788</v>
      </c>
      <c r="P231" s="51">
        <f>'환율통일(Raw)_ASP변동'!BI31</f>
        <v>18508.707610769292</v>
      </c>
      <c r="Q231" s="51">
        <f>'환율통일(Raw)_ASP변동'!BJ31</f>
        <v>41046.057601928667</v>
      </c>
      <c r="R231" s="51">
        <f>'환율통일(Raw)_ASP변동'!BK31</f>
        <v>30493.023980527723</v>
      </c>
      <c r="W231" s="49" t="s">
        <v>102</v>
      </c>
      <c r="Y231" s="51">
        <f>'ASP통일(Raw)_환율변동'!BH31</f>
        <v>21323.182240229788</v>
      </c>
      <c r="Z231" s="51">
        <f>'ASP통일(Raw)_환율변동'!BI31</f>
        <v>21578.784958677305</v>
      </c>
      <c r="AA231" s="51">
        <f>'ASP통일(Raw)_환율변동'!BJ31</f>
        <v>51935.150797086608</v>
      </c>
      <c r="AB231" s="51">
        <f>'ASP통일(Raw)_환율변동'!BK31</f>
        <v>47254.037290141569</v>
      </c>
    </row>
    <row r="232" spans="13:28">
      <c r="M232" s="49" t="s">
        <v>101</v>
      </c>
      <c r="O232" s="51">
        <f>'환율통일(Raw)_ASP변동'!BH32</f>
        <v>31696.951785000918</v>
      </c>
      <c r="P232" s="51">
        <f>'환율통일(Raw)_ASP변동'!BI32</f>
        <v>16583.195320848448</v>
      </c>
      <c r="Q232" s="51">
        <f>'환율통일(Raw)_ASP변동'!BJ32</f>
        <v>11508.865885956498</v>
      </c>
      <c r="R232" s="51">
        <f>'환율통일(Raw)_ASP변동'!BK32</f>
        <v>27699.950724618233</v>
      </c>
      <c r="W232" s="49" t="s">
        <v>101</v>
      </c>
      <c r="Y232" s="51">
        <f>'ASP통일(Raw)_환율변동'!BH32</f>
        <v>31696.951785000918</v>
      </c>
      <c r="Z232" s="51">
        <f>'ASP통일(Raw)_환율변동'!BI32</f>
        <v>21595.943997769857</v>
      </c>
      <c r="AA232" s="51">
        <f>'ASP통일(Raw)_환율변동'!BJ32</f>
        <v>19438.513907708937</v>
      </c>
      <c r="AB232" s="51">
        <f>'ASP통일(Raw)_환율변동'!BK32</f>
        <v>11467.832037448428</v>
      </c>
    </row>
    <row r="233" spans="13:28">
      <c r="M233" s="49" t="s">
        <v>100</v>
      </c>
      <c r="O233" s="51">
        <f>'환율통일(Raw)_ASP변동'!BH33</f>
        <v>1427.9049985962056</v>
      </c>
      <c r="P233" s="51">
        <f>'환율통일(Raw)_ASP변동'!BI33</f>
        <v>2117.0968979387176</v>
      </c>
      <c r="Q233" s="51">
        <f>'환율통일(Raw)_ASP변동'!BJ33</f>
        <v>2095.7049359223183</v>
      </c>
      <c r="R233" s="51">
        <f>'환율통일(Raw)_ASP변동'!BK33</f>
        <v>1622.3058376900919</v>
      </c>
      <c r="W233" s="49" t="s">
        <v>100</v>
      </c>
      <c r="Y233" s="51">
        <f>'ASP통일(Raw)_환율변동'!BH33</f>
        <v>1427.9049985962056</v>
      </c>
      <c r="Z233" s="51">
        <f>'ASP통일(Raw)_환율변동'!BI33</f>
        <v>1496.1102079203217</v>
      </c>
      <c r="AA233" s="51">
        <f>'ASP통일(Raw)_환율변동'!BJ33</f>
        <v>2333.1896078998902</v>
      </c>
      <c r="AB233" s="51">
        <f>'ASP통일(Raw)_환율변동'!BK33</f>
        <v>2612.0275050885302</v>
      </c>
    </row>
    <row r="234" spans="13:28">
      <c r="M234" s="49" t="s">
        <v>99</v>
      </c>
      <c r="O234" s="51">
        <f>'환율통일(Raw)_ASP변동'!BH34</f>
        <v>46715.969641242918</v>
      </c>
      <c r="P234" s="51">
        <f>'환율통일(Raw)_ASP변동'!BI34</f>
        <v>35870.128973041137</v>
      </c>
      <c r="Q234" s="51">
        <f>'환율통일(Raw)_ASP변동'!BJ34</f>
        <v>92946.096802068583</v>
      </c>
      <c r="R234" s="51">
        <f>'환율통일(Raw)_ASP변동'!BK34</f>
        <v>128330.19248925296</v>
      </c>
      <c r="W234" s="49" t="s">
        <v>99</v>
      </c>
      <c r="Y234" s="51">
        <f>'ASP통일(Raw)_환율변동'!BH34</f>
        <v>46715.969641242918</v>
      </c>
      <c r="Z234" s="51">
        <f>'ASP통일(Raw)_환율변동'!BI34</f>
        <v>32892.920175717343</v>
      </c>
      <c r="AA234" s="51">
        <f>'ASP통일(Raw)_환율변동'!BJ34</f>
        <v>42368.562425979188</v>
      </c>
      <c r="AB234" s="51">
        <f>'ASP통일(Raw)_환율변동'!BK34</f>
        <v>150473.24295636895</v>
      </c>
    </row>
    <row r="235" spans="13:28">
      <c r="M235" s="49" t="s">
        <v>98</v>
      </c>
      <c r="O235" s="51">
        <f>'환율통일(Raw)_ASP변동'!BH35</f>
        <v>31084.194272621287</v>
      </c>
      <c r="P235" s="51">
        <f>'환율통일(Raw)_ASP변동'!BI35</f>
        <v>50102.119178696012</v>
      </c>
      <c r="Q235" s="51">
        <f>'환율통일(Raw)_ASP변동'!BJ35</f>
        <v>46224.27265951164</v>
      </c>
      <c r="R235" s="51">
        <f>'환율통일(Raw)_ASP변동'!BK35</f>
        <v>49923.46028932355</v>
      </c>
      <c r="W235" s="49" t="s">
        <v>98</v>
      </c>
      <c r="Y235" s="51">
        <f>'ASP통일(Raw)_환율변동'!BH35</f>
        <v>31084.194272621287</v>
      </c>
      <c r="Z235" s="51">
        <f>'ASP통일(Raw)_환율변동'!BI35</f>
        <v>48746.110012934339</v>
      </c>
      <c r="AA235" s="51">
        <f>'ASP통일(Raw)_환율변동'!BJ35</f>
        <v>48153.157284379377</v>
      </c>
      <c r="AB235" s="51">
        <f>'ASP통일(Raw)_환율변동'!BK35</f>
        <v>50634.846879616111</v>
      </c>
    </row>
    <row r="236" spans="13:28">
      <c r="M236" s="49" t="s">
        <v>97</v>
      </c>
      <c r="O236" s="51">
        <f>'환율통일(Raw)_ASP변동'!BH36</f>
        <v>53571.007669008788</v>
      </c>
      <c r="P236" s="51">
        <f>'환율통일(Raw)_ASP변동'!BI36</f>
        <v>45186.717038944058</v>
      </c>
      <c r="Q236" s="51">
        <f>'환율통일(Raw)_ASP변동'!BJ36</f>
        <v>34499.143268247659</v>
      </c>
      <c r="R236" s="51">
        <f>'환율통일(Raw)_ASP변동'!BK36</f>
        <v>3065.8452701334277</v>
      </c>
      <c r="W236" s="49" t="s">
        <v>97</v>
      </c>
      <c r="Y236" s="51">
        <f>'ASP통일(Raw)_환율변동'!BH36</f>
        <v>53571.007669008788</v>
      </c>
      <c r="Z236" s="51">
        <f>'ASP통일(Raw)_환율변동'!BI36</f>
        <v>53825.326012911035</v>
      </c>
      <c r="AA236" s="51">
        <f>'ASP통일(Raw)_환율변동'!BJ36</f>
        <v>42666.157065631138</v>
      </c>
      <c r="AB236" s="51">
        <f>'ASP통일(Raw)_환율변동'!BK36</f>
        <v>13967.32600618192</v>
      </c>
    </row>
    <row r="237" spans="13:28">
      <c r="M237" s="49" t="s">
        <v>96</v>
      </c>
      <c r="O237" s="51">
        <f>'환율통일(Raw)_ASP변동'!BH37</f>
        <v>8408.4570499083911</v>
      </c>
      <c r="P237" s="51">
        <f>'환율통일(Raw)_ASP변동'!BI37</f>
        <v>0</v>
      </c>
      <c r="Q237" s="51">
        <f>'환율통일(Raw)_ASP변동'!BJ37</f>
        <v>59523.118647962627</v>
      </c>
      <c r="R237" s="51">
        <f>'환율통일(Raw)_ASP변동'!BK37</f>
        <v>64731.777465528467</v>
      </c>
      <c r="W237" s="49" t="s">
        <v>96</v>
      </c>
      <c r="Y237" s="51">
        <f>'ASP통일(Raw)_환율변동'!BH37</f>
        <v>8408.4570499083911</v>
      </c>
      <c r="Z237" s="51">
        <f>'ASP통일(Raw)_환율변동'!BI37</f>
        <v>0</v>
      </c>
      <c r="AA237" s="51">
        <f>'ASP통일(Raw)_환율변동'!BJ37</f>
        <v>0</v>
      </c>
      <c r="AB237" s="51">
        <f>'ASP통일(Raw)_환율변동'!BK37</f>
        <v>62676.799671065208</v>
      </c>
    </row>
    <row r="238" spans="13:28">
      <c r="M238" s="49" t="s">
        <v>95</v>
      </c>
      <c r="O238" s="51">
        <f>'환율통일(Raw)_ASP변동'!BH38</f>
        <v>13997.435435793645</v>
      </c>
      <c r="P238" s="51">
        <f>'환율통일(Raw)_ASP변동'!BI38</f>
        <v>15190.678574151871</v>
      </c>
      <c r="Q238" s="51">
        <f>'환율통일(Raw)_ASP변동'!BJ38</f>
        <v>8880.7011432820855</v>
      </c>
      <c r="R238" s="51">
        <f>'환율통일(Raw)_ASP변동'!BK38</f>
        <v>7461.5868958335122</v>
      </c>
      <c r="W238" s="49" t="s">
        <v>95</v>
      </c>
      <c r="Y238" s="51">
        <f>'ASP통일(Raw)_환율변동'!BH38</f>
        <v>13997.435435793645</v>
      </c>
      <c r="Z238" s="51">
        <f>'ASP통일(Raw)_환율변동'!BI38</f>
        <v>15457.629999022682</v>
      </c>
      <c r="AA238" s="51">
        <f>'ASP통일(Raw)_환율변동'!BJ38</f>
        <v>7773.1550915990974</v>
      </c>
      <c r="AB238" s="51">
        <f>'ASP통일(Raw)_환율변동'!BK38</f>
        <v>8758.6926547269231</v>
      </c>
    </row>
    <row r="239" spans="13:28">
      <c r="M239" s="49" t="s">
        <v>94</v>
      </c>
      <c r="O239" s="51">
        <f>'환율통일(Raw)_ASP변동'!BH39</f>
        <v>36512.500095138807</v>
      </c>
      <c r="P239" s="51">
        <f>'환율통일(Raw)_ASP변동'!BI39</f>
        <v>38348.533065746793</v>
      </c>
      <c r="Q239" s="51">
        <f>'환율통일(Raw)_ASP변동'!BJ39</f>
        <v>30827.156572198553</v>
      </c>
      <c r="R239" s="51">
        <f>'환율통일(Raw)_ASP변동'!BK39</f>
        <v>26281.232823048664</v>
      </c>
      <c r="W239" s="49" t="s">
        <v>94</v>
      </c>
      <c r="Y239" s="51">
        <f>'ASP통일(Raw)_환율변동'!BH39</f>
        <v>36512.500095138807</v>
      </c>
      <c r="Z239" s="51">
        <f>'ASP통일(Raw)_환율변동'!BI39</f>
        <v>37665.996729930048</v>
      </c>
      <c r="AA239" s="51">
        <f>'ASP통일(Raw)_환율변동'!BJ39</f>
        <v>39383.226148034548</v>
      </c>
      <c r="AB239" s="51">
        <f>'ASP통일(Raw)_환율변동'!BK39</f>
        <v>25248.517821325302</v>
      </c>
    </row>
    <row r="240" spans="13:28">
      <c r="M240" s="49" t="s">
        <v>93</v>
      </c>
      <c r="O240" s="51">
        <f>'환율통일(Raw)_ASP변동'!BH40</f>
        <v>18042.73514926276</v>
      </c>
      <c r="P240" s="51">
        <f>'환율통일(Raw)_ASP변동'!BI40</f>
        <v>11984.288563272219</v>
      </c>
      <c r="Q240" s="51">
        <f>'환율통일(Raw)_ASP변동'!BJ40</f>
        <v>5756.9124040706611</v>
      </c>
      <c r="R240" s="51">
        <f>'환율통일(Raw)_ASP변동'!BK40</f>
        <v>19412.694675850875</v>
      </c>
      <c r="W240" s="49" t="s">
        <v>93</v>
      </c>
      <c r="Y240" s="51">
        <f>'ASP통일(Raw)_환율변동'!BH40</f>
        <v>18042.73514926276</v>
      </c>
      <c r="Z240" s="51">
        <f>'ASP통일(Raw)_환율변동'!BI40</f>
        <v>13456.901757723339</v>
      </c>
      <c r="AA240" s="51">
        <f>'ASP통일(Raw)_환율변동'!BJ40</f>
        <v>916.73574582133654</v>
      </c>
      <c r="AB240" s="51">
        <f>'ASP통일(Raw)_환율변동'!BK40</f>
        <v>11407.25253670766</v>
      </c>
    </row>
    <row r="241" spans="13:28">
      <c r="M241" s="47" t="s">
        <v>148</v>
      </c>
      <c r="N241" s="47"/>
      <c r="O241" s="50">
        <f>O216*O230+O217*O231+O218*O232+O219*O233+O220*O234+O221*O235+O222*O236+O223*O237+O224*O238+O225*O239+O226*O240</f>
        <v>32799.128802834239</v>
      </c>
      <c r="P241" s="50">
        <f>P216*P230+P217*P231+P218*P232+P219*P233+P220*P234+P221*P235+P222*P236+P223*P237+P224*P238+P225*P239+P226*P240</f>
        <v>39647.317085035211</v>
      </c>
      <c r="Q241" s="50">
        <f>Q216*Q230+Q217*Q231+Q218*Q232+Q219*Q233+Q220*Q234+Q221*Q235+Q222*Q236+Q223*Q237+Q224*Q238+Q225*Q239+Q226*Q240</f>
        <v>39938.652560855968</v>
      </c>
      <c r="R241" s="50">
        <f>R216*R230+R217*R231+R218*R232+R219*R233+R220*R234+R221*R235+R222*R236+R223*R237+R224*R238+R225*R239+R226*R240</f>
        <v>37271.933003348662</v>
      </c>
      <c r="W241" s="47" t="s">
        <v>148</v>
      </c>
      <c r="X241" s="47"/>
      <c r="Y241" s="50">
        <f>Y216*Y230+Y217*Y231+Y218*Y232+Y219*Y233+Y220*Y234+Y221*Y235+Y222*Y236+Y223*Y237+Y224*Y238+Y225*Y239+Y226*Y240</f>
        <v>32799.128802834239</v>
      </c>
      <c r="Z241" s="50">
        <f>Z216*Z230+Z217*Z231+Z218*Z232+Z219*Z233+Z220*Z234+Z221*Z235+Z222*Z236+Z223*Z237+Z224*Z238+Z225*Z239+Z226*Z240</f>
        <v>40591.705155264506</v>
      </c>
      <c r="AA241" s="50">
        <f>AA216*AA230+AA217*AA231+AA218*AA232+AA219*AA233+AA220*AA234+AA221*AA235+AA222*AA236+AA223*AA237+AA224*AA238+AA225*AA239+AA226*AA240</f>
        <v>44184.540636737271</v>
      </c>
      <c r="AB241" s="50">
        <f>AB216*AB230+AB217*AB231+AB218*AB232+AB219*AB233+AB220*AB234+AB221*AB235+AB222*AB236+AB223*AB237+AB224*AB238+AB225*AB239+AB226*AB240</f>
        <v>40933.327651228268</v>
      </c>
    </row>
    <row r="242" spans="13:28" ht="11.25" thickBot="1">
      <c r="M242" s="49"/>
      <c r="W242" s="49"/>
    </row>
    <row r="243" spans="13:28">
      <c r="M243" s="39" t="s">
        <v>139</v>
      </c>
      <c r="N243" s="38"/>
      <c r="O243" s="38"/>
      <c r="P243" s="37">
        <f>SUM(P244:P245)</f>
        <v>6848.1882822009575</v>
      </c>
      <c r="Q243" s="37">
        <f>SUM(Q244:Q245)</f>
        <v>291.33547582075516</v>
      </c>
      <c r="R243" s="36">
        <f>SUM(R244:R245)</f>
        <v>-2666.7195575072997</v>
      </c>
      <c r="W243" s="39" t="s">
        <v>139</v>
      </c>
      <c r="X243" s="38"/>
      <c r="Y243" s="38"/>
      <c r="Z243" s="37">
        <f>SUM(Z244:Z245)</f>
        <v>7792.576352430262</v>
      </c>
      <c r="AA243" s="37">
        <f>SUM(AA244:AA245)</f>
        <v>3592.835481472765</v>
      </c>
      <c r="AB243" s="36">
        <f>SUM(AB244:AB245)</f>
        <v>-3251.2129855090016</v>
      </c>
    </row>
    <row r="244" spans="13:28">
      <c r="M244" s="48" t="s">
        <v>124</v>
      </c>
      <c r="N244" s="47"/>
      <c r="O244" s="47"/>
      <c r="P244" s="46">
        <f>-((O230-P230)*O216+(O231-P231)*O217+(O232-P232)*O218+(O233-P233)*O219+(O234-P234)*O220+(O235-P235)*O221+(O236-P236)*O222+(O237-P237)*O223+(O238-P238)*O224+(O239-P239)*O225+(O240-P240)*O226)</f>
        <v>2256.4797730083133</v>
      </c>
      <c r="Q244" s="46">
        <f>-((P230-Q230)*P216+(P231-Q231)*P217+(P232-Q232)*P218+(P233-Q233)*P219+(P234-Q234)*P220+(P235-Q235)*P221+(P236-Q236)*P222+(P237-Q237)*P223+(P238-Q238)*P224+(P239-Q239)*P225+(P240-Q240)*P226)</f>
        <v>-4361.5582064972587</v>
      </c>
      <c r="R244" s="45">
        <f>-((Q230-R230)*Q216+(Q231-R231)*Q217+(Q232-R232)*Q218+(Q233-R233)*Q219+(Q234-R234)*Q220+(Q235-R235)*Q221+(Q236-R236)*Q222+(Q237-R237)*Q223+(Q238-R238)*Q224+(Q239-R239)*Q225+(Q240-R240)*Q226)</f>
        <v>-383.68588927294553</v>
      </c>
      <c r="W244" s="48" t="s">
        <v>124</v>
      </c>
      <c r="X244" s="47"/>
      <c r="Y244" s="47"/>
      <c r="Z244" s="46">
        <f>-((Y230-Z230)*Y216+(Y231-Z231)*Y217+(Y232-Z232)*Y218+(Y233-Z233)*Y219+(Y234-Z234)*Y220+(Y235-Z235)*Y221+(Y236-Z236)*Y222+(Y237-Z237)*Y223+(Y238-Z238)*Y224+(Y239-Z239)*Y225+(Y240-Z240)*Y226)</f>
        <v>3664.6201477921604</v>
      </c>
      <c r="AA244" s="46">
        <f>-((Z230-AA230)*Z216+(Z231-AA231)*Z217+(Z232-AA232)*Z218+(Z233-AA233)*Z219+(Z234-AA234)*Z220+(Z235-AA235)*Z221+(Z236-AA236)*Z222+(Z237-AA237)*Z223+(Z238-AA238)*Z224+(Z239-AA239)*Z225+(Z240-AA240)*Z226)</f>
        <v>695.93314031222133</v>
      </c>
      <c r="AB244" s="45">
        <f>-((AA230-AB230)*AA216+(AA231-AB231)*AA217+(AA232-AB232)*AA218+(AA233-AB233)*AA219+(AA234-AB234)*AA220+(AA235-AB235)*AA221+(AA236-AB236)*AA222+(AA237-AB237)*AA223+(AA238-AB238)*AA224+(AA239-AB239)*AA225+(AA240-AB240)*AA226)</f>
        <v>-360.91782071778869</v>
      </c>
    </row>
    <row r="245" spans="13:28" ht="11.25" thickBot="1">
      <c r="M245" s="30" t="s">
        <v>89</v>
      </c>
      <c r="N245" s="29"/>
      <c r="O245" s="29"/>
      <c r="P245" s="44">
        <f>-((O216-P216)*P230+(O217-P217)*P231+(O218-P218)*P232+(O219-P219)*P233+(O220-P220)*P234+(O221-P221)*P235+(O222-P222)*P236+(O223-P223)*P237+(O224-P224)*P238+(O225-P225)*P239+(O226-P226)*P240)</f>
        <v>4591.7085091926447</v>
      </c>
      <c r="Q245" s="44">
        <f>-((P216-Q216)*Q230+(P217-Q217)*Q231+(P218-Q218)*Q232+(P219-Q219)*Q233+(P220-Q220)*Q234+(P221-Q221)*Q235+(P222-Q222)*Q236+(P223-Q223)*Q237+(P224-Q224)*Q238+(P225-Q225)*Q239+(P226-Q226)*Q240)</f>
        <v>4652.8936823180138</v>
      </c>
      <c r="R245" s="43">
        <f>-((Q216-R216)*R230+(Q217-R217)*R231+(Q218-R218)*R232+(Q219-R219)*R233+(Q220-R220)*R234+(Q221-R221)*R235+(Q222-R222)*R236+(Q223-R223)*R237+(Q224-R224)*R238+(Q225-R225)*R239+(Q226-R226)*R240)</f>
        <v>-2283.0336682343541</v>
      </c>
      <c r="W245" s="30" t="s">
        <v>89</v>
      </c>
      <c r="X245" s="29"/>
      <c r="Y245" s="29"/>
      <c r="Z245" s="44">
        <f>-((Y216-Z216)*Z230+(Y217-Z217)*Z231+(Y218-Z218)*Z232+(Y219-Z219)*Z233+(Y220-Z220)*Z234+(Y221-Z221)*Z235+(Y222-Z222)*Z236+(Y223-Z223)*Z237+(Y224-Z224)*Z238+(Y225-Z225)*Z239+(Y226-Z226)*Z240)</f>
        <v>4127.9562046381016</v>
      </c>
      <c r="AA245" s="44">
        <f>-((Z216-AA216)*AA230+(Z217-AA217)*AA231+(Z218-AA218)*AA232+(Z219-AA219)*AA233+(Z220-AA220)*AA234+(Z221-AA221)*AA235+(Z222-AA222)*AA236+(Z223-AA223)*AA237+(Z224-AA224)*AA238+(Z225-AA225)*AA239+(Z226-AA226)*AA240)</f>
        <v>2896.9023411605435</v>
      </c>
      <c r="AB245" s="43">
        <f>-((AA216-AB216)*AB230+(AA217-AB217)*AB231+(AA218-AB218)*AB232+(AA219-AB219)*AB233+(AA220-AB220)*AB234+(AA221-AB221)*AB235+(AA222-AB222)*AB236+(AA223-AB223)*AB237+(AA224-AB224)*AB238+(AA225-AB225)*AB239+(AA226-AB226)*AB240)</f>
        <v>-2890.2951647912128</v>
      </c>
    </row>
    <row r="246" spans="13:28">
      <c r="P246" s="42">
        <f>P243-(P53-O53)</f>
        <v>889.65559676713747</v>
      </c>
      <c r="Q246" s="42">
        <f>Q243-(Q53-P53)</f>
        <v>-1801.8057465427719</v>
      </c>
      <c r="R246" s="42">
        <f>R243-(R53-Q53)</f>
        <v>1180.9733501903524</v>
      </c>
      <c r="Z246" s="42">
        <f>Z243-(Z53-Y53)</f>
        <v>1834.043666996442</v>
      </c>
      <c r="AA246" s="42">
        <f>AA243-(AA53-Z53)</f>
        <v>1499.6942591092379</v>
      </c>
      <c r="AB246" s="42">
        <f>AB243-(AB53-AA53)</f>
        <v>596.47992218865056</v>
      </c>
    </row>
    <row r="247" spans="13:28" ht="11.25" thickBot="1">
      <c r="M247" s="41" t="s">
        <v>410</v>
      </c>
      <c r="N247" s="33"/>
      <c r="O247" s="40" t="s">
        <v>122</v>
      </c>
      <c r="P247" s="40" t="s">
        <v>121</v>
      </c>
      <c r="Q247" s="40" t="s">
        <v>85</v>
      </c>
      <c r="R247" s="40" t="s">
        <v>119</v>
      </c>
      <c r="W247" s="41" t="s">
        <v>410</v>
      </c>
      <c r="X247" s="33"/>
      <c r="Y247" s="40" t="s">
        <v>122</v>
      </c>
      <c r="Z247" s="40" t="s">
        <v>121</v>
      </c>
      <c r="AA247" s="40" t="s">
        <v>85</v>
      </c>
      <c r="AB247" s="40" t="s">
        <v>119</v>
      </c>
    </row>
    <row r="248" spans="13:28">
      <c r="M248" s="39" t="s">
        <v>130</v>
      </c>
      <c r="N248" s="38"/>
      <c r="O248" s="37">
        <f>O189</f>
        <v>501727.73630133254</v>
      </c>
      <c r="P248" s="37">
        <f>P4-'GP breakdown'!D28+P213*(P53-P244)/1000000</f>
        <v>417797.79622627801</v>
      </c>
      <c r="Q248" s="37">
        <f>Q4-'GP breakdown'!E28+Q213*(Q53-Q244)/1000000</f>
        <v>409726.71847869863</v>
      </c>
      <c r="R248" s="36">
        <f>R4-'GP breakdown'!F28+R213*(R53-R244)/1000000</f>
        <v>425276.80636462546</v>
      </c>
      <c r="W248" s="39" t="s">
        <v>130</v>
      </c>
      <c r="X248" s="38"/>
      <c r="Y248" s="37">
        <f>Y189</f>
        <v>501727.73630133254</v>
      </c>
      <c r="Z248" s="37">
        <f>Z4-'GP breakdown'!D28+Z213*(Z53-Z244)/1000000</f>
        <v>415417.82354741596</v>
      </c>
      <c r="AA248" s="37">
        <f>AA4-'GP breakdown'!E28+AA213*(AA53-AA244)/1000000</f>
        <v>406664.71091768629</v>
      </c>
      <c r="AB248" s="36">
        <f>AB4-'GP breakdown'!F28+AB213*(AB53-AB244)/1000000</f>
        <v>425264.1501189812</v>
      </c>
    </row>
    <row r="249" spans="13:28">
      <c r="M249" s="34" t="s">
        <v>82</v>
      </c>
      <c r="N249" s="33"/>
      <c r="O249" s="32">
        <f>O190</f>
        <v>405499.79572596564</v>
      </c>
      <c r="P249" s="32">
        <f>P190</f>
        <v>368700.08632432716</v>
      </c>
      <c r="Q249" s="32">
        <f>Q190</f>
        <v>344811.1042817462</v>
      </c>
      <c r="R249" s="31">
        <f>R190</f>
        <v>340776.24646842002</v>
      </c>
      <c r="W249" s="34" t="s">
        <v>82</v>
      </c>
      <c r="X249" s="33"/>
      <c r="Y249" s="32">
        <f>Y190</f>
        <v>405499.79572596564</v>
      </c>
      <c r="Z249" s="32">
        <f>Z190</f>
        <v>368700.08632432716</v>
      </c>
      <c r="AA249" s="32">
        <f>AA190</f>
        <v>344811.1042817462</v>
      </c>
      <c r="AB249" s="31">
        <f>AB190</f>
        <v>340776.24646842002</v>
      </c>
    </row>
    <row r="250" spans="13:28">
      <c r="M250" s="34" t="s">
        <v>144</v>
      </c>
      <c r="N250" s="33"/>
      <c r="O250" s="32">
        <f>O248-O249</f>
        <v>96227.940575366898</v>
      </c>
      <c r="P250" s="32">
        <f>P248-P249</f>
        <v>49097.709901950846</v>
      </c>
      <c r="Q250" s="32">
        <f>Q248-Q249</f>
        <v>64915.614196952432</v>
      </c>
      <c r="R250" s="31">
        <f>R248-R249</f>
        <v>84500.559896205436</v>
      </c>
      <c r="W250" s="34" t="s">
        <v>144</v>
      </c>
      <c r="X250" s="33"/>
      <c r="Y250" s="32">
        <f>Y248-Y249</f>
        <v>96227.940575366898</v>
      </c>
      <c r="Z250" s="32">
        <f>Z248-Z249</f>
        <v>46717.7372230888</v>
      </c>
      <c r="AA250" s="32">
        <f>AA248-AA249</f>
        <v>61853.606635940087</v>
      </c>
      <c r="AB250" s="31">
        <f>AB248-AB249</f>
        <v>84487.903650561173</v>
      </c>
    </row>
    <row r="251" spans="13:28" ht="11.25" thickBot="1">
      <c r="M251" s="30" t="s">
        <v>67</v>
      </c>
      <c r="N251" s="29"/>
      <c r="O251" s="28">
        <f>O250/O248</f>
        <v>0.19179314519214338</v>
      </c>
      <c r="P251" s="28">
        <f>P250/P248</f>
        <v>0.11751548319646875</v>
      </c>
      <c r="Q251" s="28">
        <f>Q250/Q248</f>
        <v>0.15843637055933746</v>
      </c>
      <c r="R251" s="27">
        <f>R250/R248</f>
        <v>0.19869543467121512</v>
      </c>
      <c r="W251" s="30" t="s">
        <v>67</v>
      </c>
      <c r="X251" s="29"/>
      <c r="Y251" s="28">
        <f>Y250/Y248</f>
        <v>0.19179314519214338</v>
      </c>
      <c r="Z251" s="28">
        <f>Z250/Z248</f>
        <v>0.11245963599767504</v>
      </c>
      <c r="AA251" s="28">
        <f>AA250/AA248</f>
        <v>0.15209976419237414</v>
      </c>
      <c r="AB251" s="27">
        <f>AB250/AB248</f>
        <v>0.19867158712278707</v>
      </c>
    </row>
    <row r="252" spans="13:28">
      <c r="P252" s="26">
        <f>P$7-P251</f>
        <v>7.9827405907230281E-3</v>
      </c>
      <c r="Q252" s="26">
        <f>Q$7-Q251</f>
        <v>-5.4590052705885683E-3</v>
      </c>
      <c r="R252" s="26">
        <f>R$7-R251</f>
        <v>-4.0206689033117637E-4</v>
      </c>
      <c r="Z252" s="26">
        <f>Z$7-Z251</f>
        <v>1.3038587789516734E-2</v>
      </c>
      <c r="AA252" s="26">
        <f>AA$7-AA251</f>
        <v>8.7760109637474715E-4</v>
      </c>
      <c r="AB252" s="26">
        <f>AB$7-AB251</f>
        <v>-3.7821934190312989E-4</v>
      </c>
    </row>
    <row r="253" spans="13:28" ht="11.25" thickBot="1">
      <c r="M253" s="41" t="s">
        <v>216</v>
      </c>
      <c r="N253" s="33"/>
      <c r="O253" s="40" t="s">
        <v>122</v>
      </c>
      <c r="P253" s="40" t="s">
        <v>121</v>
      </c>
      <c r="Q253" s="40" t="s">
        <v>85</v>
      </c>
      <c r="R253" s="40" t="s">
        <v>119</v>
      </c>
      <c r="W253" s="41" t="s">
        <v>216</v>
      </c>
      <c r="X253" s="33"/>
      <c r="Y253" s="40" t="s">
        <v>122</v>
      </c>
      <c r="Z253" s="40" t="s">
        <v>121</v>
      </c>
      <c r="AA253" s="40" t="s">
        <v>85</v>
      </c>
      <c r="AB253" s="40" t="s">
        <v>119</v>
      </c>
    </row>
    <row r="254" spans="13:28">
      <c r="M254" s="39" t="s">
        <v>130</v>
      </c>
      <c r="N254" s="38"/>
      <c r="O254" s="37">
        <f>O248</f>
        <v>501727.73630133254</v>
      </c>
      <c r="P254" s="37">
        <f>P4-'GP breakdown'!D28+P213*(P53-P245)/1000000</f>
        <v>413850.90237212984</v>
      </c>
      <c r="Q254" s="37">
        <f>Q4-'GP breakdown'!E28+Q213*(Q53-Q245)/1000000</f>
        <v>404269.00872713432</v>
      </c>
      <c r="R254" s="36">
        <f>R4-'GP breakdown'!F28+R213*(R53-R245)/1000000</f>
        <v>426332.61010995117</v>
      </c>
      <c r="W254" s="39" t="s">
        <v>130</v>
      </c>
      <c r="X254" s="38"/>
      <c r="Y254" s="37">
        <f>Y248</f>
        <v>501727.73630133254</v>
      </c>
      <c r="Z254" s="37">
        <f>Z4-'GP breakdown'!D28+Z213*(Z53-Z245)/1000000</f>
        <v>414634.71472092962</v>
      </c>
      <c r="AA254" s="37">
        <f>AA4-'GP breakdown'!E28+AA213*(AA53-AA245)/1000000</f>
        <v>405332.15612472466</v>
      </c>
      <c r="AB254" s="36">
        <f>AB4-'GP breakdown'!F28+AB213*(AB53-AB245)/1000000</f>
        <v>426670.17280887271</v>
      </c>
    </row>
    <row r="255" spans="13:28">
      <c r="M255" s="34" t="s">
        <v>82</v>
      </c>
      <c r="N255" s="33"/>
      <c r="O255" s="32">
        <f>O249</f>
        <v>405499.79572596564</v>
      </c>
      <c r="P255" s="32">
        <f>P249</f>
        <v>368700.08632432716</v>
      </c>
      <c r="Q255" s="32">
        <f>Q249</f>
        <v>344811.1042817462</v>
      </c>
      <c r="R255" s="31">
        <f>R249</f>
        <v>340776.24646842002</v>
      </c>
      <c r="W255" s="34" t="s">
        <v>107</v>
      </c>
      <c r="X255" s="33"/>
      <c r="Y255" s="32">
        <f>Y249</f>
        <v>405499.79572596564</v>
      </c>
      <c r="Z255" s="32">
        <f>Z249</f>
        <v>368700.08632432716</v>
      </c>
      <c r="AA255" s="32">
        <f>AA249</f>
        <v>344811.1042817462</v>
      </c>
      <c r="AB255" s="31">
        <f>AB249</f>
        <v>340776.24646842002</v>
      </c>
    </row>
    <row r="256" spans="13:28">
      <c r="M256" s="34" t="s">
        <v>116</v>
      </c>
      <c r="N256" s="33"/>
      <c r="O256" s="32">
        <f>O254-O255</f>
        <v>96227.940575366898</v>
      </c>
      <c r="P256" s="32">
        <f>P254-P255</f>
        <v>45150.816047802684</v>
      </c>
      <c r="Q256" s="32">
        <f>Q254-Q255</f>
        <v>59457.904445388122</v>
      </c>
      <c r="R256" s="31">
        <f>R254-R255</f>
        <v>85556.363641531148</v>
      </c>
      <c r="W256" s="34" t="s">
        <v>116</v>
      </c>
      <c r="X256" s="33"/>
      <c r="Y256" s="32">
        <f>Y254-Y255</f>
        <v>96227.940575366898</v>
      </c>
      <c r="Z256" s="32">
        <f>Z254-Z255</f>
        <v>45934.628396602464</v>
      </c>
      <c r="AA256" s="32">
        <f>AA254-AA255</f>
        <v>60521.051842978457</v>
      </c>
      <c r="AB256" s="31">
        <f>AB254-AB255</f>
        <v>85893.926340452686</v>
      </c>
    </row>
    <row r="257" spans="13:28" ht="11.25" thickBot="1">
      <c r="M257" s="30" t="s">
        <v>115</v>
      </c>
      <c r="N257" s="29"/>
      <c r="O257" s="28">
        <f>O256/O254</f>
        <v>0.19179314519214338</v>
      </c>
      <c r="P257" s="28">
        <f>P256/P254</f>
        <v>0.10909923305471883</v>
      </c>
      <c r="Q257" s="28">
        <f>Q256/Q254</f>
        <v>0.14707509891147721</v>
      </c>
      <c r="R257" s="27">
        <f>R256/R254</f>
        <v>0.20067984857988266</v>
      </c>
      <c r="W257" s="30" t="s">
        <v>115</v>
      </c>
      <c r="X257" s="29"/>
      <c r="Y257" s="28">
        <f>Y256/Y254</f>
        <v>0.19179314519214338</v>
      </c>
      <c r="Z257" s="28">
        <f>Z256/Z254</f>
        <v>0.11078336368318513</v>
      </c>
      <c r="AA257" s="28">
        <f>AA256/AA254</f>
        <v>0.14931223918083503</v>
      </c>
      <c r="AB257" s="27">
        <f>AB256/AB254</f>
        <v>0.2013122355729538</v>
      </c>
    </row>
    <row r="258" spans="13:28">
      <c r="P258" s="26">
        <f>P$7-P257</f>
        <v>1.6398990732472946E-2</v>
      </c>
      <c r="Q258" s="26">
        <f>Q$7-Q257</f>
        <v>5.9022663772716755E-3</v>
      </c>
      <c r="R258" s="26">
        <f>R$7-R257</f>
        <v>-2.3864807989987247E-3</v>
      </c>
      <c r="Z258" s="26">
        <f>Z$7-Z257</f>
        <v>1.4714860104006647E-2</v>
      </c>
      <c r="AA258" s="26">
        <f>AA$7-AA257</f>
        <v>3.6651261079138631E-3</v>
      </c>
      <c r="AB258" s="26">
        <f>AB$7-AB257</f>
        <v>-3.0188677920698626E-3</v>
      </c>
    </row>
    <row r="259" spans="13:28">
      <c r="M259" s="54" t="s">
        <v>409</v>
      </c>
      <c r="W259" s="54" t="s">
        <v>408</v>
      </c>
    </row>
    <row r="260" spans="13:28">
      <c r="M260" s="24" t="s">
        <v>407</v>
      </c>
      <c r="W260" s="24" t="s">
        <v>213</v>
      </c>
    </row>
    <row r="261" spans="13:28">
      <c r="M261" s="49" t="s">
        <v>103</v>
      </c>
      <c r="O261" s="51">
        <f>'GP breakdown'!I41</f>
        <v>5624128</v>
      </c>
      <c r="P261" s="51">
        <f>'GP breakdown'!J41</f>
        <v>5228477</v>
      </c>
      <c r="Q261" s="51">
        <f>'GP breakdown'!K41</f>
        <v>4769524</v>
      </c>
      <c r="R261" s="51">
        <f>'GP breakdown'!L41</f>
        <v>4642671</v>
      </c>
      <c r="W261" s="49" t="s">
        <v>103</v>
      </c>
      <c r="Y261" s="51">
        <f>'GP breakdown'!I41</f>
        <v>5624128</v>
      </c>
      <c r="Z261" s="51">
        <f>'GP breakdown'!J41</f>
        <v>5228477</v>
      </c>
      <c r="AA261" s="51">
        <f>'GP breakdown'!K41</f>
        <v>4769524</v>
      </c>
      <c r="AB261" s="51">
        <f>'GP breakdown'!L41</f>
        <v>4642671</v>
      </c>
    </row>
    <row r="262" spans="13:28">
      <c r="M262" s="49" t="s">
        <v>102</v>
      </c>
      <c r="O262" s="51">
        <f>'GP breakdown'!I42</f>
        <v>2172161</v>
      </c>
      <c r="P262" s="51">
        <f>'GP breakdown'!J42</f>
        <v>1237153</v>
      </c>
      <c r="Q262" s="51">
        <f>'GP breakdown'!K42</f>
        <v>1472329</v>
      </c>
      <c r="R262" s="51">
        <f>'GP breakdown'!L42</f>
        <v>1397030</v>
      </c>
      <c r="W262" s="49" t="s">
        <v>102</v>
      </c>
      <c r="Y262" s="51">
        <f>'GP breakdown'!I42</f>
        <v>2172161</v>
      </c>
      <c r="Z262" s="51">
        <f>'GP breakdown'!J42</f>
        <v>1237153</v>
      </c>
      <c r="AA262" s="51">
        <f>'GP breakdown'!K42</f>
        <v>1472329</v>
      </c>
      <c r="AB262" s="51">
        <f>'GP breakdown'!L42</f>
        <v>1397030</v>
      </c>
    </row>
    <row r="263" spans="13:28">
      <c r="M263" s="49" t="s">
        <v>101</v>
      </c>
      <c r="O263" s="51">
        <f>'GP breakdown'!I43</f>
        <v>576616</v>
      </c>
      <c r="P263" s="51">
        <f>'GP breakdown'!J43</f>
        <v>383418</v>
      </c>
      <c r="Q263" s="51">
        <f>'GP breakdown'!K43</f>
        <v>648651</v>
      </c>
      <c r="R263" s="51">
        <f>'GP breakdown'!L43</f>
        <v>712055</v>
      </c>
      <c r="W263" s="49" t="s">
        <v>101</v>
      </c>
      <c r="Y263" s="51">
        <f>'GP breakdown'!I43</f>
        <v>576616</v>
      </c>
      <c r="Z263" s="51">
        <f>'GP breakdown'!J43</f>
        <v>383418</v>
      </c>
      <c r="AA263" s="51">
        <f>'GP breakdown'!K43</f>
        <v>648651</v>
      </c>
      <c r="AB263" s="51">
        <f>'GP breakdown'!L43</f>
        <v>712055</v>
      </c>
    </row>
    <row r="264" spans="13:28">
      <c r="M264" s="49" t="s">
        <v>100</v>
      </c>
      <c r="O264" s="51">
        <f>'GP breakdown'!I44</f>
        <v>4058705</v>
      </c>
      <c r="P264" s="51">
        <f>'GP breakdown'!J44</f>
        <v>3228689</v>
      </c>
      <c r="Q264" s="51">
        <f>'GP breakdown'!K44</f>
        <v>2923280</v>
      </c>
      <c r="R264" s="51">
        <f>'GP breakdown'!L44</f>
        <v>2497694</v>
      </c>
      <c r="W264" s="49" t="s">
        <v>100</v>
      </c>
      <c r="Y264" s="51">
        <f>'GP breakdown'!I44</f>
        <v>4058705</v>
      </c>
      <c r="Z264" s="51">
        <f>'GP breakdown'!J44</f>
        <v>3228689</v>
      </c>
      <c r="AA264" s="51">
        <f>'GP breakdown'!K44</f>
        <v>2923280</v>
      </c>
      <c r="AB264" s="51">
        <f>'GP breakdown'!L44</f>
        <v>2497694</v>
      </c>
    </row>
    <row r="265" spans="13:28">
      <c r="M265" s="49" t="s">
        <v>99</v>
      </c>
      <c r="O265" s="51">
        <f>'GP breakdown'!I45</f>
        <v>192219</v>
      </c>
      <c r="P265" s="51">
        <f>'GP breakdown'!J45</f>
        <v>109839</v>
      </c>
      <c r="Q265" s="51">
        <f>'GP breakdown'!K45</f>
        <v>132502.39999999999</v>
      </c>
      <c r="R265" s="51">
        <f>'GP breakdown'!L45</f>
        <v>316360</v>
      </c>
      <c r="W265" s="49" t="s">
        <v>99</v>
      </c>
      <c r="Y265" s="51">
        <f>'GP breakdown'!I45</f>
        <v>192219</v>
      </c>
      <c r="Z265" s="51">
        <f>'GP breakdown'!J45</f>
        <v>109839</v>
      </c>
      <c r="AA265" s="51">
        <f>'GP breakdown'!K45</f>
        <v>132502.39999999999</v>
      </c>
      <c r="AB265" s="51">
        <f>'GP breakdown'!L45</f>
        <v>316360</v>
      </c>
    </row>
    <row r="266" spans="13:28">
      <c r="M266" s="49" t="s">
        <v>98</v>
      </c>
      <c r="O266" s="51">
        <f>'GP breakdown'!I46</f>
        <v>718199</v>
      </c>
      <c r="P266" s="51">
        <f>'GP breakdown'!J46</f>
        <v>628657</v>
      </c>
      <c r="Q266" s="51">
        <f>'GP breakdown'!K46</f>
        <v>385797</v>
      </c>
      <c r="R266" s="51">
        <f>'GP breakdown'!L46</f>
        <v>474981</v>
      </c>
      <c r="W266" s="49" t="s">
        <v>98</v>
      </c>
      <c r="Y266" s="51">
        <f>'GP breakdown'!I46</f>
        <v>718199</v>
      </c>
      <c r="Z266" s="51">
        <f>'GP breakdown'!J46</f>
        <v>628657</v>
      </c>
      <c r="AA266" s="51">
        <f>'GP breakdown'!K46</f>
        <v>385797</v>
      </c>
      <c r="AB266" s="51">
        <f>'GP breakdown'!L46</f>
        <v>474981</v>
      </c>
    </row>
    <row r="267" spans="13:28">
      <c r="M267" s="49" t="s">
        <v>97</v>
      </c>
      <c r="O267" s="51">
        <f>'GP breakdown'!I47</f>
        <v>2532977</v>
      </c>
      <c r="P267" s="51">
        <f>'GP breakdown'!J47</f>
        <v>1666436</v>
      </c>
      <c r="Q267" s="51">
        <f>'GP breakdown'!K47</f>
        <v>1006551</v>
      </c>
      <c r="R267" s="51">
        <f>'GP breakdown'!L47</f>
        <v>567676</v>
      </c>
      <c r="W267" s="49" t="s">
        <v>97</v>
      </c>
      <c r="Y267" s="51">
        <f>'GP breakdown'!I47</f>
        <v>2532977</v>
      </c>
      <c r="Z267" s="51">
        <f>'GP breakdown'!J47</f>
        <v>1666436</v>
      </c>
      <c r="AA267" s="51">
        <f>'GP breakdown'!K47</f>
        <v>1006551</v>
      </c>
      <c r="AB267" s="51">
        <f>'GP breakdown'!L47</f>
        <v>567676</v>
      </c>
    </row>
    <row r="268" spans="13:28">
      <c r="M268" s="49" t="s">
        <v>96</v>
      </c>
      <c r="O268" s="51">
        <f>'GP breakdown'!I48</f>
        <v>179605</v>
      </c>
      <c r="P268" s="51">
        <f>'GP breakdown'!J48</f>
        <v>49325</v>
      </c>
      <c r="Q268" s="51">
        <f>'GP breakdown'!K48</f>
        <v>5024</v>
      </c>
      <c r="R268" s="51">
        <f>'GP breakdown'!L48</f>
        <v>35040</v>
      </c>
      <c r="W268" s="49" t="s">
        <v>96</v>
      </c>
      <c r="Y268" s="51">
        <f>'GP breakdown'!I48</f>
        <v>179605</v>
      </c>
      <c r="Z268" s="51">
        <f>'GP breakdown'!J48</f>
        <v>49325</v>
      </c>
      <c r="AA268" s="51">
        <f>'GP breakdown'!K48</f>
        <v>5024</v>
      </c>
      <c r="AB268" s="51">
        <f>'GP breakdown'!L48</f>
        <v>35040</v>
      </c>
    </row>
    <row r="269" spans="13:28">
      <c r="M269" s="49" t="s">
        <v>95</v>
      </c>
      <c r="O269" s="51">
        <f>'GP breakdown'!I49</f>
        <v>178744</v>
      </c>
      <c r="P269" s="51">
        <f>'GP breakdown'!J49</f>
        <v>199050</v>
      </c>
      <c r="Q269" s="51">
        <f>'GP breakdown'!K49</f>
        <v>189881</v>
      </c>
      <c r="R269" s="51">
        <f>'GP breakdown'!L49</f>
        <v>203196</v>
      </c>
      <c r="W269" s="49" t="s">
        <v>95</v>
      </c>
      <c r="Y269" s="51">
        <f>'GP breakdown'!I49</f>
        <v>178744</v>
      </c>
      <c r="Z269" s="51">
        <f>'GP breakdown'!J49</f>
        <v>199050</v>
      </c>
      <c r="AA269" s="51">
        <f>'GP breakdown'!K49</f>
        <v>189881</v>
      </c>
      <c r="AB269" s="51">
        <f>'GP breakdown'!L49</f>
        <v>203196</v>
      </c>
    </row>
    <row r="270" spans="13:28">
      <c r="M270" s="49" t="s">
        <v>94</v>
      </c>
      <c r="O270" s="51">
        <f>'GP breakdown'!I50</f>
        <v>1830951</v>
      </c>
      <c r="P270" s="51">
        <f>'GP breakdown'!J50</f>
        <v>2088539.81</v>
      </c>
      <c r="Q270" s="51">
        <f>'GP breakdown'!K50</f>
        <v>1903522</v>
      </c>
      <c r="R270" s="51">
        <f>'GP breakdown'!L50</f>
        <v>2072984</v>
      </c>
      <c r="W270" s="49" t="s">
        <v>94</v>
      </c>
      <c r="Y270" s="51">
        <f>'GP breakdown'!I50</f>
        <v>1830951</v>
      </c>
      <c r="Z270" s="51">
        <f>'GP breakdown'!J50</f>
        <v>2088539.81</v>
      </c>
      <c r="AA270" s="51">
        <f>'GP breakdown'!K50</f>
        <v>1903522</v>
      </c>
      <c r="AB270" s="51">
        <f>'GP breakdown'!L50</f>
        <v>2072984</v>
      </c>
    </row>
    <row r="271" spans="13:28">
      <c r="M271" s="49" t="s">
        <v>93</v>
      </c>
      <c r="O271" s="51">
        <f>'GP breakdown'!I51</f>
        <v>1018965</v>
      </c>
      <c r="P271" s="51">
        <f>'GP breakdown'!J51</f>
        <v>826806</v>
      </c>
      <c r="Q271" s="51">
        <f>'GP breakdown'!K51</f>
        <v>710223</v>
      </c>
      <c r="R271" s="51">
        <f>'GP breakdown'!L51</f>
        <v>716326</v>
      </c>
      <c r="W271" s="49" t="s">
        <v>93</v>
      </c>
      <c r="Y271" s="51">
        <f>'GP breakdown'!I51</f>
        <v>1018965</v>
      </c>
      <c r="Z271" s="51">
        <f>'GP breakdown'!J51</f>
        <v>826806</v>
      </c>
      <c r="AA271" s="51">
        <f>'GP breakdown'!K51</f>
        <v>710223</v>
      </c>
      <c r="AB271" s="51">
        <f>'GP breakdown'!L51</f>
        <v>716326</v>
      </c>
    </row>
    <row r="272" spans="13:28">
      <c r="M272" s="47" t="s">
        <v>148</v>
      </c>
      <c r="N272" s="47"/>
      <c r="O272" s="50">
        <f>SUM(O261:O271)</f>
        <v>19083270</v>
      </c>
      <c r="P272" s="50">
        <f>SUM(P261:P271)</f>
        <v>15646389.810000001</v>
      </c>
      <c r="Q272" s="50">
        <f>SUM(Q261:Q271)</f>
        <v>14147284.4</v>
      </c>
      <c r="R272" s="50">
        <f>SUM(R261:R271)</f>
        <v>13636013</v>
      </c>
      <c r="W272" s="47" t="s">
        <v>148</v>
      </c>
      <c r="X272" s="47"/>
      <c r="Y272" s="50">
        <f>SUM(Y261:Y271)</f>
        <v>19083270</v>
      </c>
      <c r="Z272" s="50">
        <f>SUM(Z261:Z271)</f>
        <v>15646389.810000001</v>
      </c>
      <c r="AA272" s="50">
        <f>SUM(AA261:AA271)</f>
        <v>14147284.4</v>
      </c>
      <c r="AB272" s="50">
        <f>SUM(AB261:AB271)</f>
        <v>13636013</v>
      </c>
    </row>
    <row r="274" spans="13:28">
      <c r="M274" s="24" t="s">
        <v>211</v>
      </c>
      <c r="W274" s="24" t="s">
        <v>211</v>
      </c>
    </row>
    <row r="275" spans="13:28">
      <c r="M275" s="49" t="s">
        <v>103</v>
      </c>
      <c r="O275" s="53">
        <f t="shared" ref="O275:R285" si="9">O261/O$272</f>
        <v>0.29471510909817866</v>
      </c>
      <c r="P275" s="53">
        <f t="shared" si="9"/>
        <v>0.33416507344450469</v>
      </c>
      <c r="Q275" s="53">
        <f t="shared" si="9"/>
        <v>0.33713353497014592</v>
      </c>
      <c r="R275" s="53">
        <f t="shared" si="9"/>
        <v>0.3404712946518898</v>
      </c>
      <c r="W275" s="49" t="s">
        <v>103</v>
      </c>
      <c r="Y275" s="53">
        <f t="shared" ref="Y275:AB285" si="10">Y261/Y$272</f>
        <v>0.29471510909817866</v>
      </c>
      <c r="Z275" s="53">
        <f t="shared" si="10"/>
        <v>0.33416507344450469</v>
      </c>
      <c r="AA275" s="53">
        <f t="shared" si="10"/>
        <v>0.33713353497014592</v>
      </c>
      <c r="AB275" s="53">
        <f t="shared" si="10"/>
        <v>0.3404712946518898</v>
      </c>
    </row>
    <row r="276" spans="13:28">
      <c r="M276" s="49" t="s">
        <v>102</v>
      </c>
      <c r="O276" s="53">
        <f t="shared" si="9"/>
        <v>0.11382540832886608</v>
      </c>
      <c r="P276" s="53">
        <f t="shared" si="9"/>
        <v>7.9069549910440323E-2</v>
      </c>
      <c r="Q276" s="53">
        <f t="shared" si="9"/>
        <v>0.10407149233530641</v>
      </c>
      <c r="R276" s="53">
        <f t="shared" si="9"/>
        <v>0.10245150103626331</v>
      </c>
      <c r="W276" s="49" t="s">
        <v>102</v>
      </c>
      <c r="Y276" s="53">
        <f t="shared" si="10"/>
        <v>0.11382540832886608</v>
      </c>
      <c r="Z276" s="53">
        <f t="shared" si="10"/>
        <v>7.9069549910440323E-2</v>
      </c>
      <c r="AA276" s="53">
        <f t="shared" si="10"/>
        <v>0.10407149233530641</v>
      </c>
      <c r="AB276" s="53">
        <f t="shared" si="10"/>
        <v>0.10245150103626331</v>
      </c>
    </row>
    <row r="277" spans="13:28">
      <c r="M277" s="49" t="s">
        <v>101</v>
      </c>
      <c r="O277" s="53">
        <f t="shared" si="9"/>
        <v>3.0215785868983672E-2</v>
      </c>
      <c r="P277" s="53">
        <f t="shared" si="9"/>
        <v>2.450520565165441E-2</v>
      </c>
      <c r="Q277" s="53">
        <f t="shared" si="9"/>
        <v>4.5849859355340306E-2</v>
      </c>
      <c r="R277" s="53">
        <f t="shared" si="9"/>
        <v>5.2218709383747286E-2</v>
      </c>
      <c r="W277" s="49" t="s">
        <v>101</v>
      </c>
      <c r="Y277" s="53">
        <f t="shared" si="10"/>
        <v>3.0215785868983672E-2</v>
      </c>
      <c r="Z277" s="53">
        <f t="shared" si="10"/>
        <v>2.450520565165441E-2</v>
      </c>
      <c r="AA277" s="53">
        <f t="shared" si="10"/>
        <v>4.5849859355340306E-2</v>
      </c>
      <c r="AB277" s="53">
        <f t="shared" si="10"/>
        <v>5.2218709383747286E-2</v>
      </c>
    </row>
    <row r="278" spans="13:28">
      <c r="M278" s="49" t="s">
        <v>100</v>
      </c>
      <c r="O278" s="53">
        <f t="shared" si="9"/>
        <v>0.21268393729166962</v>
      </c>
      <c r="P278" s="53">
        <f t="shared" si="9"/>
        <v>0.20635360867313071</v>
      </c>
      <c r="Q278" s="53">
        <f t="shared" si="9"/>
        <v>0.20663188194619173</v>
      </c>
      <c r="R278" s="53">
        <f t="shared" si="9"/>
        <v>0.1831689365505885</v>
      </c>
      <c r="W278" s="49" t="s">
        <v>100</v>
      </c>
      <c r="Y278" s="53">
        <f t="shared" si="10"/>
        <v>0.21268393729166962</v>
      </c>
      <c r="Z278" s="53">
        <f t="shared" si="10"/>
        <v>0.20635360867313071</v>
      </c>
      <c r="AA278" s="53">
        <f t="shared" si="10"/>
        <v>0.20663188194619173</v>
      </c>
      <c r="AB278" s="53">
        <f t="shared" si="10"/>
        <v>0.1831689365505885</v>
      </c>
    </row>
    <row r="279" spans="13:28">
      <c r="M279" s="49" t="s">
        <v>99</v>
      </c>
      <c r="O279" s="53">
        <f t="shared" si="9"/>
        <v>1.0072644782576572E-2</v>
      </c>
      <c r="P279" s="53">
        <f t="shared" si="9"/>
        <v>7.0200858686135471E-3</v>
      </c>
      <c r="Q279" s="53">
        <f t="shared" si="9"/>
        <v>9.3659246717341729E-3</v>
      </c>
      <c r="R279" s="53">
        <f t="shared" si="9"/>
        <v>2.3200329891149268E-2</v>
      </c>
      <c r="W279" s="49" t="s">
        <v>99</v>
      </c>
      <c r="Y279" s="53">
        <f t="shared" si="10"/>
        <v>1.0072644782576572E-2</v>
      </c>
      <c r="Z279" s="53">
        <f t="shared" si="10"/>
        <v>7.0200858686135471E-3</v>
      </c>
      <c r="AA279" s="53">
        <f t="shared" si="10"/>
        <v>9.3659246717341729E-3</v>
      </c>
      <c r="AB279" s="53">
        <f t="shared" si="10"/>
        <v>2.3200329891149268E-2</v>
      </c>
    </row>
    <row r="280" spans="13:28">
      <c r="M280" s="49" t="s">
        <v>98</v>
      </c>
      <c r="O280" s="53">
        <f t="shared" si="9"/>
        <v>3.7635006998276502E-2</v>
      </c>
      <c r="P280" s="53">
        <f t="shared" si="9"/>
        <v>4.0179044983157046E-2</v>
      </c>
      <c r="Q280" s="53">
        <f t="shared" si="9"/>
        <v>2.7270039188580956E-2</v>
      </c>
      <c r="R280" s="53">
        <f t="shared" si="9"/>
        <v>3.4832835668314487E-2</v>
      </c>
      <c r="W280" s="49" t="s">
        <v>98</v>
      </c>
      <c r="Y280" s="53">
        <f t="shared" si="10"/>
        <v>3.7635006998276502E-2</v>
      </c>
      <c r="Z280" s="53">
        <f t="shared" si="10"/>
        <v>4.0179044983157046E-2</v>
      </c>
      <c r="AA280" s="53">
        <f t="shared" si="10"/>
        <v>2.7270039188580956E-2</v>
      </c>
      <c r="AB280" s="53">
        <f t="shared" si="10"/>
        <v>3.4832835668314487E-2</v>
      </c>
    </row>
    <row r="281" spans="13:28">
      <c r="M281" s="49" t="s">
        <v>97</v>
      </c>
      <c r="O281" s="53">
        <f t="shared" si="9"/>
        <v>0.13273285972477464</v>
      </c>
      <c r="P281" s="53">
        <f t="shared" si="9"/>
        <v>0.10650610270076097</v>
      </c>
      <c r="Q281" s="53">
        <f t="shared" si="9"/>
        <v>7.1148000672128994E-2</v>
      </c>
      <c r="R281" s="53">
        <f t="shared" si="9"/>
        <v>4.1630643795954138E-2</v>
      </c>
      <c r="W281" s="49" t="s">
        <v>97</v>
      </c>
      <c r="Y281" s="53">
        <f t="shared" si="10"/>
        <v>0.13273285972477464</v>
      </c>
      <c r="Z281" s="53">
        <f t="shared" si="10"/>
        <v>0.10650610270076097</v>
      </c>
      <c r="AA281" s="53">
        <f t="shared" si="10"/>
        <v>7.1148000672128994E-2</v>
      </c>
      <c r="AB281" s="53">
        <f t="shared" si="10"/>
        <v>4.1630643795954138E-2</v>
      </c>
    </row>
    <row r="282" spans="13:28">
      <c r="M282" s="49" t="s">
        <v>96</v>
      </c>
      <c r="O282" s="53">
        <f t="shared" si="9"/>
        <v>9.4116469556842202E-3</v>
      </c>
      <c r="P282" s="53">
        <f t="shared" si="9"/>
        <v>3.1524844132718179E-3</v>
      </c>
      <c r="Q282" s="53">
        <f t="shared" si="9"/>
        <v>3.5512115667936947E-4</v>
      </c>
      <c r="R282" s="53">
        <f t="shared" si="9"/>
        <v>2.5696660746803335E-3</v>
      </c>
      <c r="W282" s="49" t="s">
        <v>96</v>
      </c>
      <c r="Y282" s="53">
        <f t="shared" si="10"/>
        <v>9.4116469556842202E-3</v>
      </c>
      <c r="Z282" s="53">
        <f t="shared" si="10"/>
        <v>3.1524844132718179E-3</v>
      </c>
      <c r="AA282" s="53">
        <f t="shared" si="10"/>
        <v>3.5512115667936947E-4</v>
      </c>
      <c r="AB282" s="53">
        <f t="shared" si="10"/>
        <v>2.5696660746803335E-3</v>
      </c>
    </row>
    <row r="283" spans="13:28">
      <c r="M283" s="49" t="s">
        <v>95</v>
      </c>
      <c r="O283" s="53">
        <f t="shared" si="9"/>
        <v>9.3665289020173174E-3</v>
      </c>
      <c r="P283" s="53">
        <f t="shared" si="9"/>
        <v>1.2721784540532292E-2</v>
      </c>
      <c r="Q283" s="53">
        <f t="shared" si="9"/>
        <v>1.3421727776957675E-2</v>
      </c>
      <c r="R283" s="53">
        <f t="shared" si="9"/>
        <v>1.4901423165260989E-2</v>
      </c>
      <c r="W283" s="49" t="s">
        <v>95</v>
      </c>
      <c r="Y283" s="53">
        <f t="shared" si="10"/>
        <v>9.3665289020173174E-3</v>
      </c>
      <c r="Z283" s="53">
        <f t="shared" si="10"/>
        <v>1.2721784540532292E-2</v>
      </c>
      <c r="AA283" s="53">
        <f t="shared" si="10"/>
        <v>1.3421727776957675E-2</v>
      </c>
      <c r="AB283" s="53">
        <f t="shared" si="10"/>
        <v>1.4901423165260989E-2</v>
      </c>
    </row>
    <row r="284" spans="13:28">
      <c r="M284" s="49" t="s">
        <v>94</v>
      </c>
      <c r="O284" s="53">
        <f t="shared" si="9"/>
        <v>9.5945348988931145E-2</v>
      </c>
      <c r="P284" s="53">
        <f t="shared" si="9"/>
        <v>0.13348381545915222</v>
      </c>
      <c r="Q284" s="53">
        <f t="shared" si="9"/>
        <v>0.13455034522385087</v>
      </c>
      <c r="R284" s="53">
        <f t="shared" si="9"/>
        <v>0.15202273567794339</v>
      </c>
      <c r="W284" s="49" t="s">
        <v>94</v>
      </c>
      <c r="Y284" s="53">
        <f t="shared" si="10"/>
        <v>9.5945348988931145E-2</v>
      </c>
      <c r="Z284" s="53">
        <f t="shared" si="10"/>
        <v>0.13348381545915222</v>
      </c>
      <c r="AA284" s="53">
        <f t="shared" si="10"/>
        <v>0.13455034522385087</v>
      </c>
      <c r="AB284" s="53">
        <f t="shared" si="10"/>
        <v>0.15202273567794339</v>
      </c>
    </row>
    <row r="285" spans="13:28">
      <c r="M285" s="49" t="s">
        <v>93</v>
      </c>
      <c r="O285" s="53">
        <f t="shared" si="9"/>
        <v>5.3395723060041596E-2</v>
      </c>
      <c r="P285" s="53">
        <f t="shared" si="9"/>
        <v>5.2843244354781931E-2</v>
      </c>
      <c r="Q285" s="53">
        <f t="shared" si="9"/>
        <v>5.0202072703083564E-2</v>
      </c>
      <c r="R285" s="53">
        <f t="shared" si="9"/>
        <v>5.2531924104208469E-2</v>
      </c>
      <c r="W285" s="49" t="s">
        <v>93</v>
      </c>
      <c r="Y285" s="53">
        <f t="shared" si="10"/>
        <v>5.3395723060041596E-2</v>
      </c>
      <c r="Z285" s="53">
        <f t="shared" si="10"/>
        <v>5.2843244354781931E-2</v>
      </c>
      <c r="AA285" s="53">
        <f t="shared" si="10"/>
        <v>5.0202072703083564E-2</v>
      </c>
      <c r="AB285" s="53">
        <f t="shared" si="10"/>
        <v>5.2531924104208469E-2</v>
      </c>
    </row>
    <row r="286" spans="13:28">
      <c r="M286" s="47" t="s">
        <v>109</v>
      </c>
      <c r="N286" s="47"/>
      <c r="O286" s="52">
        <f>SUM(O275:O285)</f>
        <v>0.99999999999999989</v>
      </c>
      <c r="P286" s="52">
        <f>SUM(P275:P285)</f>
        <v>1</v>
      </c>
      <c r="Q286" s="52">
        <f>SUM(Q275:Q285)</f>
        <v>0.99999999999999989</v>
      </c>
      <c r="R286" s="52">
        <f>SUM(R275:R285)</f>
        <v>1</v>
      </c>
      <c r="W286" s="47" t="s">
        <v>148</v>
      </c>
      <c r="X286" s="47"/>
      <c r="Y286" s="52">
        <f>SUM(Y275:Y285)</f>
        <v>0.99999999999999989</v>
      </c>
      <c r="Z286" s="52">
        <f>SUM(Z275:Z285)</f>
        <v>1</v>
      </c>
      <c r="AA286" s="52">
        <f>SUM(AA275:AA285)</f>
        <v>0.99999999999999989</v>
      </c>
      <c r="AB286" s="52">
        <f>SUM(AB275:AB285)</f>
        <v>1</v>
      </c>
    </row>
    <row r="287" spans="13:28">
      <c r="M287" s="49"/>
      <c r="W287" s="49"/>
    </row>
    <row r="288" spans="13:28">
      <c r="M288" s="24" t="s">
        <v>406</v>
      </c>
      <c r="W288" s="24" t="s">
        <v>406</v>
      </c>
    </row>
    <row r="289" spans="13:28">
      <c r="M289" s="49" t="s">
        <v>103</v>
      </c>
      <c r="O289" s="51">
        <f>'환율통일(Raw)_ASP변동'!BH42</f>
        <v>3254.2705436205988</v>
      </c>
      <c r="P289" s="51">
        <f>'환율통일(Raw)_ASP변동'!BI42</f>
        <v>3249.6801171806947</v>
      </c>
      <c r="Q289" s="51">
        <f>'환율통일(Raw)_ASP변동'!BJ42</f>
        <v>3223.9256068858112</v>
      </c>
      <c r="R289" s="51">
        <f>'환율통일(Raw)_ASP변동'!BK42</f>
        <v>3276.7610746553796</v>
      </c>
      <c r="W289" s="49" t="s">
        <v>103</v>
      </c>
      <c r="Y289" s="51">
        <f>'ASP통일(Raw)_환율변동'!BH42</f>
        <v>3254.2705436205988</v>
      </c>
      <c r="Z289" s="51">
        <f>'ASP통일(Raw)_환율변동'!BI42</f>
        <v>3293.1145610151834</v>
      </c>
      <c r="AA289" s="51">
        <f>'ASP통일(Raw)_환율변동'!BJ42</f>
        <v>3114.3558547334796</v>
      </c>
      <c r="AB289" s="51">
        <f>'ASP통일(Raw)_환율변동'!BK42</f>
        <v>3188.0340228079613</v>
      </c>
    </row>
    <row r="290" spans="13:28">
      <c r="M290" s="49" t="s">
        <v>102</v>
      </c>
      <c r="O290" s="51">
        <f>'환율통일(Raw)_ASP변동'!BH43</f>
        <v>7557.6521621856436</v>
      </c>
      <c r="P290" s="51">
        <f>'환율통일(Raw)_ASP변동'!BI43</f>
        <v>5956.1091035231293</v>
      </c>
      <c r="Q290" s="51">
        <f>'환율통일(Raw)_ASP변동'!BJ43</f>
        <v>5076.714678621066</v>
      </c>
      <c r="R290" s="51">
        <f>'환율통일(Raw)_ASP변동'!BK43</f>
        <v>4573.598507046333</v>
      </c>
      <c r="W290" s="49" t="s">
        <v>102</v>
      </c>
      <c r="Y290" s="51">
        <f>'ASP통일(Raw)_환율변동'!BH43</f>
        <v>7557.6521621856436</v>
      </c>
      <c r="Z290" s="51">
        <f>'ASP통일(Raw)_환율변동'!BI43</f>
        <v>6851.0806400895563</v>
      </c>
      <c r="AA290" s="51">
        <f>'ASP통일(Raw)_환율변동'!BJ43</f>
        <v>5731.2622396840161</v>
      </c>
      <c r="AB290" s="51">
        <f>'ASP통일(Raw)_환율변동'!BK43</f>
        <v>5097.6894042437698</v>
      </c>
    </row>
    <row r="291" spans="13:28">
      <c r="M291" s="49" t="s">
        <v>101</v>
      </c>
      <c r="O291" s="51">
        <f>'환율통일(Raw)_ASP변동'!BH44</f>
        <v>11069.32266753369</v>
      </c>
      <c r="P291" s="51">
        <f>'환율통일(Raw)_ASP변동'!BI44</f>
        <v>9612.1111184084566</v>
      </c>
      <c r="Q291" s="51">
        <f>'환율통일(Raw)_ASP변동'!BJ44</f>
        <v>10009.852249621203</v>
      </c>
      <c r="R291" s="51">
        <f>'환율통일(Raw)_ASP변동'!BK44</f>
        <v>9467.2591685245334</v>
      </c>
      <c r="W291" s="49" t="s">
        <v>101</v>
      </c>
      <c r="Y291" s="51">
        <f>'ASP통일(Raw)_환율변동'!BH44</f>
        <v>11069.32266753369</v>
      </c>
      <c r="Z291" s="51">
        <f>'ASP통일(Raw)_환율변동'!BI44</f>
        <v>10918.104037339766</v>
      </c>
      <c r="AA291" s="51">
        <f>'ASP통일(Raw)_환율변동'!BJ44</f>
        <v>9040.3371769608657</v>
      </c>
      <c r="AB291" s="51">
        <f>'ASP통일(Raw)_환율변동'!BK44</f>
        <v>10171.374326757767</v>
      </c>
    </row>
    <row r="292" spans="13:28">
      <c r="M292" s="49" t="s">
        <v>100</v>
      </c>
      <c r="O292" s="51">
        <f>'환율통일(Raw)_ASP변동'!BH45</f>
        <v>3416.6917698033035</v>
      </c>
      <c r="P292" s="51">
        <f>'환율통일(Raw)_ASP변동'!BI45</f>
        <v>3176.9373841597217</v>
      </c>
      <c r="Q292" s="51">
        <f>'환율통일(Raw)_ASP변동'!BJ45</f>
        <v>2802.1897040462682</v>
      </c>
      <c r="R292" s="51">
        <f>'환율통일(Raw)_ASP변동'!BK45</f>
        <v>2647.6473811627297</v>
      </c>
      <c r="W292" s="49" t="s">
        <v>100</v>
      </c>
      <c r="Y292" s="51">
        <f>'ASP통일(Raw)_환율변동'!BH45</f>
        <v>3416.6917698033035</v>
      </c>
      <c r="Z292" s="51">
        <f>'ASP통일(Raw)_환율변동'!BI45</f>
        <v>3244.3622758455181</v>
      </c>
      <c r="AA292" s="51">
        <f>'ASP통일(Raw)_환율변동'!BJ45</f>
        <v>3182.9937414775704</v>
      </c>
      <c r="AB292" s="51">
        <f>'ASP통일(Raw)_환율변동'!BK45</f>
        <v>2773.281354716954</v>
      </c>
    </row>
    <row r="293" spans="13:28">
      <c r="M293" s="49" t="s">
        <v>99</v>
      </c>
      <c r="O293" s="51">
        <f>'환율통일(Raw)_ASP변동'!BH46</f>
        <v>13601.787476097224</v>
      </c>
      <c r="P293" s="51">
        <f>'환율통일(Raw)_ASP변동'!BI46</f>
        <v>7835.8039764664754</v>
      </c>
      <c r="Q293" s="51">
        <f>'환율통일(Raw)_ASP변동'!BJ46</f>
        <v>13231.08333887723</v>
      </c>
      <c r="R293" s="51">
        <f>'환율통일(Raw)_ASP변동'!BK46</f>
        <v>12677.037850655217</v>
      </c>
      <c r="W293" s="49" t="s">
        <v>99</v>
      </c>
      <c r="Y293" s="51">
        <f>'ASP통일(Raw)_환율변동'!BH46</f>
        <v>13601.787476097224</v>
      </c>
      <c r="Z293" s="51">
        <f>'ASP통일(Raw)_환율변동'!BI46</f>
        <v>8843.8178450675041</v>
      </c>
      <c r="AA293" s="51">
        <f>'ASP통일(Raw)_환율변동'!BJ46</f>
        <v>9266.2907977423292</v>
      </c>
      <c r="AB293" s="51">
        <f>'ASP통일(Raw)_환율변동'!BK46</f>
        <v>14342.768706403554</v>
      </c>
    </row>
    <row r="294" spans="13:28">
      <c r="M294" s="49" t="s">
        <v>98</v>
      </c>
      <c r="O294" s="51">
        <f>'환율통일(Raw)_ASP변동'!BH47</f>
        <v>5196.7101692183023</v>
      </c>
      <c r="P294" s="51">
        <f>'환율통일(Raw)_ASP변동'!BI47</f>
        <v>3980.0023236951956</v>
      </c>
      <c r="Q294" s="51">
        <f>'환율통일(Raw)_ASP변동'!BJ47</f>
        <v>4150.3313364751621</v>
      </c>
      <c r="R294" s="51">
        <f>'환율통일(Raw)_ASP변동'!BK47</f>
        <v>4898.9666638801391</v>
      </c>
      <c r="W294" s="49" t="s">
        <v>98</v>
      </c>
      <c r="Y294" s="51">
        <f>'ASP통일(Raw)_환율변동'!BH47</f>
        <v>5196.7101692183023</v>
      </c>
      <c r="Z294" s="51">
        <f>'ASP통일(Raw)_환율변동'!BI47</f>
        <v>5083.9098229964002</v>
      </c>
      <c r="AA294" s="51">
        <f>'ASP통일(Raw)_환율변동'!BJ47</f>
        <v>4090.2015908575559</v>
      </c>
      <c r="AB294" s="51">
        <f>'ASP통일(Raw)_환율변동'!BK47</f>
        <v>4021.757799208804</v>
      </c>
    </row>
    <row r="295" spans="13:28">
      <c r="M295" s="49" t="s">
        <v>97</v>
      </c>
      <c r="O295" s="51">
        <f>'환율통일(Raw)_ASP변동'!BH48</f>
        <v>1586.4079587838228</v>
      </c>
      <c r="P295" s="51">
        <f>'환율통일(Raw)_ASP변동'!BI48</f>
        <v>1903.0451428171546</v>
      </c>
      <c r="Q295" s="51">
        <f>'환율통일(Raw)_ASP변동'!BJ48</f>
        <v>1655.9040351696322</v>
      </c>
      <c r="R295" s="51">
        <f>'환율통일(Raw)_ASP변동'!BK48</f>
        <v>1635.5612845721125</v>
      </c>
      <c r="W295" s="49" t="s">
        <v>97</v>
      </c>
      <c r="Y295" s="51">
        <f>'ASP통일(Raw)_환율변동'!BH48</f>
        <v>1586.4079587838228</v>
      </c>
      <c r="Z295" s="51">
        <f>'ASP통일(Raw)_환율변동'!BI48</f>
        <v>1592.869227178697</v>
      </c>
      <c r="AA295" s="51">
        <f>'ASP통일(Raw)_환율변동'!BJ48</f>
        <v>1882.8418035164034</v>
      </c>
      <c r="AB295" s="51">
        <f>'ASP통일(Raw)_환율변동'!BK48</f>
        <v>1672.7689378915934</v>
      </c>
    </row>
    <row r="296" spans="13:28">
      <c r="M296" s="49" t="s">
        <v>96</v>
      </c>
      <c r="O296" s="51">
        <f>'환율통일(Raw)_ASP변동'!BH49</f>
        <v>3094.1938389131483</v>
      </c>
      <c r="P296" s="51">
        <f>'환율통일(Raw)_ASP변동'!BI49</f>
        <v>2568.0267102557077</v>
      </c>
      <c r="Q296" s="51">
        <f>'환율통일(Raw)_ASP변동'!BJ49</f>
        <v>20939.146861356563</v>
      </c>
      <c r="R296" s="51">
        <f>'환율통일(Raw)_ASP변동'!BK49</f>
        <v>30054.740809722731</v>
      </c>
      <c r="W296" s="49" t="s">
        <v>96</v>
      </c>
      <c r="Y296" s="51">
        <f>'ASP통일(Raw)_환율변동'!BH49</f>
        <v>3094.1938389131483</v>
      </c>
      <c r="Z296" s="51">
        <f>'ASP통일(Raw)_환율변동'!BI49</f>
        <v>3106.0649757732626</v>
      </c>
      <c r="AA296" s="51">
        <f>'ASP통일(Raw)_환율변동'!BJ49</f>
        <v>1899.2013004520313</v>
      </c>
      <c r="AB296" s="51">
        <f>'ASP통일(Raw)_환율변동'!BK49</f>
        <v>24597.712339260193</v>
      </c>
    </row>
    <row r="297" spans="13:28">
      <c r="M297" s="49" t="s">
        <v>95</v>
      </c>
      <c r="O297" s="51">
        <f>'환율통일(Raw)_ASP변동'!BH50</f>
        <v>8950.843223255386</v>
      </c>
      <c r="P297" s="51">
        <f>'환율통일(Raw)_ASP변동'!BI50</f>
        <v>9747.8675332957046</v>
      </c>
      <c r="Q297" s="51">
        <f>'환율통일(Raw)_ASP변동'!BJ50</f>
        <v>10653.893413479822</v>
      </c>
      <c r="R297" s="51">
        <f>'환율통일(Raw)_ASP변동'!BK50</f>
        <v>10201.936437682289</v>
      </c>
      <c r="W297" s="49" t="s">
        <v>95</v>
      </c>
      <c r="Y297" s="51">
        <f>'ASP통일(Raw)_환율변동'!BH50</f>
        <v>8950.843223255386</v>
      </c>
      <c r="Z297" s="51">
        <f>'ASP통일(Raw)_환율변동'!BI50</f>
        <v>9158.8856384793289</v>
      </c>
      <c r="AA297" s="51">
        <f>'ASP통일(Raw)_환율변동'!BJ50</f>
        <v>9730.3483565391707</v>
      </c>
      <c r="AB297" s="51">
        <f>'ASP통일(Raw)_환율변동'!BK50</f>
        <v>10308.483462742995</v>
      </c>
    </row>
    <row r="298" spans="13:28">
      <c r="M298" s="49" t="s">
        <v>94</v>
      </c>
      <c r="O298" s="51">
        <f>'환율통일(Raw)_ASP변동'!BH51</f>
        <v>4333.1612780479354</v>
      </c>
      <c r="P298" s="51">
        <f>'환율통일(Raw)_ASP변동'!BI51</f>
        <v>5056.2897048670993</v>
      </c>
      <c r="Q298" s="51">
        <f>'환율통일(Raw)_ASP변동'!BJ51</f>
        <v>4608.5754699048257</v>
      </c>
      <c r="R298" s="51">
        <f>'환율통일(Raw)_ASP변동'!BK51</f>
        <v>4886.3793417690777</v>
      </c>
      <c r="W298" s="49" t="s">
        <v>94</v>
      </c>
      <c r="Y298" s="51">
        <f>'ASP통일(Raw)_환율변동'!BH51</f>
        <v>4333.1612780479354</v>
      </c>
      <c r="Z298" s="51">
        <f>'ASP통일(Raw)_환율변동'!BI51</f>
        <v>4797.8378135854218</v>
      </c>
      <c r="AA298" s="51">
        <f>'ASP통일(Raw)_환율변동'!BJ51</f>
        <v>5101.0533221418482</v>
      </c>
      <c r="AB298" s="51">
        <f>'ASP통일(Raw)_환율변동'!BK51</f>
        <v>4147.37238218934</v>
      </c>
    </row>
    <row r="299" spans="13:28">
      <c r="M299" s="49" t="s">
        <v>93</v>
      </c>
      <c r="O299" s="51">
        <f>'환율통일(Raw)_ASP변동'!BH52</f>
        <v>3661.6393344734315</v>
      </c>
      <c r="P299" s="51">
        <f>'환율통일(Raw)_ASP변동'!BI52</f>
        <v>3693.0476679927106</v>
      </c>
      <c r="Q299" s="51">
        <f>'환율통일(Raw)_ASP변동'!BJ52</f>
        <v>3772.4477696697318</v>
      </c>
      <c r="R299" s="51">
        <f>'환율통일(Raw)_ASP변동'!BK52</f>
        <v>3176.823943324925</v>
      </c>
      <c r="W299" s="49" t="s">
        <v>93</v>
      </c>
      <c r="Y299" s="51">
        <f>'ASP통일(Raw)_환율변동'!BH52</f>
        <v>3661.6393344734315</v>
      </c>
      <c r="Z299" s="51">
        <f>'ASP통일(Raw)_환율변동'!BI52</f>
        <v>3625.9968362038644</v>
      </c>
      <c r="AA299" s="51">
        <f>'ASP통일(Raw)_환율변동'!BJ52</f>
        <v>3946.2335473599551</v>
      </c>
      <c r="AB299" s="51">
        <f>'ASP통일(Raw)_환율변동'!BK52</f>
        <v>3882.3471282955779</v>
      </c>
    </row>
    <row r="300" spans="13:28">
      <c r="M300" s="47" t="s">
        <v>148</v>
      </c>
      <c r="N300" s="47"/>
      <c r="O300" s="50">
        <f>O275*O289+O276*O290+O277*O291+O278*O292+O279*O293+O280*O294+O281*O295+O282*O296+O283*O297+O284*O298+O285*O299</f>
        <v>4147.8542881873191</v>
      </c>
      <c r="P300" s="50">
        <f>P275*P289+P276*P290+P277*P291+P278*P292+P279*P293+P280*P294+P281*P295+P282*P296+P283*P297+P284*P298+P285*P299</f>
        <v>3867.793741972549</v>
      </c>
      <c r="Q300" s="50">
        <f>Q275*Q289+Q276*Q290+Q277*Q291+Q278*Q292+Q279*Q293+Q280*Q294+Q281*Q295+Q282*Q296+Q283*Q297+Q284*Q298+Q285*Q299</f>
        <v>3968.0217573820355</v>
      </c>
      <c r="R300" s="50">
        <f>R275*R289+R276*R290+R277*R291+R278*R292+R279*R293+R280*R294+R281*R295+R282*R296+R283*R297+R284*R298+R285*R299</f>
        <v>4235.3752072411762</v>
      </c>
      <c r="W300" s="47" t="s">
        <v>148</v>
      </c>
      <c r="X300" s="47"/>
      <c r="Y300" s="50">
        <f>Y275*Y289+Y276*Y290+Y277*Y291+Y278*Y292+Y279*Y293+Y280*Y294+Y281*Y295+Y282*Y296+Y283*Y297+Y284*Y298+Y285*Y299</f>
        <v>4147.8542881873191</v>
      </c>
      <c r="Z300" s="50">
        <f>Z275*Z289+Z276*Z290+Z277*Z291+Z278*Z292+Z279*Z293+Z280*Z294+Z281*Z295+Z282*Z296+Z283*Z297+Z284*Z298+Z285*Z299</f>
        <v>3973.5456009293048</v>
      </c>
      <c r="AA300" s="50">
        <f>AA275*AA289+AA276*AA290+AA277*AA291+AA278*AA292+AA279*AA293+AA280*AA294+AA281*AA295+AA282*AA296+AA283*AA297+AA284*AA298+AA285*AA299</f>
        <v>4066.638879321551</v>
      </c>
      <c r="AB300" s="50">
        <f>AB275*AB289+AB276*AB290+AB277*AB291+AB278*AB292+AB279*AB293+AB280*AB294+AB281*AB295+AB282*AB296+AB283*AB297+AB284*AB298+AB285*AB299</f>
        <v>4240.5607220761567</v>
      </c>
    </row>
    <row r="301" spans="13:28" ht="11.25" thickBot="1">
      <c r="M301" s="49"/>
      <c r="W301" s="49"/>
    </row>
    <row r="302" spans="13:28">
      <c r="M302" s="39" t="s">
        <v>139</v>
      </c>
      <c r="N302" s="38"/>
      <c r="O302" s="38"/>
      <c r="P302" s="37">
        <f>SUM(P303:P304)</f>
        <v>-280.06054621477068</v>
      </c>
      <c r="Q302" s="37">
        <f>SUM(Q303:Q304)</f>
        <v>100.2280154094865</v>
      </c>
      <c r="R302" s="36">
        <f>SUM(R303:R304)</f>
        <v>267.35344985914088</v>
      </c>
      <c r="W302" s="39" t="s">
        <v>139</v>
      </c>
      <c r="X302" s="38"/>
      <c r="Y302" s="38"/>
      <c r="Z302" s="37">
        <f>SUM(Z303:Z304)</f>
        <v>-174.308687258014</v>
      </c>
      <c r="AA302" s="37">
        <f>SUM(AA303:AA304)</f>
        <v>93.093278392245537</v>
      </c>
      <c r="AB302" s="36">
        <f>SUM(AB303:AB304)</f>
        <v>173.92184275460608</v>
      </c>
    </row>
    <row r="303" spans="13:28">
      <c r="M303" s="48" t="s">
        <v>124</v>
      </c>
      <c r="N303" s="47"/>
      <c r="O303" s="47"/>
      <c r="P303" s="46">
        <f>-((O289-P289)*O275+(O290-P290)*O276+(O291-P291)*O277+(O292-P292)*O278+(O293-P293)*O279+(O294-P294)*O280+(O295-P295)*O281+(O296-P296)*O282+(O297-P297)*O283+(O298-P298)*O284+(O299-P299)*O285)</f>
        <v>-266.94208052217266</v>
      </c>
      <c r="Q303" s="46">
        <f>-((P289-Q289)*P275+(P290-Q290)*P276+(P291-Q291)*P277+(P292-Q292)*P278+(P293-Q293)*P279+(P294-Q294)*P280+(P295-Q295)*P281+(P296-Q296)*P282+(P297-Q297)*P283+(P298-Q298)*P284+(P299-Q299)*P285)</f>
        <v>-113.45235120564915</v>
      </c>
      <c r="R303" s="45">
        <f>-((Q289-R289)*Q275+(Q290-R290)*Q276+(Q291-R291)*Q277+(Q292-R292)*Q278+(Q293-R293)*Q279+(Q294-R294)*Q280+(Q295-R295)*Q281+(Q296-R296)*Q282+(Q297-R297)*Q283+(Q298-R298)*Q284+(Q299-R299)*Q285)</f>
        <v>-72.931656869655868</v>
      </c>
      <c r="W303" s="48" t="s">
        <v>124</v>
      </c>
      <c r="X303" s="47"/>
      <c r="Y303" s="47"/>
      <c r="Z303" s="46">
        <f>-((Y289-Z289)*Y275+(Y290-Z290)*Y276+(Y291-Z291)*Y277+(Y292-Z292)*Y278+(Y293-Z293)*Y279+(Y294-Z294)*Y280+(Y295-Z295)*Y281+(Y296-Z296)*Y282+(Y297-Z297)*Y283+(Y298-Z298)*Y284+(Y299-Z299)*Y285)</f>
        <v>-116.77097774878769</v>
      </c>
      <c r="AA303" s="46">
        <f>-((Z289-AA289)*Z275+(Z290-AA290)*Z276+(Z291-AA291)*Z277+(Z292-AA292)*Z278+(Z293-AA293)*Z279+(Z294-AA294)*Z280+(Z295-AA295)*Z281+(Z296-AA296)*Z282+(Z297-AA297)*Z283+(Z298-AA298)*Z284+(Z299-AA299)*Z285)</f>
        <v>-152.17162066448486</v>
      </c>
      <c r="AB303" s="45">
        <f>-((AA289-AB289)*AA275+(AA290-AB290)*AA276+(AA291-AB291)*AA277+(AA292-AB292)*AA278+(AA293-AB293)*AA279+(AA294-AB294)*AA280+(AA295-AB295)*AA281+(AA296-AB296)*AA282+(AA297-AB297)*AA283+(AA298-AB298)*AA284+(AA299-AB299)*AA285)</f>
        <v>-158.87109294822045</v>
      </c>
    </row>
    <row r="304" spans="13:28" ht="11.25" thickBot="1">
      <c r="M304" s="30" t="s">
        <v>89</v>
      </c>
      <c r="N304" s="29"/>
      <c r="O304" s="29"/>
      <c r="P304" s="44">
        <f>-((O275-P275)*P289+(O276-P276)*P290+(O277-P277)*P291+(O278-P278)*P292+(O279-P279)*P293+(O280-P280)*P294+(O281-P281)*P295+(O282-P282)*P296+(O283-P283)*P297+(O284-P284)*P298+(O285-P285)*P299)</f>
        <v>-13.11846569259802</v>
      </c>
      <c r="Q304" s="44">
        <f>-((P275-Q275)*Q289+(P276-Q276)*Q290+(P277-Q277)*Q291+(P278-Q278)*Q292+(P279-Q279)*Q293+(P280-Q280)*Q294+(P281-Q281)*Q295+(P282-Q282)*Q296+(P283-Q283)*Q297+(P284-Q284)*Q298+(P285-Q285)*Q299)</f>
        <v>213.68036661513565</v>
      </c>
      <c r="R304" s="43">
        <f>-((Q275-R275)*R289+(Q276-R276)*R290+(Q277-R277)*R291+(Q278-R278)*R292+(Q279-R279)*R293+(Q280-R280)*R294+(Q281-R281)*R295+(Q282-R282)*R296+(Q283-R283)*R297+(Q284-R284)*R298+(Q285-R285)*R299)</f>
        <v>340.28510672879673</v>
      </c>
      <c r="W304" s="30" t="s">
        <v>89</v>
      </c>
      <c r="X304" s="29"/>
      <c r="Y304" s="29"/>
      <c r="Z304" s="44">
        <f>-((Y275-Z275)*Z289+(Y276-Z276)*Z290+(Y277-Z277)*Z291+(Y278-Z278)*Z292+(Y279-Z279)*Z293+(Y280-Z280)*Z294+(Y281-Z281)*Z295+(Y282-Z282)*Z296+(Y283-Z283)*Z297+(Y284-Z284)*Z298+(Y285-Z285)*Z299)</f>
        <v>-57.537709509226318</v>
      </c>
      <c r="AA304" s="44">
        <f>-((Z275-AA275)*AA289+(Z276-AA276)*AA290+(Z277-AA277)*AA291+(Z278-AA278)*AA292+(Z279-AA279)*AA293+(Z280-AA280)*AA294+(Z281-AA281)*AA295+(Z282-AA282)*AA296+(Z283-AA283)*AA297+(Z284-AA284)*AA298+(Z285-AA285)*AA299)</f>
        <v>245.2648990567304</v>
      </c>
      <c r="AB304" s="43">
        <f>-((AA275-AB275)*AB289+(AA276-AB276)*AB290+(AA277-AB277)*AB291+(AA278-AB278)*AB292+(AA279-AB279)*AB293+(AA280-AB280)*AB294+(AA281-AB281)*AB295+(AA282-AB282)*AB296+(AA283-AB283)*AB297+(AA284-AB284)*AB298+(AA285-AB285)*AB299)</f>
        <v>332.79293570282653</v>
      </c>
    </row>
    <row r="305" spans="13:28">
      <c r="P305" s="42">
        <f>P302-(P54-O54)</f>
        <v>59.851879920651584</v>
      </c>
      <c r="Q305" s="42">
        <f>Q302-(Q54-P54)</f>
        <v>-143.57039044873682</v>
      </c>
      <c r="R305" s="42">
        <f>R302-(R54-Q54)</f>
        <v>130.39436483977141</v>
      </c>
      <c r="Z305" s="42">
        <f>Z302-(Z54-Y54)</f>
        <v>165.60373887740826</v>
      </c>
      <c r="AA305" s="42">
        <f>AA302-(AA54-Z54)</f>
        <v>-150.70512746597777</v>
      </c>
      <c r="AB305" s="42">
        <f>AB302-(AB54-AA54)</f>
        <v>36.962757735236607</v>
      </c>
    </row>
    <row r="306" spans="13:28" ht="11.25" thickBot="1">
      <c r="M306" s="41" t="s">
        <v>210</v>
      </c>
      <c r="N306" s="33"/>
      <c r="O306" s="40" t="s">
        <v>122</v>
      </c>
      <c r="P306" s="40" t="s">
        <v>121</v>
      </c>
      <c r="Q306" s="40" t="s">
        <v>85</v>
      </c>
      <c r="R306" s="40" t="s">
        <v>119</v>
      </c>
      <c r="W306" s="41" t="s">
        <v>210</v>
      </c>
      <c r="X306" s="33"/>
      <c r="Y306" s="40" t="s">
        <v>122</v>
      </c>
      <c r="Z306" s="40" t="s">
        <v>121</v>
      </c>
      <c r="AA306" s="40" t="s">
        <v>85</v>
      </c>
      <c r="AB306" s="40" t="s">
        <v>119</v>
      </c>
    </row>
    <row r="307" spans="13:28">
      <c r="M307" s="39" t="s">
        <v>130</v>
      </c>
      <c r="N307" s="38"/>
      <c r="O307" s="37">
        <f>O248</f>
        <v>501727.73630133254</v>
      </c>
      <c r="P307" s="37">
        <f>P4-'GP breakdown'!D40+P272*(P54-P303)/1000000</f>
        <v>425788.27213260962</v>
      </c>
      <c r="Q307" s="37">
        <f>Q4-'GP breakdown'!E40+Q272*(Q54-Q303)/1000000</f>
        <v>408691.09935651196</v>
      </c>
      <c r="R307" s="36">
        <f>R4-'GP breakdown'!F40+R272*(R54-R303)/1000000</f>
        <v>426058.02122474019</v>
      </c>
      <c r="W307" s="39" t="s">
        <v>130</v>
      </c>
      <c r="X307" s="38"/>
      <c r="Y307" s="37">
        <f>Y248</f>
        <v>501727.73630133254</v>
      </c>
      <c r="Z307" s="37">
        <f>Z4-'GP breakdown'!D40+Z272*(Z54-Z303)/1000000</f>
        <v>423438.63652041968</v>
      </c>
      <c r="AA307" s="37">
        <f>AA4-'GP breakdown'!E40+AA272*(AA54-AA303)/1000000</f>
        <v>409238.87187330634</v>
      </c>
      <c r="AB307" s="36">
        <f>AB4-'GP breakdown'!F40+AB272*(AB54-AB303)/1000000</f>
        <v>427229.89249232016</v>
      </c>
    </row>
    <row r="308" spans="13:28">
      <c r="M308" s="34" t="s">
        <v>82</v>
      </c>
      <c r="N308" s="33"/>
      <c r="O308" s="32">
        <f>O249</f>
        <v>405499.79572596564</v>
      </c>
      <c r="P308" s="32">
        <f>P249</f>
        <v>368700.08632432716</v>
      </c>
      <c r="Q308" s="32">
        <f>Q249</f>
        <v>344811.1042817462</v>
      </c>
      <c r="R308" s="31">
        <f>R249</f>
        <v>340776.24646842002</v>
      </c>
      <c r="W308" s="34" t="s">
        <v>82</v>
      </c>
      <c r="X308" s="33"/>
      <c r="Y308" s="32">
        <f>Y249</f>
        <v>405499.79572596564</v>
      </c>
      <c r="Z308" s="32">
        <f>Z249</f>
        <v>368700.08632432716</v>
      </c>
      <c r="AA308" s="32">
        <f>AA249</f>
        <v>344811.1042817462</v>
      </c>
      <c r="AB308" s="31">
        <f>AB249</f>
        <v>340776.24646842002</v>
      </c>
    </row>
    <row r="309" spans="13:28">
      <c r="M309" s="34" t="s">
        <v>116</v>
      </c>
      <c r="N309" s="33"/>
      <c r="O309" s="32">
        <f>O307-O308</f>
        <v>96227.940575366898</v>
      </c>
      <c r="P309" s="32">
        <f>P307-P308</f>
        <v>57088.185808282462</v>
      </c>
      <c r="Q309" s="32">
        <f>Q307-Q308</f>
        <v>63879.995074765757</v>
      </c>
      <c r="R309" s="31">
        <f>R307-R308</f>
        <v>85281.77475632017</v>
      </c>
      <c r="W309" s="34" t="s">
        <v>144</v>
      </c>
      <c r="X309" s="33"/>
      <c r="Y309" s="32">
        <f>Y307-Y308</f>
        <v>96227.940575366898</v>
      </c>
      <c r="Z309" s="32">
        <f>Z307-Z308</f>
        <v>54738.550196092518</v>
      </c>
      <c r="AA309" s="32">
        <f>AA307-AA308</f>
        <v>64427.767591560143</v>
      </c>
      <c r="AB309" s="31">
        <f>AB307-AB308</f>
        <v>86453.646023900132</v>
      </c>
    </row>
    <row r="310" spans="13:28" ht="11.25" thickBot="1">
      <c r="M310" s="30" t="s">
        <v>115</v>
      </c>
      <c r="N310" s="29"/>
      <c r="O310" s="28">
        <f>O309/O307</f>
        <v>0.19179314519214338</v>
      </c>
      <c r="P310" s="28">
        <f>P309/P307</f>
        <v>0.13407646369015686</v>
      </c>
      <c r="Q310" s="28">
        <f>Q309/Q307</f>
        <v>0.15630385681348435</v>
      </c>
      <c r="R310" s="27">
        <f>R309/R307</f>
        <v>0.20016469707851156</v>
      </c>
      <c r="W310" s="30" t="s">
        <v>67</v>
      </c>
      <c r="X310" s="29"/>
      <c r="Y310" s="28">
        <f>Y309/Y307</f>
        <v>0.19179314519214338</v>
      </c>
      <c r="Z310" s="28">
        <f>Z309/Z307</f>
        <v>0.12927150589257302</v>
      </c>
      <c r="AA310" s="28">
        <f>AA309/AA307</f>
        <v>0.15743315706213246</v>
      </c>
      <c r="AB310" s="27">
        <f>AB309/AB307</f>
        <v>0.20235860725839594</v>
      </c>
    </row>
    <row r="311" spans="13:28">
      <c r="P311" s="26">
        <f>P$7-P310</f>
        <v>-8.5782399029650791E-3</v>
      </c>
      <c r="Q311" s="26">
        <f>Q$7-Q310</f>
        <v>-3.3264915247354643E-3</v>
      </c>
      <c r="R311" s="26">
        <f>R$7-R310</f>
        <v>-1.8713292976276219E-3</v>
      </c>
      <c r="Z311" s="26">
        <f>Z$7-Z310</f>
        <v>-3.7732821053812482E-3</v>
      </c>
      <c r="AA311" s="26">
        <f>AA$7-AA310</f>
        <v>-4.4557917733835661E-3</v>
      </c>
      <c r="AB311" s="26">
        <f>AB$7-AB310</f>
        <v>-4.0652394775120004E-3</v>
      </c>
    </row>
    <row r="312" spans="13:28" ht="11.25" thickBot="1">
      <c r="M312" s="41" t="s">
        <v>405</v>
      </c>
      <c r="N312" s="33"/>
      <c r="O312" s="40" t="s">
        <v>122</v>
      </c>
      <c r="P312" s="40" t="s">
        <v>112</v>
      </c>
      <c r="Q312" s="40" t="s">
        <v>111</v>
      </c>
      <c r="R312" s="40" t="s">
        <v>119</v>
      </c>
      <c r="W312" s="41" t="s">
        <v>404</v>
      </c>
      <c r="X312" s="33"/>
      <c r="Y312" s="40" t="s">
        <v>113</v>
      </c>
      <c r="Z312" s="40" t="s">
        <v>112</v>
      </c>
      <c r="AA312" s="40" t="s">
        <v>111</v>
      </c>
      <c r="AB312" s="40" t="s">
        <v>119</v>
      </c>
    </row>
    <row r="313" spans="13:28">
      <c r="M313" s="39" t="s">
        <v>130</v>
      </c>
      <c r="N313" s="38"/>
      <c r="O313" s="37">
        <f>O307</f>
        <v>501727.73630133254</v>
      </c>
      <c r="P313" s="37">
        <f>P4-'GP breakdown'!D40+P272*(P54-P304)/1000000</f>
        <v>421816.84891200281</v>
      </c>
      <c r="Q313" s="37">
        <f>Q4-'GP breakdown'!E40+Q272*(Q54-Q304)/1000000</f>
        <v>404063.05976095633</v>
      </c>
      <c r="R313" s="36">
        <f>R4-'GP breakdown'!F40+R272*(R54-R304)/1000000</f>
        <v>420423.39206449379</v>
      </c>
      <c r="W313" s="39" t="s">
        <v>130</v>
      </c>
      <c r="X313" s="38"/>
      <c r="Y313" s="37">
        <f>Y307</f>
        <v>501727.73630133254</v>
      </c>
      <c r="Z313" s="37">
        <f>Z4-'GP breakdown'!D40+Z272*(Z54-Z304)/1000000</f>
        <v>422511.84971582319</v>
      </c>
      <c r="AA313" s="37">
        <f>AA4-'GP breakdown'!E40+AA272*(AA54-AA304)/1000000</f>
        <v>403616.22439786408</v>
      </c>
      <c r="AB313" s="36">
        <f>AB4-'GP breakdown'!F40+AB272*(AB54-AB304)/1000000</f>
        <v>420525.55540600215</v>
      </c>
    </row>
    <row r="314" spans="13:28">
      <c r="M314" s="34" t="s">
        <v>82</v>
      </c>
      <c r="N314" s="33"/>
      <c r="O314" s="32">
        <f>O308</f>
        <v>405499.79572596564</v>
      </c>
      <c r="P314" s="32">
        <f>P308</f>
        <v>368700.08632432716</v>
      </c>
      <c r="Q314" s="32">
        <f>Q308</f>
        <v>344811.1042817462</v>
      </c>
      <c r="R314" s="31">
        <f>R308</f>
        <v>340776.24646842002</v>
      </c>
      <c r="W314" s="34" t="s">
        <v>82</v>
      </c>
      <c r="X314" s="33"/>
      <c r="Y314" s="32">
        <f>Y308</f>
        <v>405499.79572596564</v>
      </c>
      <c r="Z314" s="32">
        <f>Z308</f>
        <v>368700.08632432716</v>
      </c>
      <c r="AA314" s="32">
        <f>AA308</f>
        <v>344811.1042817462</v>
      </c>
      <c r="AB314" s="31">
        <f>AB308</f>
        <v>340776.24646842002</v>
      </c>
    </row>
    <row r="315" spans="13:28">
      <c r="M315" s="34" t="s">
        <v>144</v>
      </c>
      <c r="N315" s="33"/>
      <c r="O315" s="32">
        <f>O313-O314</f>
        <v>96227.940575366898</v>
      </c>
      <c r="P315" s="32">
        <f>P313-P314</f>
        <v>53116.76258767565</v>
      </c>
      <c r="Q315" s="32">
        <f>Q313-Q314</f>
        <v>59251.955479210126</v>
      </c>
      <c r="R315" s="31">
        <f>R313-R314</f>
        <v>79647.145596073766</v>
      </c>
      <c r="W315" s="34" t="s">
        <v>144</v>
      </c>
      <c r="X315" s="33"/>
      <c r="Y315" s="32">
        <f>Y313-Y314</f>
        <v>96227.940575366898</v>
      </c>
      <c r="Z315" s="32">
        <f>Z313-Z314</f>
        <v>53811.763391496032</v>
      </c>
      <c r="AA315" s="32">
        <f>AA313-AA314</f>
        <v>58805.120116117876</v>
      </c>
      <c r="AB315" s="31">
        <f>AB313-AB314</f>
        <v>79749.308937582129</v>
      </c>
    </row>
    <row r="316" spans="13:28" ht="11.25" thickBot="1">
      <c r="M316" s="30" t="s">
        <v>67</v>
      </c>
      <c r="N316" s="29"/>
      <c r="O316" s="28">
        <f>O315/O313</f>
        <v>0.19179314519214338</v>
      </c>
      <c r="P316" s="28">
        <f>P315/P313</f>
        <v>0.12592375749020066</v>
      </c>
      <c r="Q316" s="28">
        <f>Q315/Q313</f>
        <v>0.14664036725916885</v>
      </c>
      <c r="R316" s="27">
        <f>R315/R313</f>
        <v>0.18944508583351075</v>
      </c>
      <c r="W316" s="30" t="s">
        <v>67</v>
      </c>
      <c r="X316" s="29"/>
      <c r="Y316" s="28">
        <f>Y315/Y313</f>
        <v>0.19179314519214338</v>
      </c>
      <c r="Z316" s="28">
        <f>Z315/Z313</f>
        <v>0.12736154838660557</v>
      </c>
      <c r="AA316" s="28">
        <f>AA315/AA313</f>
        <v>0.14569563006008107</v>
      </c>
      <c r="AB316" s="27">
        <f>AB315/AB313</f>
        <v>0.18964200370792464</v>
      </c>
    </row>
    <row r="317" spans="13:28">
      <c r="P317" s="26">
        <f>P$7-P316</f>
        <v>-4.2553370300887905E-4</v>
      </c>
      <c r="Q317" s="26">
        <f>Q$7-Q316</f>
        <v>6.3369980295800432E-3</v>
      </c>
      <c r="R317" s="26">
        <f>R$7-R316</f>
        <v>8.8482819473731933E-3</v>
      </c>
      <c r="Z317" s="26">
        <f>Z$7-Z316</f>
        <v>-1.8633245994137959E-3</v>
      </c>
      <c r="AA317" s="26">
        <f>AA$7-AA316</f>
        <v>7.2817352286678183E-3</v>
      </c>
      <c r="AB317" s="26">
        <f>AB$7-AB316</f>
        <v>8.6513640729593E-3</v>
      </c>
    </row>
    <row r="318" spans="13:28">
      <c r="M318" s="54" t="s">
        <v>403</v>
      </c>
      <c r="W318" s="54" t="s">
        <v>202</v>
      </c>
    </row>
    <row r="319" spans="13:28">
      <c r="M319" s="24" t="s">
        <v>201</v>
      </c>
      <c r="W319" s="24" t="s">
        <v>201</v>
      </c>
    </row>
    <row r="320" spans="13:28">
      <c r="M320" s="49" t="s">
        <v>103</v>
      </c>
      <c r="O320" s="51">
        <f>'GP breakdown'!I53</f>
        <v>1537015</v>
      </c>
      <c r="P320" s="51">
        <f>'GP breakdown'!J53</f>
        <v>1420568</v>
      </c>
      <c r="Q320" s="51">
        <f>'GP breakdown'!K53</f>
        <v>2045062</v>
      </c>
      <c r="R320" s="51">
        <f>'GP breakdown'!L53</f>
        <v>2563499</v>
      </c>
      <c r="W320" s="49" t="s">
        <v>103</v>
      </c>
      <c r="Y320" s="51">
        <f>'GP breakdown'!I53</f>
        <v>1537015</v>
      </c>
      <c r="Z320" s="51">
        <f>'GP breakdown'!J53</f>
        <v>1420568</v>
      </c>
      <c r="AA320" s="51">
        <f>'GP breakdown'!K53</f>
        <v>2045062</v>
      </c>
      <c r="AB320" s="51">
        <f>'GP breakdown'!L53</f>
        <v>2563499</v>
      </c>
    </row>
    <row r="321" spans="13:28">
      <c r="M321" s="49" t="s">
        <v>102</v>
      </c>
      <c r="O321" s="51">
        <f>'GP breakdown'!I54</f>
        <v>1325052</v>
      </c>
      <c r="P321" s="51">
        <f>'GP breakdown'!J54</f>
        <v>924254</v>
      </c>
      <c r="Q321" s="51">
        <f>'GP breakdown'!K54</f>
        <v>1551805</v>
      </c>
      <c r="R321" s="51">
        <f>'GP breakdown'!L54</f>
        <v>1845846</v>
      </c>
      <c r="W321" s="49" t="s">
        <v>102</v>
      </c>
      <c r="Y321" s="51">
        <f>'GP breakdown'!I54</f>
        <v>1325052</v>
      </c>
      <c r="Z321" s="51">
        <f>'GP breakdown'!J54</f>
        <v>924254</v>
      </c>
      <c r="AA321" s="51">
        <f>'GP breakdown'!K54</f>
        <v>1551805</v>
      </c>
      <c r="AB321" s="51">
        <f>'GP breakdown'!L54</f>
        <v>1845846</v>
      </c>
    </row>
    <row r="322" spans="13:28">
      <c r="M322" s="49" t="s">
        <v>101</v>
      </c>
      <c r="O322" s="51">
        <f>'GP breakdown'!I55</f>
        <v>1596413</v>
      </c>
      <c r="P322" s="51">
        <f>'GP breakdown'!J55</f>
        <v>1800556</v>
      </c>
      <c r="Q322" s="51">
        <f>'GP breakdown'!K55</f>
        <v>2652774</v>
      </c>
      <c r="R322" s="51">
        <f>'GP breakdown'!L55</f>
        <v>3071990</v>
      </c>
      <c r="W322" s="49" t="s">
        <v>101</v>
      </c>
      <c r="Y322" s="51">
        <f>'GP breakdown'!I55</f>
        <v>1596413</v>
      </c>
      <c r="Z322" s="51">
        <f>'GP breakdown'!J55</f>
        <v>1800556</v>
      </c>
      <c r="AA322" s="51">
        <f>'GP breakdown'!K55</f>
        <v>2652774</v>
      </c>
      <c r="AB322" s="51">
        <f>'GP breakdown'!L55</f>
        <v>3071990</v>
      </c>
    </row>
    <row r="323" spans="13:28">
      <c r="M323" s="49" t="s">
        <v>100</v>
      </c>
      <c r="O323" s="51">
        <f>'GP breakdown'!I56</f>
        <v>1943877</v>
      </c>
      <c r="P323" s="51">
        <f>'GP breakdown'!J56</f>
        <v>1539494</v>
      </c>
      <c r="Q323" s="51">
        <f>'GP breakdown'!K56</f>
        <v>1833097</v>
      </c>
      <c r="R323" s="51">
        <f>'GP breakdown'!L56</f>
        <v>2116502</v>
      </c>
      <c r="W323" s="49" t="s">
        <v>100</v>
      </c>
      <c r="Y323" s="51">
        <f>'GP breakdown'!I56</f>
        <v>1943877</v>
      </c>
      <c r="Z323" s="51">
        <f>'GP breakdown'!J56</f>
        <v>1539494</v>
      </c>
      <c r="AA323" s="51">
        <f>'GP breakdown'!K56</f>
        <v>1833097</v>
      </c>
      <c r="AB323" s="51">
        <f>'GP breakdown'!L56</f>
        <v>2116502</v>
      </c>
    </row>
    <row r="324" spans="13:28">
      <c r="M324" s="49" t="s">
        <v>99</v>
      </c>
      <c r="O324" s="51">
        <f>'GP breakdown'!I57</f>
        <v>214002</v>
      </c>
      <c r="P324" s="51">
        <f>'GP breakdown'!J57</f>
        <v>197021</v>
      </c>
      <c r="Q324" s="51">
        <f>'GP breakdown'!K57</f>
        <v>363355.9</v>
      </c>
      <c r="R324" s="51">
        <f>'GP breakdown'!L57</f>
        <v>1004736.1</v>
      </c>
      <c r="W324" s="49" t="s">
        <v>99</v>
      </c>
      <c r="Y324" s="51">
        <f>'GP breakdown'!I57</f>
        <v>214002</v>
      </c>
      <c r="Z324" s="51">
        <f>'GP breakdown'!J57</f>
        <v>197021</v>
      </c>
      <c r="AA324" s="51">
        <f>'GP breakdown'!K57</f>
        <v>363355.9</v>
      </c>
      <c r="AB324" s="51">
        <f>'GP breakdown'!L57</f>
        <v>1004736.1</v>
      </c>
    </row>
    <row r="325" spans="13:28">
      <c r="M325" s="49" t="s">
        <v>98</v>
      </c>
      <c r="O325" s="51">
        <f>'GP breakdown'!I58</f>
        <v>553250</v>
      </c>
      <c r="P325" s="51">
        <f>'GP breakdown'!J58</f>
        <v>343732</v>
      </c>
      <c r="Q325" s="51">
        <f>'GP breakdown'!K58</f>
        <v>352427</v>
      </c>
      <c r="R325" s="51">
        <f>'GP breakdown'!L58</f>
        <v>367186</v>
      </c>
      <c r="W325" s="49" t="s">
        <v>98</v>
      </c>
      <c r="Y325" s="51">
        <f>'GP breakdown'!I58</f>
        <v>553250</v>
      </c>
      <c r="Z325" s="51">
        <f>'GP breakdown'!J58</f>
        <v>343732</v>
      </c>
      <c r="AA325" s="51">
        <f>'GP breakdown'!K58</f>
        <v>352427</v>
      </c>
      <c r="AB325" s="51">
        <f>'GP breakdown'!L58</f>
        <v>367186</v>
      </c>
    </row>
    <row r="326" spans="13:28">
      <c r="M326" s="49" t="s">
        <v>97</v>
      </c>
      <c r="O326" s="51">
        <f>'GP breakdown'!I59</f>
        <v>133124</v>
      </c>
      <c r="P326" s="51">
        <f>'GP breakdown'!J59</f>
        <v>267918</v>
      </c>
      <c r="Q326" s="51">
        <f>'GP breakdown'!K59</f>
        <v>234432</v>
      </c>
      <c r="R326" s="51">
        <f>'GP breakdown'!L59</f>
        <v>374469</v>
      </c>
      <c r="W326" s="49" t="s">
        <v>97</v>
      </c>
      <c r="Y326" s="51">
        <f>'GP breakdown'!I59</f>
        <v>133124</v>
      </c>
      <c r="Z326" s="51">
        <f>'GP breakdown'!J59</f>
        <v>267918</v>
      </c>
      <c r="AA326" s="51">
        <f>'GP breakdown'!K59</f>
        <v>234432</v>
      </c>
      <c r="AB326" s="51">
        <f>'GP breakdown'!L59</f>
        <v>374469</v>
      </c>
    </row>
    <row r="327" spans="13:28">
      <c r="M327" s="49" t="s">
        <v>96</v>
      </c>
      <c r="O327" s="51">
        <f>'GP breakdown'!I60</f>
        <v>7729</v>
      </c>
      <c r="P327" s="51">
        <f>'GP breakdown'!J60</f>
        <v>3655</v>
      </c>
      <c r="Q327" s="51">
        <f>'GP breakdown'!K60</f>
        <v>2341</v>
      </c>
      <c r="R327" s="51">
        <f>'GP breakdown'!L60</f>
        <v>19359</v>
      </c>
      <c r="W327" s="49" t="s">
        <v>96</v>
      </c>
      <c r="Y327" s="51">
        <f>'GP breakdown'!I60</f>
        <v>7729</v>
      </c>
      <c r="Z327" s="51">
        <f>'GP breakdown'!J60</f>
        <v>3655</v>
      </c>
      <c r="AA327" s="51">
        <f>'GP breakdown'!K60</f>
        <v>2341</v>
      </c>
      <c r="AB327" s="51">
        <f>'GP breakdown'!L60</f>
        <v>19359</v>
      </c>
    </row>
    <row r="328" spans="13:28">
      <c r="M328" s="49" t="s">
        <v>95</v>
      </c>
      <c r="O328" s="51">
        <f>'GP breakdown'!I61</f>
        <v>69258</v>
      </c>
      <c r="P328" s="51">
        <f>'GP breakdown'!J61</f>
        <v>88210</v>
      </c>
      <c r="Q328" s="51">
        <f>'GP breakdown'!K61</f>
        <v>89638</v>
      </c>
      <c r="R328" s="51">
        <f>'GP breakdown'!L61</f>
        <v>88531</v>
      </c>
      <c r="W328" s="49" t="s">
        <v>95</v>
      </c>
      <c r="Y328" s="51">
        <f>'GP breakdown'!I61</f>
        <v>69258</v>
      </c>
      <c r="Z328" s="51">
        <f>'GP breakdown'!J61</f>
        <v>88210</v>
      </c>
      <c r="AA328" s="51">
        <f>'GP breakdown'!K61</f>
        <v>89638</v>
      </c>
      <c r="AB328" s="51">
        <f>'GP breakdown'!L61</f>
        <v>88531</v>
      </c>
    </row>
    <row r="329" spans="13:28">
      <c r="M329" s="49" t="s">
        <v>94</v>
      </c>
      <c r="O329" s="51">
        <f>'GP breakdown'!I62</f>
        <v>1477780.2560000001</v>
      </c>
      <c r="P329" s="51">
        <f>'GP breakdown'!J62</f>
        <v>1583124.09</v>
      </c>
      <c r="Q329" s="51">
        <f>'GP breakdown'!K62</f>
        <v>1074329</v>
      </c>
      <c r="R329" s="51">
        <f>'GP breakdown'!L62</f>
        <v>1336960</v>
      </c>
      <c r="W329" s="49" t="s">
        <v>94</v>
      </c>
      <c r="Y329" s="51">
        <f>'GP breakdown'!I62</f>
        <v>1477780.2560000001</v>
      </c>
      <c r="Z329" s="51">
        <f>'GP breakdown'!J62</f>
        <v>1583124.09</v>
      </c>
      <c r="AA329" s="51">
        <f>'GP breakdown'!K62</f>
        <v>1074329</v>
      </c>
      <c r="AB329" s="51">
        <f>'GP breakdown'!L62</f>
        <v>1336960</v>
      </c>
    </row>
    <row r="330" spans="13:28">
      <c r="M330" s="49" t="s">
        <v>93</v>
      </c>
      <c r="O330" s="51">
        <f>'GP breakdown'!I63</f>
        <v>219235</v>
      </c>
      <c r="P330" s="51">
        <f>'GP breakdown'!J63</f>
        <v>579530</v>
      </c>
      <c r="Q330" s="51">
        <f>'GP breakdown'!K63</f>
        <v>689284</v>
      </c>
      <c r="R330" s="51">
        <f>'GP breakdown'!L63</f>
        <v>718413</v>
      </c>
      <c r="W330" s="49" t="s">
        <v>93</v>
      </c>
      <c r="Y330" s="51">
        <f>'GP breakdown'!I63</f>
        <v>219235</v>
      </c>
      <c r="Z330" s="51">
        <f>'GP breakdown'!J63</f>
        <v>579530</v>
      </c>
      <c r="AA330" s="51">
        <f>'GP breakdown'!K63</f>
        <v>689284</v>
      </c>
      <c r="AB330" s="51">
        <f>'GP breakdown'!L63</f>
        <v>718413</v>
      </c>
    </row>
    <row r="331" spans="13:28">
      <c r="M331" s="47" t="s">
        <v>148</v>
      </c>
      <c r="N331" s="47"/>
      <c r="O331" s="50">
        <f>SUM(O320:O330)</f>
        <v>9076735.256000001</v>
      </c>
      <c r="P331" s="50">
        <f>SUM(P320:P330)</f>
        <v>8748062.0899999999</v>
      </c>
      <c r="Q331" s="50">
        <f>SUM(Q320:Q330)</f>
        <v>10888544.9</v>
      </c>
      <c r="R331" s="50">
        <f>SUM(R320:R330)</f>
        <v>13507491.1</v>
      </c>
      <c r="W331" s="47" t="s">
        <v>148</v>
      </c>
      <c r="X331" s="47"/>
      <c r="Y331" s="50">
        <f>SUM(Y320:Y330)</f>
        <v>9076735.256000001</v>
      </c>
      <c r="Z331" s="50">
        <f>SUM(Z320:Z330)</f>
        <v>8748062.0899999999</v>
      </c>
      <c r="AA331" s="50">
        <f>SUM(AA320:AA330)</f>
        <v>10888544.9</v>
      </c>
      <c r="AB331" s="50">
        <f>SUM(AB320:AB330)</f>
        <v>13507491.1</v>
      </c>
    </row>
    <row r="333" spans="13:28">
      <c r="M333" s="24" t="s">
        <v>199</v>
      </c>
      <c r="W333" s="24" t="s">
        <v>199</v>
      </c>
    </row>
    <row r="334" spans="13:28">
      <c r="M334" s="49" t="s">
        <v>103</v>
      </c>
      <c r="O334" s="53">
        <f t="shared" ref="O334:R344" si="11">O320/O$331</f>
        <v>0.1693356649334887</v>
      </c>
      <c r="P334" s="53">
        <f t="shared" si="11"/>
        <v>0.16238659321175442</v>
      </c>
      <c r="Q334" s="53">
        <f t="shared" si="11"/>
        <v>0.18781774964256243</v>
      </c>
      <c r="R334" s="53">
        <f t="shared" si="11"/>
        <v>0.18978350465098587</v>
      </c>
      <c r="W334" s="49" t="s">
        <v>103</v>
      </c>
      <c r="Y334" s="53">
        <f t="shared" ref="Y334:AB344" si="12">Y320/Y$331</f>
        <v>0.1693356649334887</v>
      </c>
      <c r="Z334" s="53">
        <f t="shared" si="12"/>
        <v>0.16238659321175442</v>
      </c>
      <c r="AA334" s="53">
        <f t="shared" si="12"/>
        <v>0.18781774964256243</v>
      </c>
      <c r="AB334" s="53">
        <f t="shared" si="12"/>
        <v>0.18978350465098587</v>
      </c>
    </row>
    <row r="335" spans="13:28">
      <c r="M335" s="49" t="s">
        <v>102</v>
      </c>
      <c r="O335" s="53">
        <f t="shared" si="11"/>
        <v>0.14598332579151738</v>
      </c>
      <c r="P335" s="53">
        <f t="shared" si="11"/>
        <v>0.10565242798819686</v>
      </c>
      <c r="Q335" s="53">
        <f t="shared" si="11"/>
        <v>0.14251720631652076</v>
      </c>
      <c r="R335" s="53">
        <f t="shared" si="11"/>
        <v>0.13665350480963856</v>
      </c>
      <c r="W335" s="49" t="s">
        <v>102</v>
      </c>
      <c r="Y335" s="53">
        <f t="shared" si="12"/>
        <v>0.14598332579151738</v>
      </c>
      <c r="Z335" s="53">
        <f t="shared" si="12"/>
        <v>0.10565242798819686</v>
      </c>
      <c r="AA335" s="53">
        <f t="shared" si="12"/>
        <v>0.14251720631652076</v>
      </c>
      <c r="AB335" s="53">
        <f t="shared" si="12"/>
        <v>0.13665350480963856</v>
      </c>
    </row>
    <row r="336" spans="13:28">
      <c r="M336" s="49" t="s">
        <v>101</v>
      </c>
      <c r="O336" s="53">
        <f t="shared" si="11"/>
        <v>0.17587964780009663</v>
      </c>
      <c r="P336" s="53">
        <f t="shared" si="11"/>
        <v>0.20582341340012139</v>
      </c>
      <c r="Q336" s="53">
        <f t="shared" si="11"/>
        <v>0.24362979850503255</v>
      </c>
      <c r="R336" s="53">
        <f t="shared" si="11"/>
        <v>0.22742861551839186</v>
      </c>
      <c r="W336" s="49" t="s">
        <v>101</v>
      </c>
      <c r="Y336" s="53">
        <f t="shared" si="12"/>
        <v>0.17587964780009663</v>
      </c>
      <c r="Z336" s="53">
        <f t="shared" si="12"/>
        <v>0.20582341340012139</v>
      </c>
      <c r="AA336" s="53">
        <f t="shared" si="12"/>
        <v>0.24362979850503255</v>
      </c>
      <c r="AB336" s="53">
        <f t="shared" si="12"/>
        <v>0.22742861551839186</v>
      </c>
    </row>
    <row r="337" spans="13:28">
      <c r="M337" s="49" t="s">
        <v>100</v>
      </c>
      <c r="O337" s="53">
        <f t="shared" si="11"/>
        <v>0.21416037211342454</v>
      </c>
      <c r="P337" s="53">
        <f t="shared" si="11"/>
        <v>0.17598114692850791</v>
      </c>
      <c r="Q337" s="53">
        <f t="shared" si="11"/>
        <v>0.16835096120143656</v>
      </c>
      <c r="R337" s="53">
        <f t="shared" si="11"/>
        <v>0.15669097868219214</v>
      </c>
      <c r="W337" s="49" t="s">
        <v>100</v>
      </c>
      <c r="Y337" s="53">
        <f t="shared" si="12"/>
        <v>0.21416037211342454</v>
      </c>
      <c r="Z337" s="53">
        <f t="shared" si="12"/>
        <v>0.17598114692850791</v>
      </c>
      <c r="AA337" s="53">
        <f t="shared" si="12"/>
        <v>0.16835096120143656</v>
      </c>
      <c r="AB337" s="53">
        <f t="shared" si="12"/>
        <v>0.15669097868219214</v>
      </c>
    </row>
    <row r="338" spans="13:28">
      <c r="M338" s="49" t="s">
        <v>99</v>
      </c>
      <c r="O338" s="53">
        <f t="shared" si="11"/>
        <v>2.3576979383478008E-2</v>
      </c>
      <c r="P338" s="53">
        <f t="shared" si="11"/>
        <v>2.2521673711623141E-2</v>
      </c>
      <c r="Q338" s="53">
        <f t="shared" si="11"/>
        <v>3.3370473588256962E-2</v>
      </c>
      <c r="R338" s="53">
        <f t="shared" si="11"/>
        <v>7.4383621100442554E-2</v>
      </c>
      <c r="W338" s="49" t="s">
        <v>99</v>
      </c>
      <c r="Y338" s="53">
        <f t="shared" si="12"/>
        <v>2.3576979383478008E-2</v>
      </c>
      <c r="Z338" s="53">
        <f t="shared" si="12"/>
        <v>2.2521673711623141E-2</v>
      </c>
      <c r="AA338" s="53">
        <f t="shared" si="12"/>
        <v>3.3370473588256962E-2</v>
      </c>
      <c r="AB338" s="53">
        <f t="shared" si="12"/>
        <v>7.4383621100442554E-2</v>
      </c>
    </row>
    <row r="339" spans="13:28">
      <c r="M339" s="49" t="s">
        <v>98</v>
      </c>
      <c r="O339" s="53">
        <f t="shared" si="11"/>
        <v>6.095253242450635E-2</v>
      </c>
      <c r="P339" s="53">
        <f t="shared" si="11"/>
        <v>3.9292359435002595E-2</v>
      </c>
      <c r="Q339" s="53">
        <f t="shared" si="11"/>
        <v>3.2366767390562899E-2</v>
      </c>
      <c r="R339" s="53">
        <f t="shared" si="11"/>
        <v>2.7183878729337085E-2</v>
      </c>
      <c r="W339" s="49" t="s">
        <v>98</v>
      </c>
      <c r="Y339" s="53">
        <f t="shared" si="12"/>
        <v>6.095253242450635E-2</v>
      </c>
      <c r="Z339" s="53">
        <f t="shared" si="12"/>
        <v>3.9292359435002595E-2</v>
      </c>
      <c r="AA339" s="53">
        <f t="shared" si="12"/>
        <v>3.2366767390562899E-2</v>
      </c>
      <c r="AB339" s="53">
        <f t="shared" si="12"/>
        <v>2.7183878729337085E-2</v>
      </c>
    </row>
    <row r="340" spans="13:28">
      <c r="M340" s="49" t="s">
        <v>97</v>
      </c>
      <c r="O340" s="53">
        <f t="shared" si="11"/>
        <v>1.4666506871179364E-2</v>
      </c>
      <c r="P340" s="53">
        <f t="shared" si="11"/>
        <v>3.0625982902688795E-2</v>
      </c>
      <c r="Q340" s="53">
        <f t="shared" si="11"/>
        <v>2.1530149542754791E-2</v>
      </c>
      <c r="R340" s="53">
        <f t="shared" si="11"/>
        <v>2.7723061020562139E-2</v>
      </c>
      <c r="W340" s="49" t="s">
        <v>97</v>
      </c>
      <c r="Y340" s="53">
        <f t="shared" si="12"/>
        <v>1.4666506871179364E-2</v>
      </c>
      <c r="Z340" s="53">
        <f t="shared" si="12"/>
        <v>3.0625982902688795E-2</v>
      </c>
      <c r="AA340" s="53">
        <f t="shared" si="12"/>
        <v>2.1530149542754791E-2</v>
      </c>
      <c r="AB340" s="53">
        <f t="shared" si="12"/>
        <v>2.7723061020562139E-2</v>
      </c>
    </row>
    <row r="341" spans="13:28">
      <c r="M341" s="49" t="s">
        <v>96</v>
      </c>
      <c r="O341" s="53">
        <f t="shared" si="11"/>
        <v>8.5151761971804716E-4</v>
      </c>
      <c r="P341" s="53">
        <f t="shared" si="11"/>
        <v>4.1780681965872973E-4</v>
      </c>
      <c r="Q341" s="53">
        <f t="shared" si="11"/>
        <v>2.1499658783608451E-4</v>
      </c>
      <c r="R341" s="53">
        <f t="shared" si="11"/>
        <v>1.4332047200090326E-3</v>
      </c>
      <c r="W341" s="49" t="s">
        <v>96</v>
      </c>
      <c r="Y341" s="53">
        <f t="shared" si="12"/>
        <v>8.5151761971804716E-4</v>
      </c>
      <c r="Z341" s="53">
        <f t="shared" si="12"/>
        <v>4.1780681965872973E-4</v>
      </c>
      <c r="AA341" s="53">
        <f t="shared" si="12"/>
        <v>2.1499658783608451E-4</v>
      </c>
      <c r="AB341" s="53">
        <f t="shared" si="12"/>
        <v>1.4332047200090326E-3</v>
      </c>
    </row>
    <row r="342" spans="13:28">
      <c r="M342" s="49" t="s">
        <v>95</v>
      </c>
      <c r="O342" s="53">
        <f t="shared" si="11"/>
        <v>7.6302765307843844E-3</v>
      </c>
      <c r="P342" s="53">
        <f t="shared" si="11"/>
        <v>1.0083376077180998E-2</v>
      </c>
      <c r="Q342" s="53">
        <f t="shared" si="11"/>
        <v>8.2323212902396161E-3</v>
      </c>
      <c r="R342" s="53">
        <f t="shared" si="11"/>
        <v>6.5542149422552643E-3</v>
      </c>
      <c r="W342" s="49" t="s">
        <v>95</v>
      </c>
      <c r="Y342" s="53">
        <f t="shared" si="12"/>
        <v>7.6302765307843844E-3</v>
      </c>
      <c r="Z342" s="53">
        <f t="shared" si="12"/>
        <v>1.0083376077180998E-2</v>
      </c>
      <c r="AA342" s="53">
        <f t="shared" si="12"/>
        <v>8.2323212902396161E-3</v>
      </c>
      <c r="AB342" s="53">
        <f t="shared" si="12"/>
        <v>6.5542149422552643E-3</v>
      </c>
    </row>
    <row r="343" spans="13:28">
      <c r="M343" s="49" t="s">
        <v>94</v>
      </c>
      <c r="O343" s="53">
        <f t="shared" si="11"/>
        <v>0.16280966826956222</v>
      </c>
      <c r="P343" s="53">
        <f t="shared" si="11"/>
        <v>0.18096854751519031</v>
      </c>
      <c r="Q343" s="53">
        <f t="shared" si="11"/>
        <v>9.8665984285926031E-2</v>
      </c>
      <c r="R343" s="53">
        <f t="shared" si="11"/>
        <v>9.8979150909823663E-2</v>
      </c>
      <c r="W343" s="49" t="s">
        <v>94</v>
      </c>
      <c r="Y343" s="53">
        <f t="shared" si="12"/>
        <v>0.16280966826956222</v>
      </c>
      <c r="Z343" s="53">
        <f t="shared" si="12"/>
        <v>0.18096854751519031</v>
      </c>
      <c r="AA343" s="53">
        <f t="shared" si="12"/>
        <v>9.8665984285926031E-2</v>
      </c>
      <c r="AB343" s="53">
        <f t="shared" si="12"/>
        <v>9.8979150909823663E-2</v>
      </c>
    </row>
    <row r="344" spans="13:28">
      <c r="M344" s="49" t="s">
        <v>93</v>
      </c>
      <c r="O344" s="53">
        <f t="shared" si="11"/>
        <v>2.4153508262244282E-2</v>
      </c>
      <c r="P344" s="53">
        <f t="shared" si="11"/>
        <v>6.6246672010074864E-2</v>
      </c>
      <c r="Q344" s="53">
        <f t="shared" si="11"/>
        <v>6.3303591648871282E-2</v>
      </c>
      <c r="R344" s="53">
        <f t="shared" si="11"/>
        <v>5.3186264916361858E-2</v>
      </c>
      <c r="W344" s="49" t="s">
        <v>93</v>
      </c>
      <c r="Y344" s="53">
        <f t="shared" si="12"/>
        <v>2.4153508262244282E-2</v>
      </c>
      <c r="Z344" s="53">
        <f t="shared" si="12"/>
        <v>6.6246672010074864E-2</v>
      </c>
      <c r="AA344" s="53">
        <f t="shared" si="12"/>
        <v>6.3303591648871282E-2</v>
      </c>
      <c r="AB344" s="53">
        <f t="shared" si="12"/>
        <v>5.3186264916361858E-2</v>
      </c>
    </row>
    <row r="345" spans="13:28">
      <c r="M345" s="47" t="s">
        <v>140</v>
      </c>
      <c r="N345" s="47"/>
      <c r="O345" s="52">
        <f>SUM(O334:O344)</f>
        <v>0.99999999999999989</v>
      </c>
      <c r="P345" s="52">
        <f>SUM(P334:P344)</f>
        <v>1.0000000000000002</v>
      </c>
      <c r="Q345" s="52">
        <f>SUM(Q334:Q344)</f>
        <v>1</v>
      </c>
      <c r="R345" s="52">
        <f>SUM(R334:R344)</f>
        <v>1</v>
      </c>
      <c r="W345" s="47" t="s">
        <v>148</v>
      </c>
      <c r="X345" s="47"/>
      <c r="Y345" s="52">
        <f>SUM(Y334:Y344)</f>
        <v>0.99999999999999989</v>
      </c>
      <c r="Z345" s="52">
        <f>SUM(Z334:Z344)</f>
        <v>1.0000000000000002</v>
      </c>
      <c r="AA345" s="52">
        <f>SUM(AA334:AA344)</f>
        <v>1</v>
      </c>
      <c r="AB345" s="52">
        <f>SUM(AB334:AB344)</f>
        <v>1</v>
      </c>
    </row>
    <row r="346" spans="13:28">
      <c r="M346" s="49"/>
      <c r="W346" s="49"/>
    </row>
    <row r="347" spans="13:28">
      <c r="M347" s="24" t="s">
        <v>200</v>
      </c>
      <c r="W347" s="24" t="s">
        <v>200</v>
      </c>
    </row>
    <row r="348" spans="13:28">
      <c r="M348" s="49" t="s">
        <v>103</v>
      </c>
      <c r="O348" s="51">
        <f>'환율통일(Raw)_ASP변동'!BH54</f>
        <v>5674.6732626924431</v>
      </c>
      <c r="P348" s="51">
        <f>'환율통일(Raw)_ASP변동'!BI54</f>
        <v>5191.6007710818039</v>
      </c>
      <c r="Q348" s="51">
        <f>'환율통일(Raw)_ASP변동'!BJ54</f>
        <v>4232.372341952082</v>
      </c>
      <c r="R348" s="51">
        <f>'환율통일(Raw)_ASP변동'!BK54</f>
        <v>4009.4115804449607</v>
      </c>
      <c r="W348" s="49" t="s">
        <v>103</v>
      </c>
      <c r="Y348" s="51">
        <f>'ASP통일(Raw)_환율변동'!BH54</f>
        <v>5674.6732626924431</v>
      </c>
      <c r="Z348" s="51">
        <f>'ASP통일(Raw)_환율변동'!BI54</f>
        <v>6343.1740960003599</v>
      </c>
      <c r="AA348" s="51">
        <f>'ASP통일(Raw)_환율변동'!BJ54</f>
        <v>4996.1401284709864</v>
      </c>
      <c r="AB348" s="51">
        <f>'ASP통일(Raw)_환율변동'!BK54</f>
        <v>4329.6691606916711</v>
      </c>
    </row>
    <row r="349" spans="13:28">
      <c r="M349" s="49" t="s">
        <v>102</v>
      </c>
      <c r="O349" s="51">
        <f>'환율통일(Raw)_ASP변동'!BH55</f>
        <v>9944.9796463784296</v>
      </c>
      <c r="P349" s="51">
        <f>'환율통일(Raw)_ASP변동'!BI55</f>
        <v>11207.407858246843</v>
      </c>
      <c r="Q349" s="51">
        <f>'환율통일(Raw)_ASP변동'!BJ55</f>
        <v>9264.8871302582502</v>
      </c>
      <c r="R349" s="51">
        <f>'환율통일(Raw)_ASP변동'!BK55</f>
        <v>7880.8000330153154</v>
      </c>
      <c r="W349" s="49" t="s">
        <v>102</v>
      </c>
      <c r="Y349" s="51">
        <f>'ASP통일(Raw)_환율변동'!BH55</f>
        <v>9944.9796463784296</v>
      </c>
      <c r="Z349" s="51">
        <f>'ASP통일(Raw)_환율변동'!BI55</f>
        <v>10014.159549868244</v>
      </c>
      <c r="AA349" s="51">
        <f>'ASP통일(Raw)_환율변동'!BJ55</f>
        <v>10894.166500141107</v>
      </c>
      <c r="AB349" s="51">
        <f>'ASP통일(Raw)_환율변동'!BK55</f>
        <v>9828.738059303334</v>
      </c>
    </row>
    <row r="350" spans="13:28">
      <c r="M350" s="49" t="s">
        <v>101</v>
      </c>
      <c r="O350" s="51">
        <f>'환율통일(Raw)_ASP변동'!BH56</f>
        <v>7232.5177884229015</v>
      </c>
      <c r="P350" s="51">
        <f>'환율통일(Raw)_ASP변동'!BI56</f>
        <v>8761.4406865382371</v>
      </c>
      <c r="Q350" s="51">
        <f>'환율통일(Raw)_ASP변동'!BJ56</f>
        <v>8711.6082472259186</v>
      </c>
      <c r="R350" s="51">
        <f>'환율통일(Raw)_ASP변동'!BK56</f>
        <v>8099.3854707775927</v>
      </c>
      <c r="W350" s="49" t="s">
        <v>101</v>
      </c>
      <c r="Y350" s="51">
        <f>'ASP통일(Raw)_환율변동'!BH56</f>
        <v>7232.5177884229015</v>
      </c>
      <c r="Z350" s="51">
        <f>'ASP통일(Raw)_환율변동'!BI56</f>
        <v>7304.6049037849562</v>
      </c>
      <c r="AA350" s="51">
        <f>'ASP통일(Raw)_환율변동'!BJ56</f>
        <v>8396.1700303592261</v>
      </c>
      <c r="AB350" s="51">
        <f>'ASP통일(Raw)_환율변동'!BK56</f>
        <v>9122.4875081990376</v>
      </c>
    </row>
    <row r="351" spans="13:28">
      <c r="M351" s="49" t="s">
        <v>100</v>
      </c>
      <c r="O351" s="51">
        <f>'환율통일(Raw)_ASP변동'!BH57</f>
        <v>3242.4345240196967</v>
      </c>
      <c r="P351" s="51">
        <f>'환율통일(Raw)_ASP변동'!BI57</f>
        <v>3681.4724650592475</v>
      </c>
      <c r="Q351" s="51">
        <f>'환율통일(Raw)_ASP변동'!BJ57</f>
        <v>3283.098805921069</v>
      </c>
      <c r="R351" s="51">
        <f>'환율통일(Raw)_ASP변동'!BK57</f>
        <v>3037.2509239512929</v>
      </c>
      <c r="W351" s="49" t="s">
        <v>100</v>
      </c>
      <c r="Y351" s="51">
        <f>'ASP통일(Raw)_환율변동'!BH57</f>
        <v>3242.4345240196967</v>
      </c>
      <c r="Z351" s="51">
        <f>'ASP통일(Raw)_환율변동'!BI57</f>
        <v>3231.5695200965038</v>
      </c>
      <c r="AA351" s="51">
        <f>'ASP통일(Raw)_환율변동'!BJ57</f>
        <v>3573.041323086904</v>
      </c>
      <c r="AB351" s="51">
        <f>'ASP통일(Raw)_환율변동'!BK57</f>
        <v>3446.7504098775821</v>
      </c>
    </row>
    <row r="352" spans="13:28">
      <c r="M352" s="49" t="s">
        <v>99</v>
      </c>
      <c r="O352" s="51">
        <f>'환율통일(Raw)_ASP변동'!BH58</f>
        <v>10992.953275742322</v>
      </c>
      <c r="P352" s="51">
        <f>'환율통일(Raw)_ASP변동'!BI58</f>
        <v>8562.3235635706587</v>
      </c>
      <c r="Q352" s="51">
        <f>'환율통일(Raw)_ASP변동'!BJ58</f>
        <v>9276.9115901494824</v>
      </c>
      <c r="R352" s="51">
        <f>'환율통일(Raw)_ASP변동'!BK58</f>
        <v>7511.2528884011354</v>
      </c>
      <c r="W352" s="49" t="s">
        <v>99</v>
      </c>
      <c r="Y352" s="51">
        <f>'ASP통일(Raw)_환율변동'!BH58</f>
        <v>10992.953275742322</v>
      </c>
      <c r="Z352" s="51">
        <f>'ASP통일(Raw)_환율변동'!BI58</f>
        <v>10978.226402368628</v>
      </c>
      <c r="AA352" s="51">
        <f>'ASP통일(Raw)_환율변동'!BJ58</f>
        <v>9497.826075847157</v>
      </c>
      <c r="AB352" s="51">
        <f>'ASP통일(Raw)_환율변동'!BK58</f>
        <v>8516.8724225342849</v>
      </c>
    </row>
    <row r="353" spans="13:28">
      <c r="M353" s="49" t="s">
        <v>98</v>
      </c>
      <c r="O353" s="51">
        <f>'환율통일(Raw)_ASP변동'!BH59</f>
        <v>11679.629495281417</v>
      </c>
      <c r="P353" s="51">
        <f>'환율통일(Raw)_ASP변동'!BI59</f>
        <v>14006.733126199691</v>
      </c>
      <c r="Q353" s="51">
        <f>'환율통일(Raw)_ASP변동'!BJ59</f>
        <v>10409.112543752099</v>
      </c>
      <c r="R353" s="51">
        <f>'환율통일(Raw)_ASP변동'!BK59</f>
        <v>11088.533456570331</v>
      </c>
      <c r="W353" s="49" t="s">
        <v>98</v>
      </c>
      <c r="Y353" s="51">
        <f>'ASP통일(Raw)_환율변동'!BH59</f>
        <v>11679.629495281417</v>
      </c>
      <c r="Z353" s="51">
        <f>'ASP통일(Raw)_환율변동'!BI59</f>
        <v>11155.541214777906</v>
      </c>
      <c r="AA353" s="51">
        <f>'ASP통일(Raw)_환율변동'!BJ59</f>
        <v>13069.585291605741</v>
      </c>
      <c r="AB353" s="51">
        <f>'ASP통일(Raw)_환율변동'!BK59</f>
        <v>10327.413431691362</v>
      </c>
    </row>
    <row r="354" spans="13:28">
      <c r="M354" s="49" t="s">
        <v>97</v>
      </c>
      <c r="O354" s="51">
        <f>'환율통일(Raw)_ASP변동'!BH60</f>
        <v>2105.3811995086194</v>
      </c>
      <c r="P354" s="51">
        <f>'환율통일(Raw)_ASP변동'!BI60</f>
        <v>2332.4657523030191</v>
      </c>
      <c r="Q354" s="51">
        <f>'환율통일(Raw)_ASP변동'!BJ60</f>
        <v>1942.0107722242142</v>
      </c>
      <c r="R354" s="51">
        <f>'환율통일(Raw)_ASP변동'!BK60</f>
        <v>1244.3978139712499</v>
      </c>
      <c r="W354" s="49" t="s">
        <v>97</v>
      </c>
      <c r="Y354" s="51">
        <f>'ASP통일(Raw)_환율변동'!BH60</f>
        <v>2105.3811995086194</v>
      </c>
      <c r="Z354" s="51">
        <f>'ASP통일(Raw)_환율변동'!BI60</f>
        <v>2105.3811995086194</v>
      </c>
      <c r="AA354" s="51">
        <f>'ASP통일(Raw)_환율변동'!BJ60</f>
        <v>2332.4657523030187</v>
      </c>
      <c r="AB354" s="51">
        <f>'ASP통일(Raw)_환율변동'!BK60</f>
        <v>1942.0107722242142</v>
      </c>
    </row>
    <row r="355" spans="13:28">
      <c r="M355" s="49" t="s">
        <v>96</v>
      </c>
      <c r="O355" s="51">
        <f>'환율통일(Raw)_ASP변동'!BH61</f>
        <v>5529.8351309432383</v>
      </c>
      <c r="P355" s="51">
        <f>'환율통일(Raw)_ASP변동'!BI61</f>
        <v>6223.3514904550839</v>
      </c>
      <c r="Q355" s="51">
        <f>'환율통일(Raw)_ASP변동'!BJ61</f>
        <v>11167.34530947175</v>
      </c>
      <c r="R355" s="51">
        <f>'환율통일(Raw)_ASP변동'!BK61</f>
        <v>16209.205358856196</v>
      </c>
      <c r="W355" s="49" t="s">
        <v>96</v>
      </c>
      <c r="Y355" s="51">
        <f>'ASP통일(Raw)_환율변동'!BH61</f>
        <v>5529.8351309432383</v>
      </c>
      <c r="Z355" s="51">
        <f>'ASP통일(Raw)_환율변동'!BI61</f>
        <v>7051.186409899924</v>
      </c>
      <c r="AA355" s="51">
        <f>'ASP통일(Raw)_환율변동'!BJ61</f>
        <v>7886.1157613455744</v>
      </c>
      <c r="AB355" s="51">
        <f>'ASP통일(Raw)_환율변동'!BK61</f>
        <v>14662.202378789903</v>
      </c>
    </row>
    <row r="356" spans="13:28">
      <c r="M356" s="49" t="s">
        <v>95</v>
      </c>
      <c r="O356" s="51">
        <f>'환율통일(Raw)_ASP변동'!BH62</f>
        <v>12170.125780189925</v>
      </c>
      <c r="P356" s="51">
        <f>'환율통일(Raw)_ASP변동'!BI62</f>
        <v>10500.065952973948</v>
      </c>
      <c r="Q356" s="51">
        <f>'환율통일(Raw)_ASP변동'!BJ62</f>
        <v>11782.486371218945</v>
      </c>
      <c r="R356" s="51">
        <f>'환율통일(Raw)_ASP변동'!BK62</f>
        <v>12679.031779334569</v>
      </c>
      <c r="W356" s="49" t="s">
        <v>95</v>
      </c>
      <c r="Y356" s="51">
        <f>'ASP통일(Raw)_환율변동'!BH62</f>
        <v>12170.125780189925</v>
      </c>
      <c r="Z356" s="51">
        <f>'ASP통일(Raw)_환율변동'!BI62</f>
        <v>12834.01140915641</v>
      </c>
      <c r="AA356" s="51">
        <f>'ASP통일(Raw)_환율변동'!BJ62</f>
        <v>10408.763301998702</v>
      </c>
      <c r="AB356" s="51">
        <f>'ASP통일(Raw)_환율변동'!BK62</f>
        <v>11834.917499431433</v>
      </c>
    </row>
    <row r="357" spans="13:28">
      <c r="M357" s="49" t="s">
        <v>94</v>
      </c>
      <c r="O357" s="51">
        <f>'환율통일(Raw)_ASP변동'!BH63</f>
        <v>8887.9153764406983</v>
      </c>
      <c r="P357" s="51">
        <f>'환율통일(Raw)_ASP변동'!BI63</f>
        <v>7223.0486828139883</v>
      </c>
      <c r="Q357" s="51">
        <f>'환율통일(Raw)_ASP변동'!BJ63</f>
        <v>5494.6437737150909</v>
      </c>
      <c r="R357" s="51">
        <f>'환율통일(Raw)_ASP변동'!BK63</f>
        <v>7268.8910272535222</v>
      </c>
      <c r="W357" s="49" t="s">
        <v>94</v>
      </c>
      <c r="Y357" s="51">
        <f>'ASP통일(Raw)_환율변동'!BH63</f>
        <v>8887.9153764406983</v>
      </c>
      <c r="Z357" s="51">
        <f>'ASP통일(Raw)_환율변동'!BI63</f>
        <v>8579.7843961411836</v>
      </c>
      <c r="AA357" s="51">
        <f>'ASP통일(Raw)_환율변동'!BJ63</f>
        <v>7175.6504546076003</v>
      </c>
      <c r="AB357" s="51">
        <f>'ASP통일(Raw)_환율변동'!BK63</f>
        <v>5478.2113245255523</v>
      </c>
    </row>
    <row r="358" spans="13:28">
      <c r="M358" s="49" t="s">
        <v>93</v>
      </c>
      <c r="O358" s="51">
        <f>'환율통일(Raw)_ASP변동'!BH64</f>
        <v>3614.8328722889623</v>
      </c>
      <c r="P358" s="51">
        <f>'환율통일(Raw)_ASP변동'!BI64</f>
        <v>4897.7090420678251</v>
      </c>
      <c r="Q358" s="51">
        <f>'환율통일(Raw)_ASP변동'!BJ64</f>
        <v>4915.8150938001208</v>
      </c>
      <c r="R358" s="51">
        <f>'환율통일(Raw)_ASP변동'!BK64</f>
        <v>4154.0348643920242</v>
      </c>
      <c r="W358" s="49" t="s">
        <v>93</v>
      </c>
      <c r="Y358" s="51">
        <f>'ASP통일(Raw)_환율변동'!BH64</f>
        <v>3614.8328722889623</v>
      </c>
      <c r="Z358" s="51">
        <f>'ASP통일(Raw)_환율변동'!BI64</f>
        <v>3351.8733238506416</v>
      </c>
      <c r="AA358" s="51">
        <f>'ASP통일(Raw)_환율변동'!BJ64</f>
        <v>4724.6983162430142</v>
      </c>
      <c r="AB358" s="51">
        <f>'ASP통일(Raw)_환율변동'!BK64</f>
        <v>5152.5310419517818</v>
      </c>
    </row>
    <row r="359" spans="13:28">
      <c r="M359" s="47" t="s">
        <v>148</v>
      </c>
      <c r="N359" s="47"/>
      <c r="O359" s="50">
        <f>O334*O348+O335*O349+O336*O350+O337*O351+O338*O352+O339*O353+O340*O354+O341*O355+O342*O356+O343*O357+O344*O358</f>
        <v>7013.061282430057</v>
      </c>
      <c r="P359" s="50">
        <f>P334*P348+P335*P349+P336*P350+P337*P351+P338*P352+P339*P353+P340*P354+P341*P355+P342*P356+P343*P357+P344*P358</f>
        <v>7033.0229214740211</v>
      </c>
      <c r="Q359" s="50">
        <f>Q334*Q348+Q335*Q349+Q336*Q350+Q337*Q351+Q338*Q352+Q339*Q353+Q340*Q354+Q341*Q355+Q342*Q356+Q343*Q357+Q344*Q358</f>
        <v>6431.4580632606885</v>
      </c>
      <c r="R359" s="50">
        <f>R334*R348+R335*R349+R336*R350+R337*R351+R338*R352+R339*R353+R340*R354+R341*R355+R342*R356+R343*R357+R344*R358</f>
        <v>6097.1814944995149</v>
      </c>
      <c r="W359" s="47" t="s">
        <v>148</v>
      </c>
      <c r="X359" s="47"/>
      <c r="Y359" s="50">
        <f>Y334*Y348+Y335*Y349+Y336*Y350+Y337*Y351+Y338*Y352+Y339*Y353+Y340*Y354+Y341*Y355+Y342*Y356+Y343*Y357+Y344*Y358</f>
        <v>7013.061282430057</v>
      </c>
      <c r="Z359" s="50">
        <f>Z334*Z348+Z335*Z349+Z336*Z350+Z337*Z351+Z338*Z352+Z339*Z353+Z340*Z354+Z341*Z355+Z342*Z356+Z343*Z357+Z344*Z358</f>
        <v>6817.3534346084116</v>
      </c>
      <c r="AA359" s="50">
        <f>AA334*AA348+AA335*AA349+AA336*AA350+AA337*AA351+AA338*AA352+AA339*AA353+AA340*AA354+AA341*AA355+AA342*AA356+AA343*AA357+AA344*AA358</f>
        <v>7022.7044017121343</v>
      </c>
      <c r="AB359" s="50">
        <f>AB334*AB348+AB335*AB349+AB336*AB350+AB337*AB351+AB338*AB352+AB339*AB353+AB340*AB354+AB341*AB355+AB342*AB356+AB343*AB357+AB344*AB358</f>
        <v>6662.5692558832125</v>
      </c>
    </row>
    <row r="360" spans="13:28" ht="11.25" thickBot="1">
      <c r="M360" s="49"/>
      <c r="W360" s="49"/>
    </row>
    <row r="361" spans="13:28">
      <c r="M361" s="39" t="s">
        <v>172</v>
      </c>
      <c r="N361" s="38"/>
      <c r="O361" s="38"/>
      <c r="P361" s="37">
        <f>SUM(P362:P363)</f>
        <v>19.961639043962123</v>
      </c>
      <c r="Q361" s="37">
        <f>SUM(Q362:Q363)</f>
        <v>-601.56485821333172</v>
      </c>
      <c r="R361" s="36">
        <f>SUM(R362:R363)</f>
        <v>-334.27656876117356</v>
      </c>
      <c r="W361" s="39" t="s">
        <v>139</v>
      </c>
      <c r="X361" s="38"/>
      <c r="Y361" s="38"/>
      <c r="Z361" s="37">
        <f>SUM(Z362:Z363)</f>
        <v>-195.70784782164742</v>
      </c>
      <c r="AA361" s="37">
        <f>SUM(AA362:AA363)</f>
        <v>205.35096710372136</v>
      </c>
      <c r="AB361" s="36">
        <f>SUM(AB362:AB363)</f>
        <v>-360.13514582892213</v>
      </c>
    </row>
    <row r="362" spans="13:28">
      <c r="M362" s="48" t="s">
        <v>152</v>
      </c>
      <c r="N362" s="47"/>
      <c r="O362" s="47"/>
      <c r="P362" s="46">
        <f>-((O348-P348)*O334+(O349-P349)*O335+(O350-P350)*O336+(O351-P351)*O337+(O352-P352)*O338+(O353-P353)*O339+(O354-P354)*O340+(O355-P355)*O341+(O356-P356)*O342+(O357-P357)*O343+(O358-P358)*O344)</f>
        <v>301.06659624134249</v>
      </c>
      <c r="Q362" s="46">
        <f>-((P348-Q348)*P334+(P349-Q349)*P335+(P350-Q350)*P336+(P351-Q351)*P337+(P352-Q352)*P338+(P353-Q353)*P339+(P354-Q354)*P340+(P355-Q355)*P341+(P356-Q356)*P342+(P357-Q357)*P343+(P358-Q358)*P344)</f>
        <v>-875.17485300089754</v>
      </c>
      <c r="R362" s="45">
        <f>-((Q348-R348)*Q334+(Q349-R349)*Q335+(Q350-R350)*Q336+(Q351-R351)*Q337+(Q352-R352)*Q338+(Q353-R353)*Q339+(Q354-R354)*Q340+(Q355-R355)*Q341+(Q356-R356)*Q342+(Q357-R357)*Q343+(Q358-R358)*Q344)</f>
        <v>-346.32751390296102</v>
      </c>
      <c r="W362" s="48" t="s">
        <v>124</v>
      </c>
      <c r="X362" s="47"/>
      <c r="Y362" s="47"/>
      <c r="Z362" s="46">
        <f>-((Y348-Z348)*Y334+(Y349-Z349)*Y335+(Y350-Z350)*Y336+(Y351-Z351)*Y337+(Y352-Z352)*Y338+(Y353-Z353)*Y339+(Y354-Z354)*Y340+(Y355-Z355)*Y341+(Y356-Z356)*Y342+(Y357-Z357)*Y343+(Y358-Z358)*Y344)</f>
        <v>51.20321562481638</v>
      </c>
      <c r="AA362" s="46">
        <f>-((Z348-AA348)*Z334+(Z349-AA349)*Z335+(Z350-AA350)*Z336+(Z351-AA351)*Z337+(Z352-AA352)*Z338+(Z353-AA353)*Z339+(Z354-AA354)*Z340+(Z355-AA355)*Z341+(Z356-AA356)*Z342+(Z357-AA357)*Z343+(Z358-AA358)*Z344)</f>
        <v>20.55293371942652</v>
      </c>
      <c r="AB362" s="45">
        <f>-((AA348-AB348)*AA334+(AA349-AB349)*AA335+(AA350-AB350)*AA336+(AA351-AB351)*AA337+(AA352-AB352)*AA338+(AA353-AB353)*AA339+(AA354-AB354)*AA340+(AA355-AB355)*AA341+(AA356-AB356)*AA342+(AA357-AB357)*AA343+(AA358-AB358)*AA344)</f>
        <v>-378.42101827494236</v>
      </c>
    </row>
    <row r="363" spans="13:28" ht="11.25" thickBot="1">
      <c r="M363" s="30" t="s">
        <v>171</v>
      </c>
      <c r="N363" s="29"/>
      <c r="O363" s="29"/>
      <c r="P363" s="44">
        <f>-((O334-P334)*P348+(O335-P335)*P349+(O336-P336)*P350+(O337-P337)*P351+(O338-P338)*P352+(O339-P339)*P353+(O340-P340)*P354+(O341-P341)*P355+(O342-P342)*P356+(O343-P343)*P357+(O344-P344)*P358)</f>
        <v>-281.10495719738037</v>
      </c>
      <c r="Q363" s="44">
        <f>-((P334-Q334)*Q348+(P335-Q335)*Q349+(P336-Q336)*Q350+(P337-Q337)*Q351+(P338-Q338)*Q352+(P339-Q339)*Q353+(P340-Q340)*Q354+(P341-Q341)*Q355+(P342-Q342)*Q356+(P343-Q343)*Q357+(P344-Q344)*Q358)</f>
        <v>273.60999478756588</v>
      </c>
      <c r="R363" s="43">
        <f>-((Q334-R334)*R348+(Q335-R335)*R349+(Q336-R336)*R350+(Q337-R337)*R351+(Q338-R338)*R352+(Q339-R339)*R353+(Q340-R340)*R354+(Q341-R341)*R355+(Q342-R342)*R356+(Q343-R343)*R357+(Q344-R344)*R358)</f>
        <v>12.050945141787466</v>
      </c>
      <c r="W363" s="30" t="s">
        <v>137</v>
      </c>
      <c r="X363" s="29"/>
      <c r="Y363" s="29"/>
      <c r="Z363" s="44">
        <f>-((Y334-Z334)*Z348+(Y335-Z335)*Z349+(Y336-Z336)*Z350+(Y337-Z337)*Z351+(Y338-Z338)*Z352+(Y339-Z339)*Z353+(Y340-Z340)*Z354+(Y341-Z341)*Z355+(Y342-Z342)*Z356+(Y343-Z343)*Z357+(Y344-Z344)*Z358)</f>
        <v>-246.9110634464638</v>
      </c>
      <c r="AA363" s="44">
        <f>-((Z334-AA334)*AA348+(Z335-AA335)*AA349+(Z336-AA336)*AA350+(Z337-AA337)*AA351+(Z338-AA338)*AA352+(Z339-AA339)*AA353+(Z340-AA340)*AA354+(Z341-AA341)*AA355+(Z342-AA342)*AA356+(Z343-AA343)*AA357+(Z344-AA344)*AA358)</f>
        <v>184.79803338429485</v>
      </c>
      <c r="AB363" s="43">
        <f>-((AA334-AB334)*AB348+(AA335-AB335)*AB349+(AA336-AB336)*AB350+(AA337-AB337)*AB351+(AA338-AB338)*AB352+(AA339-AB339)*AB353+(AA340-AB340)*AB354+(AA341-AB341)*AB355+(AA342-AB342)*AB356+(AA343-AB343)*AB357+(AA344-AB344)*AB358)</f>
        <v>18.285872446020228</v>
      </c>
    </row>
    <row r="364" spans="13:28">
      <c r="P364" s="42">
        <f>P361-(P55-O55)</f>
        <v>194.71178437972844</v>
      </c>
      <c r="Q364" s="42">
        <f>Q361-(Q55-P55)</f>
        <v>-446.87403506750798</v>
      </c>
      <c r="R364" s="42">
        <f>R361-(R55-Q55)</f>
        <v>395.11575688460294</v>
      </c>
      <c r="Z364" s="42">
        <f>Z361-(Z55-Y55)</f>
        <v>-20.9577024858811</v>
      </c>
      <c r="AA364" s="42">
        <f>AA361-(AA55-Z55)</f>
        <v>360.0417902495451</v>
      </c>
      <c r="AB364" s="42">
        <f>AB361-(AB55-AA55)</f>
        <v>369.25717981685438</v>
      </c>
    </row>
    <row r="365" spans="13:28" ht="11.25" thickBot="1">
      <c r="M365" s="41" t="s">
        <v>402</v>
      </c>
      <c r="N365" s="33"/>
      <c r="O365" s="40" t="s">
        <v>149</v>
      </c>
      <c r="P365" s="40" t="s">
        <v>121</v>
      </c>
      <c r="Q365" s="40" t="s">
        <v>159</v>
      </c>
      <c r="R365" s="40" t="s">
        <v>119</v>
      </c>
      <c r="W365" s="41" t="s">
        <v>197</v>
      </c>
      <c r="X365" s="33"/>
      <c r="Y365" s="40" t="s">
        <v>113</v>
      </c>
      <c r="Z365" s="40" t="s">
        <v>121</v>
      </c>
      <c r="AA365" s="40" t="s">
        <v>85</v>
      </c>
      <c r="AB365" s="40" t="s">
        <v>110</v>
      </c>
    </row>
    <row r="366" spans="13:28">
      <c r="M366" s="39" t="s">
        <v>181</v>
      </c>
      <c r="N366" s="38"/>
      <c r="O366" s="37">
        <f>O307</f>
        <v>501727.73630133254</v>
      </c>
      <c r="P366" s="37">
        <f>P4-'GP breakdown'!D52+P331*(P55-P362)/1000000</f>
        <v>418977.8430069231</v>
      </c>
      <c r="Q366" s="37">
        <f>Q4-'GP breakdown'!E52+Q331*(Q55-Q362)/1000000</f>
        <v>416615.43736040813</v>
      </c>
      <c r="R366" s="36">
        <f>R4-'GP breakdown'!F52+R331*(R55-R362)/1000000</f>
        <v>429741.54001528339</v>
      </c>
      <c r="W366" s="39" t="s">
        <v>108</v>
      </c>
      <c r="X366" s="38"/>
      <c r="Y366" s="37">
        <f>Y307</f>
        <v>501727.73630133254</v>
      </c>
      <c r="Z366" s="37">
        <f>Z4-'GP breakdown'!D52+Z331*(Z55-Z362)/1000000</f>
        <v>421163.66337457375</v>
      </c>
      <c r="AA366" s="37">
        <f>AA4-'GP breakdown'!E52+AA331*(AA55-AA362)/1000000</f>
        <v>406862.26513652626</v>
      </c>
      <c r="AB366" s="36">
        <f>AB4-'GP breakdown'!F52+AB331*(AB55-AB362)/1000000</f>
        <v>430175.04273995571</v>
      </c>
    </row>
    <row r="367" spans="13:28">
      <c r="M367" s="34" t="s">
        <v>82</v>
      </c>
      <c r="N367" s="33"/>
      <c r="O367" s="32">
        <f>O308</f>
        <v>405499.79572596564</v>
      </c>
      <c r="P367" s="32">
        <f>P308</f>
        <v>368700.08632432716</v>
      </c>
      <c r="Q367" s="32">
        <f>Q308</f>
        <v>344811.1042817462</v>
      </c>
      <c r="R367" s="31">
        <f>R308</f>
        <v>340776.24646842002</v>
      </c>
      <c r="W367" s="34" t="s">
        <v>107</v>
      </c>
      <c r="X367" s="33"/>
      <c r="Y367" s="32">
        <f>Y308</f>
        <v>405499.79572596564</v>
      </c>
      <c r="Z367" s="32">
        <f>Z308</f>
        <v>368700.08632432716</v>
      </c>
      <c r="AA367" s="32">
        <f>AA308</f>
        <v>344811.1042817462</v>
      </c>
      <c r="AB367" s="31">
        <f>AB308</f>
        <v>340776.24646842002</v>
      </c>
    </row>
    <row r="368" spans="13:28">
      <c r="M368" s="34" t="s">
        <v>144</v>
      </c>
      <c r="N368" s="33"/>
      <c r="O368" s="32">
        <f>O366-O367</f>
        <v>96227.940575366898</v>
      </c>
      <c r="P368" s="32">
        <f>P366-P367</f>
        <v>50277.756682595937</v>
      </c>
      <c r="Q368" s="32">
        <f>Q366-Q367</f>
        <v>71804.333078661934</v>
      </c>
      <c r="R368" s="31">
        <f>R366-R367</f>
        <v>88965.293546863366</v>
      </c>
      <c r="W368" s="34" t="s">
        <v>144</v>
      </c>
      <c r="X368" s="33"/>
      <c r="Y368" s="32">
        <f>Y366-Y367</f>
        <v>96227.940575366898</v>
      </c>
      <c r="Z368" s="32">
        <f>Z366-Z367</f>
        <v>52463.577050246589</v>
      </c>
      <c r="AA368" s="32">
        <f>AA366-AA367</f>
        <v>62051.160854780057</v>
      </c>
      <c r="AB368" s="31">
        <f>AB366-AB367</f>
        <v>89398.796271535684</v>
      </c>
    </row>
    <row r="369" spans="13:28" ht="11.25" thickBot="1">
      <c r="M369" s="30" t="s">
        <v>67</v>
      </c>
      <c r="N369" s="29"/>
      <c r="O369" s="28">
        <f>O368/O366</f>
        <v>0.19179314519214338</v>
      </c>
      <c r="P369" s="28">
        <f>P368/P366</f>
        <v>0.12000099175116799</v>
      </c>
      <c r="Q369" s="28">
        <f>Q368/Q366</f>
        <v>0.1723515900745296</v>
      </c>
      <c r="R369" s="27">
        <f>R368/R366</f>
        <v>0.20702046523987278</v>
      </c>
      <c r="W369" s="30" t="s">
        <v>67</v>
      </c>
      <c r="X369" s="29"/>
      <c r="Y369" s="28">
        <f>Y368/Y366</f>
        <v>0.19179314519214338</v>
      </c>
      <c r="Z369" s="28">
        <f>Z368/Z366</f>
        <v>0.12456814680991753</v>
      </c>
      <c r="AA369" s="28">
        <f>AA368/AA366</f>
        <v>0.15251146683253666</v>
      </c>
      <c r="AB369" s="27">
        <f>AB368/AB366</f>
        <v>0.20781957898375331</v>
      </c>
    </row>
    <row r="370" spans="13:28">
      <c r="P370" s="26">
        <f>P$7-P369</f>
        <v>5.4972320360237859E-3</v>
      </c>
      <c r="Q370" s="26">
        <f>Q$7-Q369</f>
        <v>-1.9374224785780714E-2</v>
      </c>
      <c r="R370" s="26">
        <f>R$7-R369</f>
        <v>-8.7270974589888362E-3</v>
      </c>
      <c r="Z370" s="26">
        <f>Z$7-Z369</f>
        <v>9.3007697727424954E-4</v>
      </c>
      <c r="AA370" s="26">
        <f>AA$7-AA369</f>
        <v>4.6589845621222703E-4</v>
      </c>
      <c r="AB370" s="26">
        <f>AB$7-AB369</f>
        <v>-9.5262112028693668E-3</v>
      </c>
    </row>
    <row r="371" spans="13:28" ht="11.25" thickBot="1">
      <c r="M371" s="41" t="s">
        <v>196</v>
      </c>
      <c r="N371" s="33"/>
      <c r="O371" s="40" t="s">
        <v>149</v>
      </c>
      <c r="P371" s="40" t="s">
        <v>121</v>
      </c>
      <c r="Q371" s="40" t="s">
        <v>111</v>
      </c>
      <c r="R371" s="40" t="s">
        <v>119</v>
      </c>
      <c r="W371" s="41" t="s">
        <v>196</v>
      </c>
      <c r="X371" s="33"/>
      <c r="Y371" s="40" t="s">
        <v>113</v>
      </c>
      <c r="Z371" s="40" t="s">
        <v>112</v>
      </c>
      <c r="AA371" s="40" t="s">
        <v>111</v>
      </c>
      <c r="AB371" s="40" t="s">
        <v>119</v>
      </c>
    </row>
    <row r="372" spans="13:28">
      <c r="M372" s="39" t="s">
        <v>130</v>
      </c>
      <c r="N372" s="38"/>
      <c r="O372" s="37">
        <f>O366</f>
        <v>501727.73630133254</v>
      </c>
      <c r="P372" s="37">
        <f>P4-'GP breakdown'!D52+P331*(P55-P363)/1000000</f>
        <v>424070.71590343677</v>
      </c>
      <c r="Q372" s="37">
        <f>Q4-'GP breakdown'!E52+Q331*(Q55-Q363)/1000000</f>
        <v>404106.84196482378</v>
      </c>
      <c r="R372" s="36">
        <f>R4-'GP breakdown'!F52+R331*(R55-R363)/1000000</f>
        <v>424900.74616930471</v>
      </c>
      <c r="W372" s="39" t="s">
        <v>108</v>
      </c>
      <c r="X372" s="38"/>
      <c r="Y372" s="37">
        <f>Y366</f>
        <v>501727.73630133254</v>
      </c>
      <c r="Z372" s="37">
        <f>Z4-'GP breakdown'!D52+Z331*(Z55-Z363)/1000000</f>
        <v>423771.58559780492</v>
      </c>
      <c r="AA372" s="37">
        <f>AA4-'GP breakdown'!E52+AA331*(AA55-AA363)/1000000</f>
        <v>405073.87499422033</v>
      </c>
      <c r="AB372" s="36">
        <f>AB4-'GP breakdown'!F52+AB331*(AB55-AB363)/1000000</f>
        <v>424816.52794423362</v>
      </c>
    </row>
    <row r="373" spans="13:28">
      <c r="M373" s="34" t="s">
        <v>82</v>
      </c>
      <c r="N373" s="33"/>
      <c r="O373" s="32">
        <f>O367</f>
        <v>405499.79572596564</v>
      </c>
      <c r="P373" s="32">
        <f>P367</f>
        <v>368700.08632432716</v>
      </c>
      <c r="Q373" s="32">
        <f>Q367</f>
        <v>344811.1042817462</v>
      </c>
      <c r="R373" s="31">
        <f>R367</f>
        <v>340776.24646842002</v>
      </c>
      <c r="W373" s="34" t="s">
        <v>82</v>
      </c>
      <c r="X373" s="33"/>
      <c r="Y373" s="32">
        <f>Y367</f>
        <v>405499.79572596564</v>
      </c>
      <c r="Z373" s="32">
        <f>Z367</f>
        <v>368700.08632432716</v>
      </c>
      <c r="AA373" s="32">
        <f>AA367</f>
        <v>344811.1042817462</v>
      </c>
      <c r="AB373" s="31">
        <f>AB367</f>
        <v>340776.24646842002</v>
      </c>
    </row>
    <row r="374" spans="13:28">
      <c r="M374" s="34" t="s">
        <v>144</v>
      </c>
      <c r="N374" s="33"/>
      <c r="O374" s="32">
        <f>O372-O373</f>
        <v>96227.940575366898</v>
      </c>
      <c r="P374" s="32">
        <f>P372-P373</f>
        <v>55370.629579109605</v>
      </c>
      <c r="Q374" s="32">
        <f>Q372-Q373</f>
        <v>59295.737683077576</v>
      </c>
      <c r="R374" s="31">
        <f>R372-R373</f>
        <v>84124.499700884684</v>
      </c>
      <c r="W374" s="34" t="s">
        <v>144</v>
      </c>
      <c r="X374" s="33"/>
      <c r="Y374" s="32">
        <f>Y372-Y373</f>
        <v>96227.940575366898</v>
      </c>
      <c r="Z374" s="32">
        <f>Z372-Z373</f>
        <v>55071.499273477762</v>
      </c>
      <c r="AA374" s="32">
        <f>AA372-AA373</f>
        <v>60262.770712474128</v>
      </c>
      <c r="AB374" s="31">
        <f>AB372-AB373</f>
        <v>84040.281475813594</v>
      </c>
    </row>
    <row r="375" spans="13:28" ht="11.25" thickBot="1">
      <c r="M375" s="30" t="s">
        <v>115</v>
      </c>
      <c r="N375" s="29"/>
      <c r="O375" s="28">
        <f>O374/O372</f>
        <v>0.19179314519214338</v>
      </c>
      <c r="P375" s="28">
        <f>P374/P372</f>
        <v>0.13056933078047719</v>
      </c>
      <c r="Q375" s="28">
        <f>Q374/Q372</f>
        <v>0.14673282292072423</v>
      </c>
      <c r="R375" s="27">
        <f>R374/R372</f>
        <v>0.19798623669012028</v>
      </c>
      <c r="W375" s="30" t="s">
        <v>67</v>
      </c>
      <c r="X375" s="29"/>
      <c r="Y375" s="28">
        <f>Y374/Y372</f>
        <v>0.19179314519214338</v>
      </c>
      <c r="Z375" s="28">
        <f>Z374/Z372</f>
        <v>0.12995562030377675</v>
      </c>
      <c r="AA375" s="28">
        <f>AA374/AA372</f>
        <v>0.14876982800565444</v>
      </c>
      <c r="AB375" s="27">
        <f>AB374/AB372</f>
        <v>0.19782724057959841</v>
      </c>
    </row>
    <row r="376" spans="13:28">
      <c r="P376" s="26">
        <f>P$7-P375</f>
        <v>-5.071106993285418E-3</v>
      </c>
      <c r="Q376" s="26">
        <f>Q$7-Q375</f>
        <v>6.2445423680246581E-3</v>
      </c>
      <c r="R376" s="26">
        <f>R$7-R375</f>
        <v>3.0713109076366263E-4</v>
      </c>
      <c r="Z376" s="26">
        <f>Z$7-Z375</f>
        <v>-4.4573965165849716E-3</v>
      </c>
      <c r="AA376" s="26">
        <f>AA$7-AA375</f>
        <v>4.207537283094448E-3</v>
      </c>
      <c r="AB376" s="26">
        <f>AB$7-AB375</f>
        <v>4.6612720128552665E-4</v>
      </c>
    </row>
    <row r="377" spans="13:28">
      <c r="M377" s="54" t="s">
        <v>401</v>
      </c>
      <c r="W377" s="54" t="s">
        <v>189</v>
      </c>
    </row>
    <row r="378" spans="13:28">
      <c r="M378" s="24" t="s">
        <v>400</v>
      </c>
      <c r="W378" s="24" t="s">
        <v>194</v>
      </c>
    </row>
    <row r="379" spans="13:28">
      <c r="M379" s="49" t="s">
        <v>103</v>
      </c>
      <c r="O379" s="51">
        <f>'GP breakdown'!I65</f>
        <v>1504892.05</v>
      </c>
      <c r="P379" s="51">
        <f>'GP breakdown'!J65</f>
        <v>1302665</v>
      </c>
      <c r="Q379" s="51">
        <f>'GP breakdown'!K65</f>
        <v>1516614</v>
      </c>
      <c r="R379" s="51">
        <f>'GP breakdown'!L65</f>
        <v>1180499</v>
      </c>
      <c r="W379" s="49" t="s">
        <v>103</v>
      </c>
      <c r="Y379" s="51">
        <f>'GP breakdown'!I65</f>
        <v>1504892.05</v>
      </c>
      <c r="Z379" s="51">
        <f>'GP breakdown'!J65</f>
        <v>1302665</v>
      </c>
      <c r="AA379" s="51">
        <f>'GP breakdown'!K65</f>
        <v>1516614</v>
      </c>
      <c r="AB379" s="51">
        <f>'GP breakdown'!L65</f>
        <v>1180499</v>
      </c>
    </row>
    <row r="380" spans="13:28">
      <c r="M380" s="49" t="s">
        <v>102</v>
      </c>
      <c r="O380" s="51">
        <f>'GP breakdown'!I66</f>
        <v>559276</v>
      </c>
      <c r="P380" s="51">
        <f>'GP breakdown'!J66</f>
        <v>530666</v>
      </c>
      <c r="Q380" s="51">
        <f>'GP breakdown'!K66</f>
        <v>730945</v>
      </c>
      <c r="R380" s="51">
        <f>'GP breakdown'!L66</f>
        <v>658847</v>
      </c>
      <c r="W380" s="49" t="s">
        <v>102</v>
      </c>
      <c r="Y380" s="51">
        <f>'GP breakdown'!I66</f>
        <v>559276</v>
      </c>
      <c r="Z380" s="51">
        <f>'GP breakdown'!J66</f>
        <v>530666</v>
      </c>
      <c r="AA380" s="51">
        <f>'GP breakdown'!K66</f>
        <v>730945</v>
      </c>
      <c r="AB380" s="51">
        <f>'GP breakdown'!L66</f>
        <v>658847</v>
      </c>
    </row>
    <row r="381" spans="13:28">
      <c r="M381" s="49" t="s">
        <v>101</v>
      </c>
      <c r="O381" s="51">
        <f>'GP breakdown'!I67</f>
        <v>600585.85</v>
      </c>
      <c r="P381" s="51">
        <f>'GP breakdown'!J67</f>
        <v>402352</v>
      </c>
      <c r="Q381" s="51">
        <f>'GP breakdown'!K67</f>
        <v>698366</v>
      </c>
      <c r="R381" s="51">
        <f>'GP breakdown'!L67</f>
        <v>646772</v>
      </c>
      <c r="W381" s="49" t="s">
        <v>101</v>
      </c>
      <c r="Y381" s="51">
        <f>'GP breakdown'!I67</f>
        <v>600585.85</v>
      </c>
      <c r="Z381" s="51">
        <f>'GP breakdown'!J67</f>
        <v>402352</v>
      </c>
      <c r="AA381" s="51">
        <f>'GP breakdown'!K67</f>
        <v>698366</v>
      </c>
      <c r="AB381" s="51">
        <f>'GP breakdown'!L67</f>
        <v>646772</v>
      </c>
    </row>
    <row r="382" spans="13:28">
      <c r="M382" s="49" t="s">
        <v>100</v>
      </c>
      <c r="O382" s="51">
        <f>'GP breakdown'!I68</f>
        <v>981889.39999999991</v>
      </c>
      <c r="P382" s="51">
        <f>'GP breakdown'!J68</f>
        <v>623784</v>
      </c>
      <c r="Q382" s="51">
        <f>'GP breakdown'!K68</f>
        <v>911581</v>
      </c>
      <c r="R382" s="51">
        <f>'GP breakdown'!L68</f>
        <v>496223</v>
      </c>
      <c r="W382" s="49" t="s">
        <v>100</v>
      </c>
      <c r="Y382" s="51">
        <f>'GP breakdown'!I68</f>
        <v>981889.39999999991</v>
      </c>
      <c r="Z382" s="51">
        <f>'GP breakdown'!J68</f>
        <v>623784</v>
      </c>
      <c r="AA382" s="51">
        <f>'GP breakdown'!K68</f>
        <v>911581</v>
      </c>
      <c r="AB382" s="51">
        <f>'GP breakdown'!L68</f>
        <v>496223</v>
      </c>
    </row>
    <row r="383" spans="13:28">
      <c r="M383" s="49" t="s">
        <v>99</v>
      </c>
      <c r="O383" s="51">
        <f>'GP breakdown'!I69</f>
        <v>276235</v>
      </c>
      <c r="P383" s="51">
        <f>'GP breakdown'!J69</f>
        <v>241351</v>
      </c>
      <c r="Q383" s="51">
        <f>'GP breakdown'!K69</f>
        <v>842814</v>
      </c>
      <c r="R383" s="51">
        <f>'GP breakdown'!L69</f>
        <v>934302</v>
      </c>
      <c r="W383" s="49" t="s">
        <v>99</v>
      </c>
      <c r="Y383" s="51">
        <f>'GP breakdown'!I69</f>
        <v>276235</v>
      </c>
      <c r="Z383" s="51">
        <f>'GP breakdown'!J69</f>
        <v>241351</v>
      </c>
      <c r="AA383" s="51">
        <f>'GP breakdown'!K69</f>
        <v>842814</v>
      </c>
      <c r="AB383" s="51">
        <f>'GP breakdown'!L69</f>
        <v>934302</v>
      </c>
    </row>
    <row r="384" spans="13:28">
      <c r="M384" s="49" t="s">
        <v>98</v>
      </c>
      <c r="O384" s="51">
        <f>'GP breakdown'!I70</f>
        <v>298075</v>
      </c>
      <c r="P384" s="51">
        <f>'GP breakdown'!J70</f>
        <v>197854</v>
      </c>
      <c r="Q384" s="51">
        <f>'GP breakdown'!K70</f>
        <v>459779</v>
      </c>
      <c r="R384" s="51">
        <f>'GP breakdown'!L70</f>
        <v>365772</v>
      </c>
      <c r="W384" s="49" t="s">
        <v>98</v>
      </c>
      <c r="Y384" s="51">
        <f>'GP breakdown'!I70</f>
        <v>298075</v>
      </c>
      <c r="Z384" s="51">
        <f>'GP breakdown'!J70</f>
        <v>197854</v>
      </c>
      <c r="AA384" s="51">
        <f>'GP breakdown'!K70</f>
        <v>459779</v>
      </c>
      <c r="AB384" s="51">
        <f>'GP breakdown'!L70</f>
        <v>365772</v>
      </c>
    </row>
    <row r="385" spans="13:28">
      <c r="M385" s="49" t="s">
        <v>97</v>
      </c>
      <c r="O385" s="51">
        <f>'GP breakdown'!I71</f>
        <v>619769</v>
      </c>
      <c r="P385" s="51">
        <f>'GP breakdown'!J71</f>
        <v>634878</v>
      </c>
      <c r="Q385" s="51">
        <f>'GP breakdown'!K71</f>
        <v>586163</v>
      </c>
      <c r="R385" s="51">
        <f>'GP breakdown'!L71</f>
        <v>391584</v>
      </c>
      <c r="W385" s="49" t="s">
        <v>97</v>
      </c>
      <c r="Y385" s="51">
        <f>'GP breakdown'!I71</f>
        <v>619769</v>
      </c>
      <c r="Z385" s="51">
        <f>'GP breakdown'!J71</f>
        <v>634878</v>
      </c>
      <c r="AA385" s="51">
        <f>'GP breakdown'!K71</f>
        <v>586163</v>
      </c>
      <c r="AB385" s="51">
        <f>'GP breakdown'!L71</f>
        <v>391584</v>
      </c>
    </row>
    <row r="386" spans="13:28">
      <c r="M386" s="49" t="s">
        <v>96</v>
      </c>
      <c r="O386" s="51">
        <f>'GP breakdown'!I72</f>
        <v>49371</v>
      </c>
      <c r="P386" s="51">
        <f>'GP breakdown'!J72</f>
        <v>16087</v>
      </c>
      <c r="Q386" s="51">
        <f>'GP breakdown'!K72</f>
        <v>178373</v>
      </c>
      <c r="R386" s="51">
        <f>'GP breakdown'!L72</f>
        <v>179556</v>
      </c>
      <c r="W386" s="49" t="s">
        <v>96</v>
      </c>
      <c r="Y386" s="51">
        <f>'GP breakdown'!I72</f>
        <v>49371</v>
      </c>
      <c r="Z386" s="51">
        <f>'GP breakdown'!J72</f>
        <v>16087</v>
      </c>
      <c r="AA386" s="51">
        <f>'GP breakdown'!K72</f>
        <v>178373</v>
      </c>
      <c r="AB386" s="51">
        <f>'GP breakdown'!L72</f>
        <v>179556</v>
      </c>
    </row>
    <row r="387" spans="13:28">
      <c r="M387" s="49" t="s">
        <v>95</v>
      </c>
      <c r="O387" s="51">
        <f>'GP breakdown'!I73</f>
        <v>103015</v>
      </c>
      <c r="P387" s="51">
        <f>'GP breakdown'!J73</f>
        <v>75628</v>
      </c>
      <c r="Q387" s="51">
        <f>'GP breakdown'!K73</f>
        <v>96652</v>
      </c>
      <c r="R387" s="51">
        <f>'GP breakdown'!L73</f>
        <v>109120</v>
      </c>
      <c r="W387" s="49" t="s">
        <v>95</v>
      </c>
      <c r="Y387" s="51">
        <f>'GP breakdown'!I73</f>
        <v>103015</v>
      </c>
      <c r="Z387" s="51">
        <f>'GP breakdown'!J73</f>
        <v>75628</v>
      </c>
      <c r="AA387" s="51">
        <f>'GP breakdown'!K73</f>
        <v>96652</v>
      </c>
      <c r="AB387" s="51">
        <f>'GP breakdown'!L73</f>
        <v>109120</v>
      </c>
    </row>
    <row r="388" spans="13:28">
      <c r="M388" s="49" t="s">
        <v>94</v>
      </c>
      <c r="O388" s="51">
        <f>'GP breakdown'!I74</f>
        <v>1789507.3</v>
      </c>
      <c r="P388" s="51">
        <f>'GP breakdown'!J74</f>
        <v>1617016</v>
      </c>
      <c r="Q388" s="51">
        <f>'GP breakdown'!K74</f>
        <v>2655945</v>
      </c>
      <c r="R388" s="51">
        <f>'GP breakdown'!L74</f>
        <v>3342705</v>
      </c>
      <c r="W388" s="49" t="s">
        <v>94</v>
      </c>
      <c r="Y388" s="51">
        <f>'GP breakdown'!I74</f>
        <v>1789507.3</v>
      </c>
      <c r="Z388" s="51">
        <f>'GP breakdown'!J74</f>
        <v>1617016</v>
      </c>
      <c r="AA388" s="51">
        <f>'GP breakdown'!K74</f>
        <v>2655945</v>
      </c>
      <c r="AB388" s="51">
        <f>'GP breakdown'!L74</f>
        <v>3342705</v>
      </c>
    </row>
    <row r="389" spans="13:28">
      <c r="M389" s="49" t="s">
        <v>93</v>
      </c>
      <c r="O389" s="51">
        <f>'GP breakdown'!I75</f>
        <v>1846451</v>
      </c>
      <c r="P389" s="51">
        <f>'GP breakdown'!J75</f>
        <v>498822</v>
      </c>
      <c r="Q389" s="51">
        <f>'GP breakdown'!K75</f>
        <v>922973</v>
      </c>
      <c r="R389" s="51">
        <f>'GP breakdown'!L75</f>
        <v>874485</v>
      </c>
      <c r="W389" s="49" t="s">
        <v>93</v>
      </c>
      <c r="Y389" s="51">
        <f>'GP breakdown'!I75</f>
        <v>1846451</v>
      </c>
      <c r="Z389" s="51">
        <f>'GP breakdown'!J75</f>
        <v>498822</v>
      </c>
      <c r="AA389" s="51">
        <f>'GP breakdown'!K75</f>
        <v>922973</v>
      </c>
      <c r="AB389" s="51">
        <f>'GP breakdown'!L75</f>
        <v>874485</v>
      </c>
    </row>
    <row r="390" spans="13:28">
      <c r="M390" s="47" t="s">
        <v>109</v>
      </c>
      <c r="N390" s="47"/>
      <c r="O390" s="50">
        <f>SUM(O379:O389)</f>
        <v>8629066.5999999996</v>
      </c>
      <c r="P390" s="50">
        <f>SUM(P379:P389)</f>
        <v>6141103</v>
      </c>
      <c r="Q390" s="50">
        <f>SUM(Q379:Q389)</f>
        <v>9600205</v>
      </c>
      <c r="R390" s="50">
        <f>SUM(R379:R389)</f>
        <v>9179865</v>
      </c>
      <c r="W390" s="47" t="s">
        <v>148</v>
      </c>
      <c r="X390" s="47"/>
      <c r="Y390" s="50">
        <f>SUM(Y379:Y389)</f>
        <v>8629066.5999999996</v>
      </c>
      <c r="Z390" s="50">
        <f>SUM(Z379:Z389)</f>
        <v>6141103</v>
      </c>
      <c r="AA390" s="50">
        <f>SUM(AA379:AA389)</f>
        <v>9600205</v>
      </c>
      <c r="AB390" s="50">
        <f>SUM(AB379:AB389)</f>
        <v>9179865</v>
      </c>
    </row>
    <row r="392" spans="13:28">
      <c r="M392" s="24" t="s">
        <v>192</v>
      </c>
      <c r="W392" s="24" t="s">
        <v>192</v>
      </c>
    </row>
    <row r="393" spans="13:28">
      <c r="M393" s="49" t="s">
        <v>103</v>
      </c>
      <c r="O393" s="53">
        <f t="shared" ref="O393:R403" si="13">O379/O$390</f>
        <v>0.17439801078832792</v>
      </c>
      <c r="P393" s="53">
        <f t="shared" si="13"/>
        <v>0.21212231744036861</v>
      </c>
      <c r="Q393" s="53">
        <f t="shared" si="13"/>
        <v>0.15797725152744135</v>
      </c>
      <c r="R393" s="53">
        <f t="shared" si="13"/>
        <v>0.128596553435154</v>
      </c>
      <c r="W393" s="49" t="s">
        <v>103</v>
      </c>
      <c r="Y393" s="53">
        <f t="shared" ref="Y393:AB403" si="14">Y379/Y$390</f>
        <v>0.17439801078832792</v>
      </c>
      <c r="Z393" s="53">
        <f t="shared" si="14"/>
        <v>0.21212231744036861</v>
      </c>
      <c r="AA393" s="53">
        <f t="shared" si="14"/>
        <v>0.15797725152744135</v>
      </c>
      <c r="AB393" s="53">
        <f t="shared" si="14"/>
        <v>0.128596553435154</v>
      </c>
    </row>
    <row r="394" spans="13:28">
      <c r="M394" s="49" t="s">
        <v>102</v>
      </c>
      <c r="O394" s="53">
        <f t="shared" si="13"/>
        <v>6.4813035514177164E-2</v>
      </c>
      <c r="P394" s="53">
        <f t="shared" si="13"/>
        <v>8.6412164068897721E-2</v>
      </c>
      <c r="Q394" s="53">
        <f t="shared" si="13"/>
        <v>7.6138478292911455E-2</v>
      </c>
      <c r="R394" s="53">
        <f t="shared" si="13"/>
        <v>7.1770881162195738E-2</v>
      </c>
      <c r="W394" s="49" t="s">
        <v>102</v>
      </c>
      <c r="Y394" s="53">
        <f t="shared" si="14"/>
        <v>6.4813035514177164E-2</v>
      </c>
      <c r="Z394" s="53">
        <f t="shared" si="14"/>
        <v>8.6412164068897721E-2</v>
      </c>
      <c r="AA394" s="53">
        <f t="shared" si="14"/>
        <v>7.6138478292911455E-2</v>
      </c>
      <c r="AB394" s="53">
        <f t="shared" si="14"/>
        <v>7.1770881162195738E-2</v>
      </c>
    </row>
    <row r="395" spans="13:28">
      <c r="M395" s="49" t="s">
        <v>101</v>
      </c>
      <c r="O395" s="53">
        <f t="shared" si="13"/>
        <v>6.96003261812813E-2</v>
      </c>
      <c r="P395" s="53">
        <f t="shared" si="13"/>
        <v>6.551787195231866E-2</v>
      </c>
      <c r="Q395" s="53">
        <f t="shared" si="13"/>
        <v>7.2744904926509382E-2</v>
      </c>
      <c r="R395" s="53">
        <f t="shared" si="13"/>
        <v>7.0455502341265366E-2</v>
      </c>
      <c r="W395" s="49" t="s">
        <v>101</v>
      </c>
      <c r="Y395" s="53">
        <f t="shared" si="14"/>
        <v>6.96003261812813E-2</v>
      </c>
      <c r="Z395" s="53">
        <f t="shared" si="14"/>
        <v>6.551787195231866E-2</v>
      </c>
      <c r="AA395" s="53">
        <f t="shared" si="14"/>
        <v>7.2744904926509382E-2</v>
      </c>
      <c r="AB395" s="53">
        <f t="shared" si="14"/>
        <v>7.0455502341265366E-2</v>
      </c>
    </row>
    <row r="396" spans="13:28">
      <c r="M396" s="49" t="s">
        <v>100</v>
      </c>
      <c r="O396" s="53">
        <f t="shared" si="13"/>
        <v>0.11378859910526128</v>
      </c>
      <c r="P396" s="53">
        <f t="shared" si="13"/>
        <v>0.10157523819418107</v>
      </c>
      <c r="Q396" s="53">
        <f t="shared" si="13"/>
        <v>9.4954326496152944E-2</v>
      </c>
      <c r="R396" s="53">
        <f t="shared" si="13"/>
        <v>5.4055587963439553E-2</v>
      </c>
      <c r="W396" s="49" t="s">
        <v>100</v>
      </c>
      <c r="Y396" s="53">
        <f t="shared" si="14"/>
        <v>0.11378859910526128</v>
      </c>
      <c r="Z396" s="53">
        <f t="shared" si="14"/>
        <v>0.10157523819418107</v>
      </c>
      <c r="AA396" s="53">
        <f t="shared" si="14"/>
        <v>9.4954326496152944E-2</v>
      </c>
      <c r="AB396" s="53">
        <f t="shared" si="14"/>
        <v>5.4055587963439553E-2</v>
      </c>
    </row>
    <row r="397" spans="13:28">
      <c r="M397" s="49" t="s">
        <v>99</v>
      </c>
      <c r="O397" s="53">
        <f t="shared" si="13"/>
        <v>3.2012152971446529E-2</v>
      </c>
      <c r="P397" s="53">
        <f t="shared" si="13"/>
        <v>3.9300920372122079E-2</v>
      </c>
      <c r="Q397" s="53">
        <f t="shared" si="13"/>
        <v>8.7791250291009412E-2</v>
      </c>
      <c r="R397" s="53">
        <f t="shared" si="13"/>
        <v>0.1017773137186658</v>
      </c>
      <c r="W397" s="49" t="s">
        <v>99</v>
      </c>
      <c r="Y397" s="53">
        <f t="shared" si="14"/>
        <v>3.2012152971446529E-2</v>
      </c>
      <c r="Z397" s="53">
        <f t="shared" si="14"/>
        <v>3.9300920372122079E-2</v>
      </c>
      <c r="AA397" s="53">
        <f t="shared" si="14"/>
        <v>8.7791250291009412E-2</v>
      </c>
      <c r="AB397" s="53">
        <f t="shared" si="14"/>
        <v>0.1017773137186658</v>
      </c>
    </row>
    <row r="398" spans="13:28">
      <c r="M398" s="49" t="s">
        <v>98</v>
      </c>
      <c r="O398" s="53">
        <f t="shared" si="13"/>
        <v>3.4543133552822507E-2</v>
      </c>
      <c r="P398" s="53">
        <f t="shared" si="13"/>
        <v>3.2217990807188873E-2</v>
      </c>
      <c r="Q398" s="53">
        <f t="shared" si="13"/>
        <v>4.7892623126276991E-2</v>
      </c>
      <c r="R398" s="53">
        <f t="shared" si="13"/>
        <v>3.9845030400773869E-2</v>
      </c>
      <c r="W398" s="49" t="s">
        <v>98</v>
      </c>
      <c r="Y398" s="53">
        <f t="shared" si="14"/>
        <v>3.4543133552822507E-2</v>
      </c>
      <c r="Z398" s="53">
        <f t="shared" si="14"/>
        <v>3.2217990807188873E-2</v>
      </c>
      <c r="AA398" s="53">
        <f t="shared" si="14"/>
        <v>4.7892623126276991E-2</v>
      </c>
      <c r="AB398" s="53">
        <f t="shared" si="14"/>
        <v>3.9845030400773869E-2</v>
      </c>
    </row>
    <row r="399" spans="13:28">
      <c r="M399" s="49" t="s">
        <v>97</v>
      </c>
      <c r="O399" s="53">
        <f t="shared" si="13"/>
        <v>7.1823411352509442E-2</v>
      </c>
      <c r="P399" s="53">
        <f t="shared" si="13"/>
        <v>0.10338175405949061</v>
      </c>
      <c r="Q399" s="53">
        <f t="shared" si="13"/>
        <v>6.1057342004675941E-2</v>
      </c>
      <c r="R399" s="53">
        <f t="shared" si="13"/>
        <v>4.2656836456745277E-2</v>
      </c>
      <c r="W399" s="49" t="s">
        <v>97</v>
      </c>
      <c r="Y399" s="53">
        <f t="shared" si="14"/>
        <v>7.1823411352509442E-2</v>
      </c>
      <c r="Z399" s="53">
        <f t="shared" si="14"/>
        <v>0.10338175405949061</v>
      </c>
      <c r="AA399" s="53">
        <f t="shared" si="14"/>
        <v>6.1057342004675941E-2</v>
      </c>
      <c r="AB399" s="53">
        <f t="shared" si="14"/>
        <v>4.2656836456745277E-2</v>
      </c>
    </row>
    <row r="400" spans="13:28">
      <c r="M400" s="49" t="s">
        <v>96</v>
      </c>
      <c r="O400" s="53">
        <f t="shared" si="13"/>
        <v>5.7214762950143416E-3</v>
      </c>
      <c r="P400" s="53">
        <f t="shared" si="13"/>
        <v>2.6195619907368431E-3</v>
      </c>
      <c r="Q400" s="53">
        <f t="shared" si="13"/>
        <v>1.858012407026725E-2</v>
      </c>
      <c r="R400" s="53">
        <f t="shared" si="13"/>
        <v>1.9559764767782532E-2</v>
      </c>
      <c r="W400" s="49" t="s">
        <v>96</v>
      </c>
      <c r="Y400" s="53">
        <f t="shared" si="14"/>
        <v>5.7214762950143416E-3</v>
      </c>
      <c r="Z400" s="53">
        <f t="shared" si="14"/>
        <v>2.6195619907368431E-3</v>
      </c>
      <c r="AA400" s="53">
        <f t="shared" si="14"/>
        <v>1.858012407026725E-2</v>
      </c>
      <c r="AB400" s="53">
        <f t="shared" si="14"/>
        <v>1.9559764767782532E-2</v>
      </c>
    </row>
    <row r="401" spans="13:28">
      <c r="M401" s="49" t="s">
        <v>95</v>
      </c>
      <c r="O401" s="53">
        <f t="shared" si="13"/>
        <v>1.1938139404324449E-2</v>
      </c>
      <c r="P401" s="53">
        <f t="shared" si="13"/>
        <v>1.2315051546928947E-2</v>
      </c>
      <c r="Q401" s="53">
        <f t="shared" si="13"/>
        <v>1.0067701679287057E-2</v>
      </c>
      <c r="R401" s="53">
        <f t="shared" si="13"/>
        <v>1.1886885046784456E-2</v>
      </c>
      <c r="W401" s="49" t="s">
        <v>95</v>
      </c>
      <c r="Y401" s="53">
        <f t="shared" si="14"/>
        <v>1.1938139404324449E-2</v>
      </c>
      <c r="Z401" s="53">
        <f t="shared" si="14"/>
        <v>1.2315051546928947E-2</v>
      </c>
      <c r="AA401" s="53">
        <f t="shared" si="14"/>
        <v>1.0067701679287057E-2</v>
      </c>
      <c r="AB401" s="53">
        <f t="shared" si="14"/>
        <v>1.1886885046784456E-2</v>
      </c>
    </row>
    <row r="402" spans="13:28">
      <c r="M402" s="49" t="s">
        <v>94</v>
      </c>
      <c r="O402" s="53">
        <f t="shared" si="13"/>
        <v>0.2073813290535966</v>
      </c>
      <c r="P402" s="53">
        <f t="shared" si="13"/>
        <v>0.26331035320527924</v>
      </c>
      <c r="Q402" s="53">
        <f t="shared" si="13"/>
        <v>0.27665502976238526</v>
      </c>
      <c r="R402" s="53">
        <f t="shared" si="13"/>
        <v>0.36413443988555388</v>
      </c>
      <c r="W402" s="49" t="s">
        <v>94</v>
      </c>
      <c r="Y402" s="53">
        <f t="shared" si="14"/>
        <v>0.2073813290535966</v>
      </c>
      <c r="Z402" s="53">
        <f t="shared" si="14"/>
        <v>0.26331035320527924</v>
      </c>
      <c r="AA402" s="53">
        <f t="shared" si="14"/>
        <v>0.27665502976238526</v>
      </c>
      <c r="AB402" s="53">
        <f t="shared" si="14"/>
        <v>0.36413443988555388</v>
      </c>
    </row>
    <row r="403" spans="13:28">
      <c r="M403" s="49" t="s">
        <v>93</v>
      </c>
      <c r="O403" s="53">
        <f t="shared" si="13"/>
        <v>0.21398038578123851</v>
      </c>
      <c r="P403" s="53">
        <f t="shared" si="13"/>
        <v>8.1226776362487318E-2</v>
      </c>
      <c r="Q403" s="53">
        <f t="shared" si="13"/>
        <v>9.6140967823082943E-2</v>
      </c>
      <c r="R403" s="53">
        <f t="shared" si="13"/>
        <v>9.5261204821639536E-2</v>
      </c>
      <c r="W403" s="49" t="s">
        <v>93</v>
      </c>
      <c r="Y403" s="53">
        <f t="shared" si="14"/>
        <v>0.21398038578123851</v>
      </c>
      <c r="Z403" s="53">
        <f t="shared" si="14"/>
        <v>8.1226776362487318E-2</v>
      </c>
      <c r="AA403" s="53">
        <f t="shared" si="14"/>
        <v>9.6140967823082943E-2</v>
      </c>
      <c r="AB403" s="53">
        <f t="shared" si="14"/>
        <v>9.5261204821639536E-2</v>
      </c>
    </row>
    <row r="404" spans="13:28">
      <c r="M404" s="47" t="s">
        <v>148</v>
      </c>
      <c r="N404" s="47"/>
      <c r="O404" s="52">
        <f>SUM(O393:O403)</f>
        <v>1</v>
      </c>
      <c r="P404" s="52">
        <f>SUM(P393:P403)</f>
        <v>0.99999999999999989</v>
      </c>
      <c r="Q404" s="52">
        <f>SUM(Q393:Q403)</f>
        <v>1</v>
      </c>
      <c r="R404" s="52">
        <f>SUM(R393:R403)</f>
        <v>1</v>
      </c>
      <c r="W404" s="47" t="s">
        <v>140</v>
      </c>
      <c r="X404" s="47"/>
      <c r="Y404" s="52">
        <f>SUM(Y393:Y403)</f>
        <v>1</v>
      </c>
      <c r="Z404" s="52">
        <f>SUM(Z393:Z403)</f>
        <v>0.99999999999999989</v>
      </c>
      <c r="AA404" s="52">
        <f>SUM(AA393:AA403)</f>
        <v>1</v>
      </c>
      <c r="AB404" s="52">
        <f>SUM(AB393:AB403)</f>
        <v>1</v>
      </c>
    </row>
    <row r="405" spans="13:28">
      <c r="M405" s="49"/>
      <c r="W405" s="49"/>
    </row>
    <row r="406" spans="13:28">
      <c r="M406" s="24" t="s">
        <v>399</v>
      </c>
      <c r="W406" s="24" t="s">
        <v>188</v>
      </c>
    </row>
    <row r="407" spans="13:28">
      <c r="M407" s="49" t="s">
        <v>103</v>
      </c>
      <c r="O407" s="51">
        <f>'환율통일(Raw)_ASP변동'!BH66</f>
        <v>4640.3108501605702</v>
      </c>
      <c r="P407" s="51">
        <f>'환율통일(Raw)_ASP변동'!BI66</f>
        <v>4648.4079041394734</v>
      </c>
      <c r="Q407" s="51">
        <f>'환율통일(Raw)_ASP변동'!BJ66</f>
        <v>4653.8394391550273</v>
      </c>
      <c r="R407" s="51">
        <f>'환율통일(Raw)_ASP변동'!BK66</f>
        <v>4879.4531906922148</v>
      </c>
      <c r="W407" s="49" t="s">
        <v>103</v>
      </c>
      <c r="Y407" s="51">
        <f>'ASP통일(Raw)_환율변동'!BH66</f>
        <v>4640.3108501605702</v>
      </c>
      <c r="Z407" s="51">
        <f>'ASP통일(Raw)_환율변동'!BI66</f>
        <v>4678.0907843366176</v>
      </c>
      <c r="AA407" s="51">
        <f>'ASP통일(Raw)_환율변동'!BJ66</f>
        <v>4392.6713819127754</v>
      </c>
      <c r="AB407" s="51">
        <f>'ASP통일(Raw)_환율변동'!BK66</f>
        <v>4751.1723100253867</v>
      </c>
    </row>
    <row r="408" spans="13:28">
      <c r="M408" s="49" t="s">
        <v>102</v>
      </c>
      <c r="O408" s="51">
        <f>'환율통일(Raw)_ASP변동'!BH67</f>
        <v>9584.6445723513025</v>
      </c>
      <c r="P408" s="51">
        <f>'환율통일(Raw)_ASP변동'!BI67</f>
        <v>7765.6986781122023</v>
      </c>
      <c r="Q408" s="51">
        <f>'환율통일(Raw)_ASP변동'!BJ67</f>
        <v>7242.0950413194523</v>
      </c>
      <c r="R408" s="51">
        <f>'환율통일(Raw)_ASP변동'!BK67</f>
        <v>7127.0279900880478</v>
      </c>
      <c r="W408" s="49" t="s">
        <v>102</v>
      </c>
      <c r="Y408" s="51">
        <f>'ASP통일(Raw)_환율변동'!BH67</f>
        <v>9584.6445723513025</v>
      </c>
      <c r="Z408" s="51">
        <f>'ASP통일(Raw)_환율변동'!BI67</f>
        <v>9429.3447314233035</v>
      </c>
      <c r="AA408" s="51">
        <f>'ASP통일(Raw)_환율변동'!BJ67</f>
        <v>7629.0776215129008</v>
      </c>
      <c r="AB408" s="51">
        <f>'ASP통일(Raw)_환율변동'!BK67</f>
        <v>7176.7527968963777</v>
      </c>
    </row>
    <row r="409" spans="13:28">
      <c r="M409" s="49" t="s">
        <v>101</v>
      </c>
      <c r="O409" s="51">
        <f>'환율통일(Raw)_ASP변동'!BH68</f>
        <v>13024.2141259937</v>
      </c>
      <c r="P409" s="51">
        <f>'환율통일(Raw)_ASP변동'!BI68</f>
        <v>13541.071825290383</v>
      </c>
      <c r="Q409" s="51">
        <f>'환율통일(Raw)_ASP변동'!BJ68</f>
        <v>11801.583484697241</v>
      </c>
      <c r="R409" s="51">
        <f>'환율통일(Raw)_ASP변동'!BK68</f>
        <v>11925.910812289445</v>
      </c>
      <c r="W409" s="49" t="s">
        <v>101</v>
      </c>
      <c r="Y409" s="51">
        <f>'ASP통일(Raw)_환율변동'!BH68</f>
        <v>13024.2141259937</v>
      </c>
      <c r="Z409" s="51">
        <f>'ASP통일(Raw)_환율변동'!BI68</f>
        <v>13113.641234846797</v>
      </c>
      <c r="AA409" s="51">
        <f>'ASP통일(Raw)_환율변동'!BJ68</f>
        <v>13204.788284954655</v>
      </c>
      <c r="AB409" s="51">
        <f>'ASP통일(Raw)_환율변동'!BK68</f>
        <v>12075.938859809714</v>
      </c>
    </row>
    <row r="410" spans="13:28">
      <c r="M410" s="49" t="s">
        <v>100</v>
      </c>
      <c r="O410" s="51">
        <f>'환율통일(Raw)_ASP변동'!BH69</f>
        <v>4388.4667412131557</v>
      </c>
      <c r="P410" s="51">
        <f>'환율통일(Raw)_ASP변동'!BI69</f>
        <v>4853.8699053715018</v>
      </c>
      <c r="Q410" s="51">
        <f>'환율통일(Raw)_ASP변동'!BJ69</f>
        <v>3422.9856507408513</v>
      </c>
      <c r="R410" s="51">
        <f>'환율통일(Raw)_ASP변동'!BK69</f>
        <v>4099.3213603990444</v>
      </c>
      <c r="W410" s="49" t="s">
        <v>100</v>
      </c>
      <c r="Y410" s="51">
        <f>'ASP통일(Raw)_환율변동'!BH69</f>
        <v>4388.4667412131557</v>
      </c>
      <c r="Z410" s="51">
        <f>'ASP통일(Raw)_환율변동'!BI69</f>
        <v>4392.0690232629277</v>
      </c>
      <c r="AA410" s="51">
        <f>'ASP통일(Raw)_환율변동'!BJ69</f>
        <v>4888.7109589738484</v>
      </c>
      <c r="AB410" s="51">
        <f>'ASP통일(Raw)_환율변동'!BK69</f>
        <v>3718.4221189383816</v>
      </c>
    </row>
    <row r="411" spans="13:28">
      <c r="M411" s="49" t="s">
        <v>99</v>
      </c>
      <c r="O411" s="51">
        <f>'환율통일(Raw)_ASP변동'!BH70</f>
        <v>16748.553628117079</v>
      </c>
      <c r="P411" s="51">
        <f>'환율통일(Raw)_ASP변동'!BI70</f>
        <v>15589.092304712745</v>
      </c>
      <c r="Q411" s="51">
        <f>'환율통일(Raw)_ASP변동'!BJ70</f>
        <v>15037.327230552381</v>
      </c>
      <c r="R411" s="51">
        <f>'환율통일(Raw)_ASP변동'!BK70</f>
        <v>12923.919913737658</v>
      </c>
      <c r="W411" s="49" t="s">
        <v>99</v>
      </c>
      <c r="Y411" s="51">
        <f>'ASP통일(Raw)_환율변동'!BH70</f>
        <v>16748.553628117079</v>
      </c>
      <c r="Z411" s="51">
        <f>'ASP통일(Raw)_환율변동'!BI70</f>
        <v>16719.489201207045</v>
      </c>
      <c r="AA411" s="51">
        <f>'ASP통일(Raw)_환율변동'!BJ70</f>
        <v>15304.471944305842</v>
      </c>
      <c r="AB411" s="51">
        <f>'ASP통일(Raw)_환율변동'!BK70</f>
        <v>15644.058513998585</v>
      </c>
    </row>
    <row r="412" spans="13:28">
      <c r="M412" s="49" t="s">
        <v>98</v>
      </c>
      <c r="O412" s="51">
        <f>'환율통일(Raw)_ASP변동'!BH71</f>
        <v>9920.1794106450161</v>
      </c>
      <c r="P412" s="51">
        <f>'환율통일(Raw)_ASP변동'!BI71</f>
        <v>15386.887898920404</v>
      </c>
      <c r="Q412" s="51">
        <f>'환율통일(Raw)_ASP변동'!BJ71</f>
        <v>8762.0650534227916</v>
      </c>
      <c r="R412" s="51">
        <f>'환율통일(Raw)_ASP변동'!BK71</f>
        <v>7759.2608084431658</v>
      </c>
      <c r="W412" s="49" t="s">
        <v>98</v>
      </c>
      <c r="Y412" s="51">
        <f>'ASP통일(Raw)_환율변동'!BH71</f>
        <v>9920.1794106450161</v>
      </c>
      <c r="Z412" s="51">
        <f>'ASP통일(Raw)_환율변동'!BI71</f>
        <v>10568.724030890202</v>
      </c>
      <c r="AA412" s="51">
        <f>'ASP통일(Raw)_환율변동'!BJ71</f>
        <v>14911.266401034884</v>
      </c>
      <c r="AB412" s="51">
        <f>'ASP통일(Raw)_환율변동'!BK71</f>
        <v>9382.9423321655195</v>
      </c>
    </row>
    <row r="413" spans="13:28">
      <c r="M413" s="49" t="s">
        <v>97</v>
      </c>
      <c r="O413" s="51">
        <f>'환율통일(Raw)_ASP변동'!BH72</f>
        <v>2071.33465039574</v>
      </c>
      <c r="P413" s="51">
        <f>'환율통일(Raw)_ASP변동'!BI72</f>
        <v>2548.8670935558662</v>
      </c>
      <c r="Q413" s="51">
        <f>'환율통일(Raw)_ASP변동'!BJ72</f>
        <v>2273.3170304005907</v>
      </c>
      <c r="R413" s="51">
        <f>'환율통일(Raw)_ASP변동'!BK72</f>
        <v>2255.3616028094043</v>
      </c>
      <c r="W413" s="49" t="s">
        <v>97</v>
      </c>
      <c r="Y413" s="51">
        <f>'ASP통일(Raw)_환율변동'!BH72</f>
        <v>2071.33465039574</v>
      </c>
      <c r="Z413" s="51">
        <f>'ASP통일(Raw)_환율변동'!BI72</f>
        <v>2188.6983625642674</v>
      </c>
      <c r="AA413" s="51">
        <f>'ASP통일(Raw)_환율변동'!BJ72</f>
        <v>2772.7734648172432</v>
      </c>
      <c r="AB413" s="51">
        <f>'ASP통일(Raw)_환율변동'!BK72</f>
        <v>2352.5434260229836</v>
      </c>
    </row>
    <row r="414" spans="13:28">
      <c r="M414" s="49" t="s">
        <v>96</v>
      </c>
      <c r="O414" s="51">
        <f>'환율통일(Raw)_ASP변동'!BH73</f>
        <v>3838.9271987096627</v>
      </c>
      <c r="P414" s="51">
        <f>'환율통일(Raw)_ASP변동'!BI73</f>
        <v>7754.2641145894022</v>
      </c>
      <c r="Q414" s="51">
        <f>'환율통일(Raw)_ASP변동'!BJ73</f>
        <v>29940.274586941134</v>
      </c>
      <c r="R414" s="51">
        <f>'환율통일(Raw)_ASP변동'!BK73</f>
        <v>34110.820063115279</v>
      </c>
      <c r="W414" s="49" t="s">
        <v>96</v>
      </c>
      <c r="Y414" s="51">
        <f>'ASP통일(Raw)_환율변동'!BH73</f>
        <v>3838.9271987096627</v>
      </c>
      <c r="Z414" s="51">
        <f>'ASP통일(Raw)_환율변동'!BI73</f>
        <v>6576.0204186458868</v>
      </c>
      <c r="AA414" s="51">
        <f>'ASP통일(Raw)_환율변동'!BJ73</f>
        <v>10082.055346734609</v>
      </c>
      <c r="AB414" s="51">
        <f>'ASP통일(Raw)_환율변동'!BK73</f>
        <v>29037.529182885362</v>
      </c>
    </row>
    <row r="415" spans="13:28">
      <c r="M415" s="49" t="s">
        <v>95</v>
      </c>
      <c r="O415" s="51">
        <f>'환율통일(Raw)_ASP변동'!BH74</f>
        <v>10870.835148977018</v>
      </c>
      <c r="P415" s="51">
        <f>'환율통일(Raw)_ASP변동'!BI74</f>
        <v>12961.212232637912</v>
      </c>
      <c r="Q415" s="51">
        <f>'환율통일(Raw)_ASP변동'!BJ74</f>
        <v>11152.466974871564</v>
      </c>
      <c r="R415" s="51">
        <f>'환율통일(Raw)_ASP변동'!BK74</f>
        <v>12869.820383219672</v>
      </c>
      <c r="W415" s="49" t="s">
        <v>95</v>
      </c>
      <c r="Y415" s="51">
        <f>'ASP통일(Raw)_환율변동'!BH74</f>
        <v>10870.835148977018</v>
      </c>
      <c r="Z415" s="51">
        <f>'ASP통일(Raw)_환율변동'!BI74</f>
        <v>11228.19289116137</v>
      </c>
      <c r="AA415" s="51">
        <f>'ASP통일(Raw)_환율변동'!BJ74</f>
        <v>13160.686407953322</v>
      </c>
      <c r="AB415" s="51">
        <f>'ASP통일(Raw)_환율변동'!BK74</f>
        <v>11388.752928444264</v>
      </c>
    </row>
    <row r="416" spans="13:28">
      <c r="M416" s="49" t="s">
        <v>94</v>
      </c>
      <c r="O416" s="51">
        <f>'환율통일(Raw)_ASP변동'!BH75</f>
        <v>4055.6314576157379</v>
      </c>
      <c r="P416" s="51">
        <f>'환율통일(Raw)_ASP변동'!BI75</f>
        <v>3421.554797893079</v>
      </c>
      <c r="Q416" s="51">
        <f>'환율통일(Raw)_ASP변동'!BJ75</f>
        <v>5291.0447080701479</v>
      </c>
      <c r="R416" s="51">
        <f>'환율통일(Raw)_ASP변동'!BK75</f>
        <v>6402.4335053805135</v>
      </c>
      <c r="W416" s="49" t="s">
        <v>94</v>
      </c>
      <c r="Y416" s="51">
        <f>'ASP통일(Raw)_환율변동'!BH75</f>
        <v>4055.6314576157379</v>
      </c>
      <c r="Z416" s="51">
        <f>'ASP통일(Raw)_환율변동'!BI75</f>
        <v>3996.3755224074812</v>
      </c>
      <c r="AA416" s="51">
        <f>'ASP통일(Raw)_환율변동'!BJ75</f>
        <v>2940.5216389383359</v>
      </c>
      <c r="AB416" s="51">
        <f>'ASP통일(Raw)_환율변동'!BK75</f>
        <v>5918.9809236453748</v>
      </c>
    </row>
    <row r="417" spans="13:28">
      <c r="M417" s="49" t="s">
        <v>93</v>
      </c>
      <c r="O417" s="51">
        <f>'환율통일(Raw)_ASP변동'!BH76</f>
        <v>4327.8337550610822</v>
      </c>
      <c r="P417" s="51">
        <f>'환율통일(Raw)_ASP변동'!BI76</f>
        <v>7625.6722193975083</v>
      </c>
      <c r="Q417" s="51">
        <f>'환율통일(Raw)_ASP변동'!BJ76</f>
        <v>6524.0874682607491</v>
      </c>
      <c r="R417" s="51">
        <f>'환율통일(Raw)_ASP변동'!BK76</f>
        <v>5240.5691925884585</v>
      </c>
      <c r="W417" s="49" t="s">
        <v>93</v>
      </c>
      <c r="Y417" s="51">
        <f>'ASP통일(Raw)_환율변동'!BH76</f>
        <v>4327.8337550610822</v>
      </c>
      <c r="Z417" s="51">
        <f>'ASP통일(Raw)_환율변동'!BI76</f>
        <v>4648.8249152478584</v>
      </c>
      <c r="AA417" s="51">
        <f>'ASP통일(Raw)_환율변동'!BJ76</f>
        <v>7805.0608543599719</v>
      </c>
      <c r="AB417" s="51">
        <f>'ASP통일(Raw)_환율변동'!BK76</f>
        <v>6690.902247334865</v>
      </c>
    </row>
    <row r="418" spans="13:28">
      <c r="M418" s="47" t="s">
        <v>148</v>
      </c>
      <c r="N418" s="47"/>
      <c r="O418" s="50">
        <f>O393*O407+O394*O408+O395*O409+O396*O410+O397*O411+O398*O412+O399*O413+O400*O414+O401*O415+O402*O416+O403*O417</f>
        <v>5782.7952433330529</v>
      </c>
      <c r="P418" s="50">
        <f>P393*P407+P394*P408+P395*P409+P396*P410+P397*P411+P398*P412+P399*P413+P400*P414+P401*P415+P402*P416+P403*P417</f>
        <v>6109.4740729006226</v>
      </c>
      <c r="Q418" s="50">
        <f>Q393*Q407+Q394*Q408+Q395*Q409+Q396*Q410+Q397*Q411+Q398*Q412+Q399*Q413+Q400*Q414+Q401*Q415+Q402*Q416+Q403*Q417</f>
        <v>7108.3219003826762</v>
      </c>
      <c r="R418" s="50">
        <f>R393*R407+R394*R408+R395*R409+R396*R410+R397*R411+R398*R412+R399*R413+R400*R414+R401*R415+R402*R416+R403*R417</f>
        <v>7572.3187963712462</v>
      </c>
      <c r="W418" s="47" t="s">
        <v>148</v>
      </c>
      <c r="X418" s="47"/>
      <c r="Y418" s="50">
        <f>Y393*Y407+Y394*Y408+Y395*Y409+Y396*Y410+Y397*Y411+Y398*Y412+Y399*Y413+Y400*Y414+Y401*Y415+Y402*Y416+Y403*Y417</f>
        <v>5782.7952433330529</v>
      </c>
      <c r="Z418" s="50">
        <f>Z393*Z407+Z394*Z408+Z395*Z409+Z396*Z410+Z397*Z411+Z398*Z412+Z399*Z413+Z400*Z414+Z401*Z415+Z402*Z416+Z403*Z417</f>
        <v>5921.7048895373246</v>
      </c>
      <c r="AA418" s="50">
        <f>AA393*AA407+AA394*AA408+AA395*AA409+AA396*AA410+AA397*AA411+AA398*AA412+AA399*AA413+AA400*AA414+AA401*AA415+AA402*AA416+AA403*AA417</f>
        <v>6810.3503142923637</v>
      </c>
      <c r="AB418" s="50">
        <f>AB393*AB407+AB394*AB408+AB395*AB409+AB396*AB410+AB397*AB411+AB398*AB412+AB399*AB413+AB400*AB414+AB401*AB415+AB402*AB416+AB403*AB417</f>
        <v>7740.3422722669056</v>
      </c>
    </row>
    <row r="419" spans="13:28" ht="11.25" thickBot="1">
      <c r="M419" s="49"/>
      <c r="W419" s="49"/>
    </row>
    <row r="420" spans="13:28">
      <c r="M420" s="39" t="s">
        <v>139</v>
      </c>
      <c r="N420" s="38"/>
      <c r="O420" s="38"/>
      <c r="P420" s="37">
        <f>SUM(P421:P422)</f>
        <v>326.67882956757035</v>
      </c>
      <c r="Q420" s="37">
        <f>SUM(Q421:Q422)</f>
        <v>998.84782748205316</v>
      </c>
      <c r="R420" s="36">
        <f>SUM(R421:R422)</f>
        <v>463.99689598857049</v>
      </c>
      <c r="W420" s="39" t="s">
        <v>139</v>
      </c>
      <c r="X420" s="38"/>
      <c r="Y420" s="38"/>
      <c r="Z420" s="37">
        <f>SUM(Z421:Z422)</f>
        <v>138.90964620427317</v>
      </c>
      <c r="AA420" s="37">
        <f>SUM(AA421:AA422)</f>
        <v>888.64542475503845</v>
      </c>
      <c r="AB420" s="36">
        <f>SUM(AB421:AB422)</f>
        <v>929.99195797454149</v>
      </c>
    </row>
    <row r="421" spans="13:28">
      <c r="M421" s="48" t="s">
        <v>124</v>
      </c>
      <c r="N421" s="47"/>
      <c r="O421" s="47"/>
      <c r="P421" s="46">
        <f>-((O407-P407)*O393+(O408-P408)*O394+(O409-P409)*O395+(O410-P410)*O396+(O411-P411)*O397+(O412-P412)*O398+(O413-P413)*O399+(O414-P414)*O400+(O415-P415)*O401+(O416-P416)*O402+(O417-P417)*O403)</f>
        <v>780.0039478606941</v>
      </c>
      <c r="Q421" s="46">
        <f>-((P407-Q407)*P393+(P408-Q408)*P394+(P409-Q409)*P395+(P410-Q410)*P396+(P411-Q411)*P397+(P412-Q412)*P398+(P413-Q413)*P399+(P414-Q414)*P400+(P415-Q415)*P401+(P416-Q416)*P402+(P417-Q417)*P403)</f>
        <v>-128.39305355585611</v>
      </c>
      <c r="R421" s="45">
        <f>-((Q407-R407)*Q393+(Q408-R408)*Q394+(Q409-R409)*Q395+(Q410-R410)*Q396+(Q411-R411)*Q397+(Q412-R412)*Q398+(Q413-R413)*Q399+(Q414-R414)*Q400+(Q415-R415)*Q401+(Q416-R416)*Q402+(Q417-R417)*Q403)</f>
        <v>144.33575017562956</v>
      </c>
      <c r="W421" s="48" t="s">
        <v>398</v>
      </c>
      <c r="X421" s="47"/>
      <c r="Y421" s="47"/>
      <c r="Z421" s="46">
        <f>-((Y407-Z407)*Y393+(Y408-Z408)*Y394+(Y409-Z409)*Y395+(Y410-Z410)*Y396+(Y411-Z411)*Y397+(Y412-Z412)*Y398+(Y413-Z413)*Y399+(Y414-Z414)*Y400+(Y415-Z415)*Y401+(Y416-Z416)*Y402+(Y417-Z417)*Y403)</f>
        <v>109.38279477486711</v>
      </c>
      <c r="AA421" s="46">
        <f>-((Z407-AA407)*Z393+(Z408-AA408)*Z394+(Z409-AA409)*Z395+(Z410-AA410)*Z396+(Z411-AA411)*Z397+(Z412-AA412)*Z398+(Z413-AA413)*Z399+(Z414-AA414)*Z400+(Z415-AA415)*Z401+(Z416-AA416)*Z402+(Z417-AA417)*Z403)</f>
        <v>-3.6746551899744304</v>
      </c>
      <c r="AB421" s="45">
        <f>-((AA407-AB407)*AA393+(AA408-AB408)*AA394+(AA409-AB409)*AA395+(AA410-AB410)*AA396+(AA411-AB411)*AA397+(AA412-AB412)*AA398+(AA413-AB413)*AA399+(AA414-AB414)*AA400+(AA415-AB415)*AA401+(AA416-AB416)*AA402+(AA417-AB417)*AA403)</f>
        <v>619.587507206601</v>
      </c>
    </row>
    <row r="422" spans="13:28" ht="11.25" thickBot="1">
      <c r="M422" s="30" t="s">
        <v>89</v>
      </c>
      <c r="N422" s="29"/>
      <c r="O422" s="29"/>
      <c r="P422" s="44">
        <f>-((O393-P393)*P407+(O394-P394)*P408+(O395-P395)*P409+(O396-P396)*P410+(O397-P397)*P411+(O398-P398)*P412+(O399-P399)*P413+(O400-P400)*P414+(O401-P401)*P415+(O402-P402)*P416+(O403-P403)*P417)</f>
        <v>-453.32511829312375</v>
      </c>
      <c r="Q422" s="44">
        <f>-((P393-Q393)*Q407+(P394-Q394)*Q408+(P395-Q395)*Q409+(P396-Q396)*Q410+(P397-Q397)*Q411+(P398-Q398)*Q412+(P399-Q399)*Q413+(P400-Q400)*Q414+(P401-Q401)*Q415+(P402-Q402)*Q416+(P403-Q403)*Q417)</f>
        <v>1127.2408810379093</v>
      </c>
      <c r="R422" s="43">
        <f>-((Q393-R393)*R407+(Q394-R394)*R408+(Q395-R395)*R409+(Q396-R396)*R410+(Q397-R397)*R411+(Q398-R398)*R412+(Q399-R399)*R413+(Q400-R400)*R414+(Q401-R401)*R415+(Q402-R402)*R416+(Q403-R403)*R417)</f>
        <v>319.66114581294096</v>
      </c>
      <c r="W422" s="30" t="s">
        <v>89</v>
      </c>
      <c r="X422" s="29"/>
      <c r="Y422" s="29"/>
      <c r="Z422" s="44">
        <f>-((Y393-Z393)*Z407+(Y394-Z394)*Z408+(Y395-Z395)*Z409+(Y396-Z396)*Z410+(Y397-Z397)*Z411+(Y398-Z398)*Z412+(Y399-Z399)*Z413+(Y400-Z400)*Z414+(Y401-Z401)*Z415+(Y402-Z402)*Z416+(Y403-Z403)*Z417)</f>
        <v>29.526851429406065</v>
      </c>
      <c r="AA422" s="44">
        <f>-((Z393-AA393)*AA407+(Z394-AA394)*AA408+(Z395-AA395)*AA409+(Z396-AA396)*AA410+(Z397-AA397)*AA411+(Z398-AA398)*AA412+(Z399-AA399)*AA413+(Z400-AA400)*AA414+(Z401-AA401)*AA415+(Z402-AA402)*AA416+(Z403-AA403)*AA417)</f>
        <v>892.32007994501282</v>
      </c>
      <c r="AB422" s="43">
        <f>-((AA393-AB393)*AB407+(AA394-AB394)*AB408+(AA395-AB395)*AB409+(AA396-AB396)*AB410+(AA397-AB397)*AB411+(AA398-AB398)*AB412+(AA399-AB399)*AB413+(AA400-AB400)*AB414+(AA401-AB401)*AB415+(AA402-AB402)*AB416+(AA403-AB403)*AB417)</f>
        <v>310.40445076794049</v>
      </c>
    </row>
    <row r="423" spans="13:28">
      <c r="P423" s="42">
        <f>P420-(P56-O56)</f>
        <v>159.51589816290902</v>
      </c>
      <c r="Q423" s="42">
        <f>Q420-(Q56-P56)</f>
        <v>-443.01462772527111</v>
      </c>
      <c r="R423" s="42">
        <f>R420-(R56-Q56)</f>
        <v>405.18569627512943</v>
      </c>
      <c r="Z423" s="42">
        <f>Z420-(Z56-Y56)</f>
        <v>-28.253285200388149</v>
      </c>
      <c r="AA423" s="42">
        <f>AA420-(AA56-Z56)</f>
        <v>-553.21703045228583</v>
      </c>
      <c r="AB423" s="42">
        <f>AB420-(AB56-AA56)</f>
        <v>871.18075826110044</v>
      </c>
    </row>
    <row r="424" spans="13:28" ht="11.25" thickBot="1">
      <c r="M424" s="41" t="s">
        <v>184</v>
      </c>
      <c r="N424" s="33"/>
      <c r="O424" s="40" t="s">
        <v>122</v>
      </c>
      <c r="P424" s="40" t="s">
        <v>121</v>
      </c>
      <c r="Q424" s="40" t="s">
        <v>85</v>
      </c>
      <c r="R424" s="40" t="s">
        <v>119</v>
      </c>
      <c r="W424" s="41" t="s">
        <v>184</v>
      </c>
      <c r="X424" s="33"/>
      <c r="Y424" s="40" t="s">
        <v>122</v>
      </c>
      <c r="Z424" s="40" t="s">
        <v>121</v>
      </c>
      <c r="AA424" s="40" t="s">
        <v>85</v>
      </c>
      <c r="AB424" s="40" t="s">
        <v>119</v>
      </c>
    </row>
    <row r="425" spans="13:28">
      <c r="M425" s="39" t="s">
        <v>397</v>
      </c>
      <c r="N425" s="38"/>
      <c r="O425" s="37">
        <f>O366</f>
        <v>501727.73630133254</v>
      </c>
      <c r="P425" s="37">
        <f>P4-'GP breakdown'!D64+P390*(P56-P421)/1000000</f>
        <v>416821.50769984815</v>
      </c>
      <c r="Q425" s="37">
        <f>Q4-'GP breakdown'!E64+Q390*(Q56-Q421)/1000000</f>
        <v>408318.65631286916</v>
      </c>
      <c r="R425" s="36">
        <f>R4-'GP breakdown'!F64+R390*(R56-R421)/1000000</f>
        <v>423738.54150226805</v>
      </c>
      <c r="W425" s="39" t="s">
        <v>130</v>
      </c>
      <c r="X425" s="38"/>
      <c r="Y425" s="37">
        <f>Y366</f>
        <v>501727.73630133254</v>
      </c>
      <c r="Z425" s="37">
        <f>Z4-'GP breakdown'!D64+Z390*(Z56-Z421)/1000000</f>
        <v>420939.86127492698</v>
      </c>
      <c r="AA425" s="37">
        <f>AA4-'GP breakdown'!E64+AA390*(AA56-AA421)/1000000</f>
        <v>407121.33412128501</v>
      </c>
      <c r="AB425" s="36">
        <f>AB4-'GP breakdown'!F64+AB390*(AB56-AB421)/1000000</f>
        <v>419375.79453171091</v>
      </c>
    </row>
    <row r="426" spans="13:28">
      <c r="M426" s="34" t="s">
        <v>82</v>
      </c>
      <c r="N426" s="33"/>
      <c r="O426" s="32">
        <f>O367</f>
        <v>405499.79572596564</v>
      </c>
      <c r="P426" s="32">
        <f>P367</f>
        <v>368700.08632432716</v>
      </c>
      <c r="Q426" s="32">
        <f>Q367</f>
        <v>344811.1042817462</v>
      </c>
      <c r="R426" s="31">
        <f>R367</f>
        <v>340776.24646842002</v>
      </c>
      <c r="W426" s="34" t="s">
        <v>82</v>
      </c>
      <c r="X426" s="33"/>
      <c r="Y426" s="32">
        <f>Y367</f>
        <v>405499.79572596564</v>
      </c>
      <c r="Z426" s="32">
        <f>Z367</f>
        <v>368700.08632432716</v>
      </c>
      <c r="AA426" s="32">
        <f>AA367</f>
        <v>344811.1042817462</v>
      </c>
      <c r="AB426" s="31">
        <f>AB367</f>
        <v>340776.24646842002</v>
      </c>
    </row>
    <row r="427" spans="13:28">
      <c r="M427" s="34" t="s">
        <v>144</v>
      </c>
      <c r="N427" s="33"/>
      <c r="O427" s="32">
        <f>O425-O426</f>
        <v>96227.940575366898</v>
      </c>
      <c r="P427" s="32">
        <f>P425-P426</f>
        <v>48121.421375520993</v>
      </c>
      <c r="Q427" s="32">
        <f>Q425-Q426</f>
        <v>63507.552031122963</v>
      </c>
      <c r="R427" s="31">
        <f>R425-R426</f>
        <v>82962.29503384803</v>
      </c>
      <c r="W427" s="34" t="s">
        <v>144</v>
      </c>
      <c r="X427" s="33"/>
      <c r="Y427" s="32">
        <f>Y425-Y426</f>
        <v>96227.940575366898</v>
      </c>
      <c r="Z427" s="32">
        <f>Z425-Z426</f>
        <v>52239.774950599822</v>
      </c>
      <c r="AA427" s="32">
        <f>AA425-AA426</f>
        <v>62310.229839538806</v>
      </c>
      <c r="AB427" s="31">
        <f>AB425-AB426</f>
        <v>78599.548063290888</v>
      </c>
    </row>
    <row r="428" spans="13:28" ht="11.25" thickBot="1">
      <c r="M428" s="30" t="s">
        <v>67</v>
      </c>
      <c r="N428" s="29"/>
      <c r="O428" s="28">
        <f>O427/O425</f>
        <v>0.19179314519214338</v>
      </c>
      <c r="P428" s="28">
        <f>P427/P425</f>
        <v>0.11544850850204466</v>
      </c>
      <c r="Q428" s="28">
        <f>Q427/Q425</f>
        <v>0.1555342893332336</v>
      </c>
      <c r="R428" s="27">
        <f>R427/R425</f>
        <v>0.19578652142362174</v>
      </c>
      <c r="W428" s="30" t="s">
        <v>67</v>
      </c>
      <c r="X428" s="29"/>
      <c r="Y428" s="28">
        <f>Y427/Y425</f>
        <v>0.19179314519214338</v>
      </c>
      <c r="Z428" s="28">
        <f>Z427/Z425</f>
        <v>0.12410270386933168</v>
      </c>
      <c r="AA428" s="28">
        <f>AA427/AA425</f>
        <v>0.15305076058965764</v>
      </c>
      <c r="AB428" s="27">
        <f>AB427/AB425</f>
        <v>0.18742032584655435</v>
      </c>
    </row>
    <row r="429" spans="13:28">
      <c r="P429" s="26">
        <f>P$7-P428</f>
        <v>1.0049715285147115E-2</v>
      </c>
      <c r="Q429" s="26">
        <f>Q$7-Q428</f>
        <v>-2.5569240444847097E-3</v>
      </c>
      <c r="R429" s="26">
        <f>R$7-R428</f>
        <v>2.5068463572621991E-3</v>
      </c>
      <c r="Z429" s="26">
        <f>Z$7-Z428</f>
        <v>1.3955199178600913E-3</v>
      </c>
      <c r="AA429" s="26">
        <f>AA$7-AA428</f>
        <v>-7.3395300908746242E-5</v>
      </c>
      <c r="AB429" s="26">
        <f>AB$7-AB428</f>
        <v>1.0873041934329586E-2</v>
      </c>
    </row>
    <row r="430" spans="13:28" ht="11.25" thickBot="1">
      <c r="M430" s="41" t="s">
        <v>396</v>
      </c>
      <c r="N430" s="33"/>
      <c r="O430" s="40" t="s">
        <v>122</v>
      </c>
      <c r="P430" s="40" t="s">
        <v>121</v>
      </c>
      <c r="Q430" s="40" t="s">
        <v>85</v>
      </c>
      <c r="R430" s="40" t="s">
        <v>119</v>
      </c>
      <c r="W430" s="41" t="s">
        <v>396</v>
      </c>
      <c r="X430" s="33"/>
      <c r="Y430" s="40" t="s">
        <v>122</v>
      </c>
      <c r="Z430" s="40" t="s">
        <v>121</v>
      </c>
      <c r="AA430" s="40" t="s">
        <v>85</v>
      </c>
      <c r="AB430" s="40" t="s">
        <v>119</v>
      </c>
    </row>
    <row r="431" spans="13:28">
      <c r="M431" s="39" t="s">
        <v>130</v>
      </c>
      <c r="N431" s="38"/>
      <c r="O431" s="37">
        <f>O425</f>
        <v>501727.73630133254</v>
      </c>
      <c r="P431" s="37">
        <f>P4-'GP breakdown'!D64+P390*(P56-P422)/1000000</f>
        <v>424395.50852799253</v>
      </c>
      <c r="Q431" s="37">
        <f>Q4-'GP breakdown'!E64+Q390*(Q56-Q422)/1000000</f>
        <v>396264.31313581241</v>
      </c>
      <c r="R431" s="36">
        <f>R4-'GP breakdown'!F64+R390*(R56-R422)/1000000</f>
        <v>422129.07803924591</v>
      </c>
      <c r="W431" s="39" t="s">
        <v>130</v>
      </c>
      <c r="X431" s="38"/>
      <c r="Y431" s="37">
        <f>Y425</f>
        <v>501727.73630133254</v>
      </c>
      <c r="Z431" s="37">
        <f>Z4-'GP breakdown'!D64+Z390*(Z56-Z422)/1000000</f>
        <v>421430.2648481736</v>
      </c>
      <c r="AA431" s="37">
        <f>AA4-'GP breakdown'!E64+AA390*(AA56-AA422)/1000000</f>
        <v>398519.60098506848</v>
      </c>
      <c r="AB431" s="36">
        <f>AB4-'GP breakdown'!F64+AB390*(AB56-AB422)/1000000</f>
        <v>422214.05325010524</v>
      </c>
    </row>
    <row r="432" spans="13:28">
      <c r="M432" s="34" t="s">
        <v>82</v>
      </c>
      <c r="N432" s="33"/>
      <c r="O432" s="32">
        <f>O426</f>
        <v>405499.79572596564</v>
      </c>
      <c r="P432" s="32">
        <f>P426</f>
        <v>368700.08632432716</v>
      </c>
      <c r="Q432" s="32">
        <f>Q426</f>
        <v>344811.1042817462</v>
      </c>
      <c r="R432" s="31">
        <f>R426</f>
        <v>340776.24646842002</v>
      </c>
      <c r="W432" s="34" t="s">
        <v>82</v>
      </c>
      <c r="X432" s="33"/>
      <c r="Y432" s="32">
        <f>Y426</f>
        <v>405499.79572596564</v>
      </c>
      <c r="Z432" s="32">
        <f>Z426</f>
        <v>368700.08632432716</v>
      </c>
      <c r="AA432" s="32">
        <f>AA426</f>
        <v>344811.1042817462</v>
      </c>
      <c r="AB432" s="31">
        <f>AB426</f>
        <v>340776.24646842002</v>
      </c>
    </row>
    <row r="433" spans="13:28">
      <c r="M433" s="34" t="s">
        <v>144</v>
      </c>
      <c r="N433" s="33"/>
      <c r="O433" s="32">
        <f>O431-O432</f>
        <v>96227.940575366898</v>
      </c>
      <c r="P433" s="32">
        <f>P431-P432</f>
        <v>55695.422203665366</v>
      </c>
      <c r="Q433" s="32">
        <f>Q431-Q432</f>
        <v>51453.208854066208</v>
      </c>
      <c r="R433" s="31">
        <f>R431-R432</f>
        <v>81352.831570825889</v>
      </c>
      <c r="W433" s="34" t="s">
        <v>162</v>
      </c>
      <c r="X433" s="33"/>
      <c r="Y433" s="32">
        <f>Y431-Y432</f>
        <v>96227.940575366898</v>
      </c>
      <c r="Z433" s="32">
        <f>Z431-Z432</f>
        <v>52730.178523846436</v>
      </c>
      <c r="AA433" s="32">
        <f>AA431-AA432</f>
        <v>53708.496703322278</v>
      </c>
      <c r="AB433" s="31">
        <f>AB431-AB432</f>
        <v>81437.806781685213</v>
      </c>
    </row>
    <row r="434" spans="13:28" ht="11.25" thickBot="1">
      <c r="M434" s="30" t="s">
        <v>67</v>
      </c>
      <c r="N434" s="29"/>
      <c r="O434" s="28">
        <f>O433/O431</f>
        <v>0.19179314519214338</v>
      </c>
      <c r="P434" s="28">
        <f>P433/P431</f>
        <v>0.13123471168873546</v>
      </c>
      <c r="Q434" s="28">
        <f>Q433/Q431</f>
        <v>0.1298456791299083</v>
      </c>
      <c r="R434" s="27">
        <f>R433/R431</f>
        <v>0.19272027397094499</v>
      </c>
      <c r="W434" s="30" t="s">
        <v>67</v>
      </c>
      <c r="X434" s="29"/>
      <c r="Y434" s="28">
        <f>Y433/Y431</f>
        <v>0.19179314519214338</v>
      </c>
      <c r="Z434" s="28">
        <f>Z433/Z431</f>
        <v>0.12512195473868792</v>
      </c>
      <c r="AA434" s="28">
        <f>AA433/AA431</f>
        <v>0.13477002529000975</v>
      </c>
      <c r="AB434" s="27">
        <f>AB433/AB431</f>
        <v>0.19288274787349211</v>
      </c>
    </row>
    <row r="435" spans="13:28">
      <c r="P435" s="26">
        <f>P$7-P434</f>
        <v>-5.7364879015436854E-3</v>
      </c>
      <c r="Q435" s="26">
        <f>Q$7-Q434</f>
        <v>2.3131686158840592E-2</v>
      </c>
      <c r="R435" s="26">
        <f>R$7-R434</f>
        <v>5.5730938099389504E-3</v>
      </c>
      <c r="Z435" s="26">
        <f>Z$7-Z434</f>
        <v>3.7626904850385223E-4</v>
      </c>
      <c r="AA435" s="26">
        <f>AA$7-AA434</f>
        <v>1.8207339998739136E-2</v>
      </c>
      <c r="AB435" s="26">
        <f>AB$7-AB434</f>
        <v>5.4106199073918337E-3</v>
      </c>
    </row>
    <row r="436" spans="13:28">
      <c r="M436" s="54" t="s">
        <v>174</v>
      </c>
      <c r="W436" s="54" t="s">
        <v>174</v>
      </c>
    </row>
    <row r="437" spans="13:28">
      <c r="M437" s="24" t="s">
        <v>173</v>
      </c>
      <c r="W437" s="24" t="s">
        <v>395</v>
      </c>
    </row>
    <row r="438" spans="13:28">
      <c r="M438" s="49" t="s">
        <v>103</v>
      </c>
      <c r="O438" s="51">
        <f>'GP breakdown'!I77</f>
        <v>17473</v>
      </c>
      <c r="P438" s="51">
        <f>'GP breakdown'!J77</f>
        <v>39219</v>
      </c>
      <c r="Q438" s="51">
        <f>'GP breakdown'!K77</f>
        <v>971</v>
      </c>
      <c r="R438" s="51">
        <f>'GP breakdown'!L77</f>
        <v>0</v>
      </c>
      <c r="W438" s="49" t="s">
        <v>103</v>
      </c>
      <c r="Y438" s="51">
        <f>'GP breakdown'!I77</f>
        <v>17473</v>
      </c>
      <c r="Z438" s="51">
        <f>'GP breakdown'!J77</f>
        <v>39219</v>
      </c>
      <c r="AA438" s="51">
        <f>'GP breakdown'!K77</f>
        <v>971</v>
      </c>
      <c r="AB438" s="51">
        <f>'GP breakdown'!L77</f>
        <v>0</v>
      </c>
    </row>
    <row r="439" spans="13:28">
      <c r="M439" s="49" t="s">
        <v>102</v>
      </c>
      <c r="O439" s="51">
        <f>'GP breakdown'!I78</f>
        <v>105</v>
      </c>
      <c r="P439" s="51">
        <f>'GP breakdown'!J78</f>
        <v>2192</v>
      </c>
      <c r="Q439" s="51">
        <f>'GP breakdown'!K78</f>
        <v>0</v>
      </c>
      <c r="R439" s="51">
        <f>'GP breakdown'!L78</f>
        <v>0</v>
      </c>
      <c r="W439" s="49" t="s">
        <v>102</v>
      </c>
      <c r="Y439" s="51">
        <f>'GP breakdown'!I78</f>
        <v>105</v>
      </c>
      <c r="Z439" s="51">
        <f>'GP breakdown'!J78</f>
        <v>2192</v>
      </c>
      <c r="AA439" s="51">
        <f>'GP breakdown'!K78</f>
        <v>0</v>
      </c>
      <c r="AB439" s="51">
        <f>'GP breakdown'!L78</f>
        <v>0</v>
      </c>
    </row>
    <row r="440" spans="13:28">
      <c r="M440" s="49" t="s">
        <v>101</v>
      </c>
      <c r="O440" s="51">
        <f>'GP breakdown'!I79</f>
        <v>789</v>
      </c>
      <c r="P440" s="51">
        <f>'GP breakdown'!J79</f>
        <v>19518</v>
      </c>
      <c r="Q440" s="51">
        <f>'GP breakdown'!K79</f>
        <v>38</v>
      </c>
      <c r="R440" s="51">
        <f>'GP breakdown'!L79</f>
        <v>547</v>
      </c>
      <c r="W440" s="49" t="s">
        <v>101</v>
      </c>
      <c r="Y440" s="51">
        <f>'GP breakdown'!I79</f>
        <v>789</v>
      </c>
      <c r="Z440" s="51">
        <f>'GP breakdown'!J79</f>
        <v>19518</v>
      </c>
      <c r="AA440" s="51">
        <f>'GP breakdown'!K79</f>
        <v>38</v>
      </c>
      <c r="AB440" s="51">
        <f>'GP breakdown'!L79</f>
        <v>547</v>
      </c>
    </row>
    <row r="441" spans="13:28">
      <c r="M441" s="49" t="s">
        <v>100</v>
      </c>
      <c r="O441" s="51">
        <f>'GP breakdown'!I80</f>
        <v>2662</v>
      </c>
      <c r="P441" s="51">
        <f>'GP breakdown'!J80</f>
        <v>6368</v>
      </c>
      <c r="Q441" s="51">
        <f>'GP breakdown'!K80</f>
        <v>421</v>
      </c>
      <c r="R441" s="51">
        <f>'GP breakdown'!L80</f>
        <v>0</v>
      </c>
      <c r="W441" s="49" t="s">
        <v>100</v>
      </c>
      <c r="Y441" s="51">
        <f>'GP breakdown'!I80</f>
        <v>2662</v>
      </c>
      <c r="Z441" s="51">
        <f>'GP breakdown'!J80</f>
        <v>6368</v>
      </c>
      <c r="AA441" s="51">
        <f>'GP breakdown'!K80</f>
        <v>421</v>
      </c>
      <c r="AB441" s="51">
        <f>'GP breakdown'!L80</f>
        <v>0</v>
      </c>
    </row>
    <row r="442" spans="13:28">
      <c r="M442" s="49" t="s">
        <v>99</v>
      </c>
      <c r="O442" s="51">
        <f>'GP breakdown'!I81</f>
        <v>334</v>
      </c>
      <c r="P442" s="51">
        <f>'GP breakdown'!J81</f>
        <v>7214</v>
      </c>
      <c r="Q442" s="51">
        <f>'GP breakdown'!K81</f>
        <v>8</v>
      </c>
      <c r="R442" s="51">
        <f>'GP breakdown'!L81</f>
        <v>0</v>
      </c>
      <c r="W442" s="49" t="s">
        <v>99</v>
      </c>
      <c r="Y442" s="51">
        <f>'GP breakdown'!I81</f>
        <v>334</v>
      </c>
      <c r="Z442" s="51">
        <f>'GP breakdown'!J81</f>
        <v>7214</v>
      </c>
      <c r="AA442" s="51">
        <f>'GP breakdown'!K81</f>
        <v>8</v>
      </c>
      <c r="AB442" s="51">
        <f>'GP breakdown'!L81</f>
        <v>0</v>
      </c>
    </row>
    <row r="443" spans="13:28">
      <c r="M443" s="49" t="s">
        <v>98</v>
      </c>
      <c r="O443" s="51">
        <f>'GP breakdown'!I82</f>
        <v>2576</v>
      </c>
      <c r="P443" s="51">
        <f>'GP breakdown'!J82</f>
        <v>1468</v>
      </c>
      <c r="Q443" s="51">
        <f>'GP breakdown'!K82</f>
        <v>8</v>
      </c>
      <c r="R443" s="51">
        <f>'GP breakdown'!L82</f>
        <v>0</v>
      </c>
      <c r="W443" s="49" t="s">
        <v>98</v>
      </c>
      <c r="Y443" s="51">
        <f>'GP breakdown'!I82</f>
        <v>2576</v>
      </c>
      <c r="Z443" s="51">
        <f>'GP breakdown'!J82</f>
        <v>1468</v>
      </c>
      <c r="AA443" s="51">
        <f>'GP breakdown'!K82</f>
        <v>8</v>
      </c>
      <c r="AB443" s="51">
        <f>'GP breakdown'!L82</f>
        <v>0</v>
      </c>
    </row>
    <row r="444" spans="13:28">
      <c r="M444" s="49" t="s">
        <v>97</v>
      </c>
      <c r="O444" s="51">
        <f>'GP breakdown'!I83</f>
        <v>5823</v>
      </c>
      <c r="P444" s="51">
        <f>'GP breakdown'!J83</f>
        <v>6641</v>
      </c>
      <c r="Q444" s="51">
        <f>'GP breakdown'!K83</f>
        <v>271</v>
      </c>
      <c r="R444" s="51">
        <f>'GP breakdown'!L83</f>
        <v>11420</v>
      </c>
      <c r="W444" s="49" t="s">
        <v>97</v>
      </c>
      <c r="Y444" s="51">
        <f>'GP breakdown'!I83</f>
        <v>5823</v>
      </c>
      <c r="Z444" s="51">
        <f>'GP breakdown'!J83</f>
        <v>6641</v>
      </c>
      <c r="AA444" s="51">
        <f>'GP breakdown'!K83</f>
        <v>271</v>
      </c>
      <c r="AB444" s="51">
        <f>'GP breakdown'!L83</f>
        <v>11420</v>
      </c>
    </row>
    <row r="445" spans="13:28">
      <c r="M445" s="49" t="s">
        <v>96</v>
      </c>
      <c r="O445" s="51">
        <f>'GP breakdown'!I84</f>
        <v>7</v>
      </c>
      <c r="P445" s="51">
        <f>'GP breakdown'!J84</f>
        <v>0</v>
      </c>
      <c r="Q445" s="51">
        <f>'GP breakdown'!K84</f>
        <v>0</v>
      </c>
      <c r="R445" s="51">
        <f>'GP breakdown'!L84</f>
        <v>0</v>
      </c>
      <c r="W445" s="49" t="s">
        <v>96</v>
      </c>
      <c r="Y445" s="51">
        <f>'GP breakdown'!I84</f>
        <v>7</v>
      </c>
      <c r="Z445" s="51">
        <f>'GP breakdown'!J84</f>
        <v>0</v>
      </c>
      <c r="AA445" s="51">
        <f>'GP breakdown'!K84</f>
        <v>0</v>
      </c>
      <c r="AB445" s="51">
        <f>'GP breakdown'!L84</f>
        <v>0</v>
      </c>
    </row>
    <row r="446" spans="13:28">
      <c r="M446" s="49" t="s">
        <v>95</v>
      </c>
      <c r="O446" s="51">
        <f>'GP breakdown'!I85</f>
        <v>3998</v>
      </c>
      <c r="P446" s="51">
        <f>'GP breakdown'!J85</f>
        <v>403</v>
      </c>
      <c r="Q446" s="51">
        <f>'GP breakdown'!K85</f>
        <v>0</v>
      </c>
      <c r="R446" s="51">
        <f>'GP breakdown'!L85</f>
        <v>0</v>
      </c>
      <c r="W446" s="49" t="s">
        <v>95</v>
      </c>
      <c r="Y446" s="51">
        <f>'GP breakdown'!I85</f>
        <v>3998</v>
      </c>
      <c r="Z446" s="51">
        <f>'GP breakdown'!J85</f>
        <v>403</v>
      </c>
      <c r="AA446" s="51">
        <f>'GP breakdown'!K85</f>
        <v>0</v>
      </c>
      <c r="AB446" s="51">
        <f>'GP breakdown'!L85</f>
        <v>0</v>
      </c>
    </row>
    <row r="447" spans="13:28">
      <c r="M447" s="49" t="s">
        <v>94</v>
      </c>
      <c r="O447" s="51">
        <f>'GP breakdown'!I86</f>
        <v>211887</v>
      </c>
      <c r="P447" s="51">
        <f>'GP breakdown'!J86</f>
        <v>321164</v>
      </c>
      <c r="Q447" s="51">
        <f>'GP breakdown'!K86</f>
        <v>8197</v>
      </c>
      <c r="R447" s="51">
        <f>'GP breakdown'!L86</f>
        <v>4906</v>
      </c>
      <c r="W447" s="49" t="s">
        <v>94</v>
      </c>
      <c r="Y447" s="51">
        <f>'GP breakdown'!I86</f>
        <v>211887</v>
      </c>
      <c r="Z447" s="51">
        <f>'GP breakdown'!J86</f>
        <v>321164</v>
      </c>
      <c r="AA447" s="51">
        <f>'GP breakdown'!K86</f>
        <v>8197</v>
      </c>
      <c r="AB447" s="51">
        <f>'GP breakdown'!L86</f>
        <v>4906</v>
      </c>
    </row>
    <row r="448" spans="13:28">
      <c r="M448" s="49" t="s">
        <v>93</v>
      </c>
      <c r="O448" s="51">
        <f>'GP breakdown'!I87</f>
        <v>1676</v>
      </c>
      <c r="P448" s="51">
        <f>'GP breakdown'!J87</f>
        <v>2730</v>
      </c>
      <c r="Q448" s="51">
        <f>'GP breakdown'!K87</f>
        <v>130</v>
      </c>
      <c r="R448" s="51">
        <f>'GP breakdown'!L87</f>
        <v>290618</v>
      </c>
      <c r="W448" s="49" t="s">
        <v>93</v>
      </c>
      <c r="Y448" s="51">
        <f>'GP breakdown'!I87</f>
        <v>1676</v>
      </c>
      <c r="Z448" s="51">
        <f>'GP breakdown'!J87</f>
        <v>2730</v>
      </c>
      <c r="AA448" s="51">
        <f>'GP breakdown'!K87</f>
        <v>130</v>
      </c>
      <c r="AB448" s="51">
        <f>'GP breakdown'!L87</f>
        <v>290618</v>
      </c>
    </row>
    <row r="449" spans="13:28">
      <c r="M449" s="47" t="s">
        <v>148</v>
      </c>
      <c r="N449" s="47"/>
      <c r="O449" s="50">
        <f>SUM(O438:O448)</f>
        <v>247330</v>
      </c>
      <c r="P449" s="50">
        <f>SUM(P438:P448)</f>
        <v>406917</v>
      </c>
      <c r="Q449" s="50">
        <f>SUM(Q438:Q448)</f>
        <v>10044</v>
      </c>
      <c r="R449" s="50">
        <f>SUM(R438:R448)</f>
        <v>307491</v>
      </c>
      <c r="W449" s="47" t="s">
        <v>148</v>
      </c>
      <c r="X449" s="47"/>
      <c r="Y449" s="50">
        <f>SUM(Y438:Y448)</f>
        <v>247330</v>
      </c>
      <c r="Z449" s="50">
        <f>SUM(Z438:Z448)</f>
        <v>406917</v>
      </c>
      <c r="AA449" s="50">
        <f>SUM(AA438:AA448)</f>
        <v>10044</v>
      </c>
      <c r="AB449" s="50">
        <f>SUM(AB438:AB448)</f>
        <v>307491</v>
      </c>
    </row>
    <row r="451" spans="13:28">
      <c r="M451" s="24" t="s">
        <v>169</v>
      </c>
      <c r="W451" s="24" t="s">
        <v>169</v>
      </c>
    </row>
    <row r="452" spans="13:28">
      <c r="M452" s="49" t="s">
        <v>103</v>
      </c>
      <c r="O452" s="53">
        <f t="shared" ref="O452:R462" si="15">O438/O$449</f>
        <v>7.0646504669874252E-2</v>
      </c>
      <c r="P452" s="53">
        <f t="shared" si="15"/>
        <v>9.6380834420778688E-2</v>
      </c>
      <c r="Q452" s="53">
        <f t="shared" si="15"/>
        <v>9.6674631620868173E-2</v>
      </c>
      <c r="R452" s="53">
        <f t="shared" si="15"/>
        <v>0</v>
      </c>
      <c r="W452" s="49" t="s">
        <v>103</v>
      </c>
      <c r="Y452" s="53">
        <f t="shared" ref="Y452:AB462" si="16">Y438/Y$449</f>
        <v>7.0646504669874252E-2</v>
      </c>
      <c r="Z452" s="53">
        <f t="shared" si="16"/>
        <v>9.6380834420778688E-2</v>
      </c>
      <c r="AA452" s="53">
        <f t="shared" si="16"/>
        <v>9.6674631620868173E-2</v>
      </c>
      <c r="AB452" s="53">
        <f t="shared" si="16"/>
        <v>0</v>
      </c>
    </row>
    <row r="453" spans="13:28">
      <c r="M453" s="49" t="s">
        <v>102</v>
      </c>
      <c r="O453" s="53">
        <f t="shared" si="15"/>
        <v>4.245340233695872E-4</v>
      </c>
      <c r="P453" s="53">
        <f t="shared" si="15"/>
        <v>5.3868479321335797E-3</v>
      </c>
      <c r="Q453" s="53">
        <f t="shared" si="15"/>
        <v>0</v>
      </c>
      <c r="R453" s="53">
        <f t="shared" si="15"/>
        <v>0</v>
      </c>
      <c r="W453" s="49" t="s">
        <v>102</v>
      </c>
      <c r="Y453" s="53">
        <f t="shared" si="16"/>
        <v>4.245340233695872E-4</v>
      </c>
      <c r="Z453" s="53">
        <f t="shared" si="16"/>
        <v>5.3868479321335797E-3</v>
      </c>
      <c r="AA453" s="53">
        <f t="shared" si="16"/>
        <v>0</v>
      </c>
      <c r="AB453" s="53">
        <f t="shared" si="16"/>
        <v>0</v>
      </c>
    </row>
    <row r="454" spans="13:28">
      <c r="M454" s="49" t="s">
        <v>101</v>
      </c>
      <c r="O454" s="53">
        <f t="shared" si="15"/>
        <v>3.1900699470343266E-3</v>
      </c>
      <c r="P454" s="53">
        <f t="shared" si="15"/>
        <v>4.7965555629280662E-2</v>
      </c>
      <c r="Q454" s="53">
        <f t="shared" si="15"/>
        <v>3.7833532457188369E-3</v>
      </c>
      <c r="R454" s="53">
        <f t="shared" si="15"/>
        <v>1.7789138543892341E-3</v>
      </c>
      <c r="W454" s="49" t="s">
        <v>101</v>
      </c>
      <c r="Y454" s="53">
        <f t="shared" si="16"/>
        <v>3.1900699470343266E-3</v>
      </c>
      <c r="Z454" s="53">
        <f t="shared" si="16"/>
        <v>4.7965555629280662E-2</v>
      </c>
      <c r="AA454" s="53">
        <f t="shared" si="16"/>
        <v>3.7833532457188369E-3</v>
      </c>
      <c r="AB454" s="53">
        <f t="shared" si="16"/>
        <v>1.7789138543892341E-3</v>
      </c>
    </row>
    <row r="455" spans="13:28">
      <c r="M455" s="49" t="s">
        <v>100</v>
      </c>
      <c r="O455" s="53">
        <f t="shared" si="15"/>
        <v>1.0762948287712772E-2</v>
      </c>
      <c r="P455" s="53">
        <f t="shared" si="15"/>
        <v>1.5649383043716533E-2</v>
      </c>
      <c r="Q455" s="53">
        <f t="shared" si="15"/>
        <v>4.1915571485463959E-2</v>
      </c>
      <c r="R455" s="53">
        <f t="shared" si="15"/>
        <v>0</v>
      </c>
      <c r="W455" s="49" t="s">
        <v>100</v>
      </c>
      <c r="Y455" s="53">
        <f t="shared" si="16"/>
        <v>1.0762948287712772E-2</v>
      </c>
      <c r="Z455" s="53">
        <f t="shared" si="16"/>
        <v>1.5649383043716533E-2</v>
      </c>
      <c r="AA455" s="53">
        <f t="shared" si="16"/>
        <v>4.1915571485463959E-2</v>
      </c>
      <c r="AB455" s="53">
        <f t="shared" si="16"/>
        <v>0</v>
      </c>
    </row>
    <row r="456" spans="13:28">
      <c r="M456" s="49" t="s">
        <v>99</v>
      </c>
      <c r="O456" s="53">
        <f t="shared" si="15"/>
        <v>1.3504225124327822E-3</v>
      </c>
      <c r="P456" s="53">
        <f t="shared" si="15"/>
        <v>1.7728431105114802E-2</v>
      </c>
      <c r="Q456" s="53">
        <f t="shared" si="15"/>
        <v>7.9649542015133412E-4</v>
      </c>
      <c r="R456" s="53">
        <f t="shared" si="15"/>
        <v>0</v>
      </c>
      <c r="W456" s="49" t="s">
        <v>99</v>
      </c>
      <c r="Y456" s="53">
        <f t="shared" si="16"/>
        <v>1.3504225124327822E-3</v>
      </c>
      <c r="Z456" s="53">
        <f t="shared" si="16"/>
        <v>1.7728431105114802E-2</v>
      </c>
      <c r="AA456" s="53">
        <f t="shared" si="16"/>
        <v>7.9649542015133412E-4</v>
      </c>
      <c r="AB456" s="53">
        <f t="shared" si="16"/>
        <v>0</v>
      </c>
    </row>
    <row r="457" spans="13:28">
      <c r="M457" s="49" t="s">
        <v>98</v>
      </c>
      <c r="O457" s="53">
        <f t="shared" si="15"/>
        <v>1.0415234706667206E-2</v>
      </c>
      <c r="P457" s="53">
        <f t="shared" si="15"/>
        <v>3.6076153122135473E-3</v>
      </c>
      <c r="Q457" s="53">
        <f t="shared" si="15"/>
        <v>7.9649542015133412E-4</v>
      </c>
      <c r="R457" s="53">
        <f t="shared" si="15"/>
        <v>0</v>
      </c>
      <c r="W457" s="49" t="s">
        <v>98</v>
      </c>
      <c r="Y457" s="53">
        <f t="shared" si="16"/>
        <v>1.0415234706667206E-2</v>
      </c>
      <c r="Z457" s="53">
        <f t="shared" si="16"/>
        <v>3.6076153122135473E-3</v>
      </c>
      <c r="AA457" s="53">
        <f t="shared" si="16"/>
        <v>7.9649542015133412E-4</v>
      </c>
      <c r="AB457" s="53">
        <f t="shared" si="16"/>
        <v>0</v>
      </c>
    </row>
    <row r="458" spans="13:28">
      <c r="M458" s="49" t="s">
        <v>97</v>
      </c>
      <c r="O458" s="53">
        <f t="shared" si="15"/>
        <v>2.354344398172482E-2</v>
      </c>
      <c r="P458" s="53">
        <f t="shared" si="15"/>
        <v>1.6320281531614557E-2</v>
      </c>
      <c r="Q458" s="53">
        <f t="shared" si="15"/>
        <v>2.6981282357626445E-2</v>
      </c>
      <c r="R458" s="53">
        <f t="shared" si="15"/>
        <v>3.7139298385969022E-2</v>
      </c>
      <c r="W458" s="49" t="s">
        <v>97</v>
      </c>
      <c r="Y458" s="53">
        <f t="shared" si="16"/>
        <v>2.354344398172482E-2</v>
      </c>
      <c r="Z458" s="53">
        <f t="shared" si="16"/>
        <v>1.6320281531614557E-2</v>
      </c>
      <c r="AA458" s="53">
        <f t="shared" si="16"/>
        <v>2.6981282357626445E-2</v>
      </c>
      <c r="AB458" s="53">
        <f t="shared" si="16"/>
        <v>3.7139298385969022E-2</v>
      </c>
    </row>
    <row r="459" spans="13:28">
      <c r="M459" s="49" t="s">
        <v>96</v>
      </c>
      <c r="O459" s="53">
        <f t="shared" si="15"/>
        <v>2.8302268224639146E-5</v>
      </c>
      <c r="P459" s="53">
        <f t="shared" si="15"/>
        <v>0</v>
      </c>
      <c r="Q459" s="53">
        <f t="shared" si="15"/>
        <v>0</v>
      </c>
      <c r="R459" s="53">
        <f t="shared" si="15"/>
        <v>0</v>
      </c>
      <c r="W459" s="49" t="s">
        <v>96</v>
      </c>
      <c r="Y459" s="53">
        <f t="shared" si="16"/>
        <v>2.8302268224639146E-5</v>
      </c>
      <c r="Z459" s="53">
        <f t="shared" si="16"/>
        <v>0</v>
      </c>
      <c r="AA459" s="53">
        <f t="shared" si="16"/>
        <v>0</v>
      </c>
      <c r="AB459" s="53">
        <f t="shared" si="16"/>
        <v>0</v>
      </c>
    </row>
    <row r="460" spans="13:28">
      <c r="M460" s="49" t="s">
        <v>95</v>
      </c>
      <c r="O460" s="53">
        <f t="shared" si="15"/>
        <v>1.6164638337443901E-2</v>
      </c>
      <c r="P460" s="53">
        <f t="shared" si="15"/>
        <v>9.9037395832565355E-4</v>
      </c>
      <c r="Q460" s="53">
        <f t="shared" si="15"/>
        <v>0</v>
      </c>
      <c r="R460" s="53">
        <f t="shared" si="15"/>
        <v>0</v>
      </c>
      <c r="W460" s="49" t="s">
        <v>95</v>
      </c>
      <c r="Y460" s="53">
        <f t="shared" si="16"/>
        <v>1.6164638337443901E-2</v>
      </c>
      <c r="Z460" s="53">
        <f t="shared" si="16"/>
        <v>9.9037395832565355E-4</v>
      </c>
      <c r="AA460" s="53">
        <f t="shared" si="16"/>
        <v>0</v>
      </c>
      <c r="AB460" s="53">
        <f t="shared" si="16"/>
        <v>0</v>
      </c>
    </row>
    <row r="461" spans="13:28">
      <c r="M461" s="49" t="s">
        <v>94</v>
      </c>
      <c r="O461" s="53">
        <f t="shared" si="15"/>
        <v>0.85669752961630208</v>
      </c>
      <c r="P461" s="53">
        <f t="shared" si="15"/>
        <v>0.7892616921878417</v>
      </c>
      <c r="Q461" s="53">
        <f t="shared" si="15"/>
        <v>0.81610911987256074</v>
      </c>
      <c r="R461" s="53">
        <f t="shared" si="15"/>
        <v>1.5954938518525745E-2</v>
      </c>
      <c r="W461" s="49" t="s">
        <v>94</v>
      </c>
      <c r="Y461" s="53">
        <f t="shared" si="16"/>
        <v>0.85669752961630208</v>
      </c>
      <c r="Z461" s="53">
        <f t="shared" si="16"/>
        <v>0.7892616921878417</v>
      </c>
      <c r="AA461" s="53">
        <f t="shared" si="16"/>
        <v>0.81610911987256074</v>
      </c>
      <c r="AB461" s="53">
        <f t="shared" si="16"/>
        <v>1.5954938518525745E-2</v>
      </c>
    </row>
    <row r="462" spans="13:28">
      <c r="M462" s="49" t="s">
        <v>93</v>
      </c>
      <c r="O462" s="53">
        <f t="shared" si="15"/>
        <v>6.7763716492136011E-3</v>
      </c>
      <c r="P462" s="53">
        <f t="shared" si="15"/>
        <v>6.7089848789802344E-3</v>
      </c>
      <c r="Q462" s="53">
        <f t="shared" si="15"/>
        <v>1.2943050577459179E-2</v>
      </c>
      <c r="R462" s="53">
        <f t="shared" si="15"/>
        <v>0.94512684924111601</v>
      </c>
      <c r="W462" s="49" t="s">
        <v>93</v>
      </c>
      <c r="Y462" s="53">
        <f t="shared" si="16"/>
        <v>6.7763716492136011E-3</v>
      </c>
      <c r="Z462" s="53">
        <f t="shared" si="16"/>
        <v>6.7089848789802344E-3</v>
      </c>
      <c r="AA462" s="53">
        <f t="shared" si="16"/>
        <v>1.2943050577459179E-2</v>
      </c>
      <c r="AB462" s="53">
        <f t="shared" si="16"/>
        <v>0.94512684924111601</v>
      </c>
    </row>
    <row r="463" spans="13:28">
      <c r="M463" s="47" t="s">
        <v>109</v>
      </c>
      <c r="N463" s="47"/>
      <c r="O463" s="52">
        <f>SUM(O452:O462)</f>
        <v>1</v>
      </c>
      <c r="P463" s="52">
        <f>SUM(P452:P462)</f>
        <v>0.99999999999999989</v>
      </c>
      <c r="Q463" s="52">
        <f>SUM(Q452:Q462)</f>
        <v>1</v>
      </c>
      <c r="R463" s="52">
        <f>SUM(R452:R462)</f>
        <v>1</v>
      </c>
      <c r="W463" s="47" t="s">
        <v>148</v>
      </c>
      <c r="X463" s="47"/>
      <c r="Y463" s="52">
        <f>SUM(Y452:Y462)</f>
        <v>1</v>
      </c>
      <c r="Z463" s="52">
        <f>SUM(Z452:Z462)</f>
        <v>0.99999999999999989</v>
      </c>
      <c r="AA463" s="52">
        <f>SUM(AA452:AA462)</f>
        <v>1</v>
      </c>
      <c r="AB463" s="52">
        <f>SUM(AB452:AB462)</f>
        <v>1</v>
      </c>
    </row>
    <row r="464" spans="13:28">
      <c r="M464" s="49"/>
      <c r="W464" s="49"/>
    </row>
    <row r="465" spans="13:28">
      <c r="M465" s="24" t="s">
        <v>394</v>
      </c>
      <c r="W465" s="24" t="s">
        <v>394</v>
      </c>
    </row>
    <row r="466" spans="13:28">
      <c r="M466" s="49" t="s">
        <v>103</v>
      </c>
      <c r="O466" s="51">
        <f>'환율통일(Raw)_ASP변동'!BH78</f>
        <v>3985.7245185565789</v>
      </c>
      <c r="P466" s="51">
        <f>'환율통일(Raw)_ASP변동'!BI78</f>
        <v>3719.3692512591774</v>
      </c>
      <c r="Q466" s="51">
        <f>'환율통일(Raw)_ASP변동'!BJ78</f>
        <v>4269.0695625473645</v>
      </c>
      <c r="R466" s="51">
        <f>'환율통일(Raw)_ASP변동'!BK78</f>
        <v>0</v>
      </c>
      <c r="W466" s="49" t="s">
        <v>103</v>
      </c>
      <c r="Y466" s="51">
        <f>'ASP통일(Raw)_환율변동'!BH78</f>
        <v>3985.7245185565789</v>
      </c>
      <c r="Z466" s="51">
        <f>'ASP통일(Raw)_환율변동'!BI78</f>
        <v>3985.7245185565789</v>
      </c>
      <c r="AA466" s="51">
        <f>'ASP통일(Raw)_환율변동'!BJ78</f>
        <v>3719.3692512591774</v>
      </c>
      <c r="AB466" s="51">
        <f>'ASP통일(Raw)_환율변동'!BK78</f>
        <v>0</v>
      </c>
    </row>
    <row r="467" spans="13:28">
      <c r="M467" s="49" t="s">
        <v>102</v>
      </c>
      <c r="O467" s="51">
        <f>'환율통일(Raw)_ASP변동'!BH79</f>
        <v>14111.176479162817</v>
      </c>
      <c r="P467" s="51">
        <f>'환율통일(Raw)_ASP변동'!BI79</f>
        <v>22572.937925730712</v>
      </c>
      <c r="Q467" s="51">
        <f>'환율통일(Raw)_ASP변동'!BJ79</f>
        <v>0</v>
      </c>
      <c r="R467" s="51">
        <f>'환율통일(Raw)_ASP변동'!BK79</f>
        <v>0</v>
      </c>
      <c r="W467" s="49" t="s">
        <v>102</v>
      </c>
      <c r="Y467" s="51">
        <f>'ASP통일(Raw)_환율변동'!BH79</f>
        <v>14111.176479162817</v>
      </c>
      <c r="Z467" s="51">
        <f>'ASP통일(Raw)_환율변동'!BI79</f>
        <v>14111.176479162817</v>
      </c>
      <c r="AA467" s="51">
        <f>'ASP통일(Raw)_환율변동'!BJ79</f>
        <v>0</v>
      </c>
      <c r="AB467" s="51">
        <f>'ASP통일(Raw)_환율변동'!BK79</f>
        <v>0</v>
      </c>
    </row>
    <row r="468" spans="13:28">
      <c r="M468" s="49" t="s">
        <v>101</v>
      </c>
      <c r="O468" s="51">
        <f>'환율통일(Raw)_ASP변동'!BH80</f>
        <v>14073.867358926658</v>
      </c>
      <c r="P468" s="51">
        <f>'환율통일(Raw)_ASP변동'!BI80</f>
        <v>7372.3765415646349</v>
      </c>
      <c r="Q468" s="51">
        <f>'환율통일(Raw)_ASP변동'!BJ80</f>
        <v>14844.784862713932</v>
      </c>
      <c r="R468" s="51">
        <f>'환율통일(Raw)_ASP변동'!BK80</f>
        <v>3636.3674588665449</v>
      </c>
      <c r="W468" s="49" t="s">
        <v>101</v>
      </c>
      <c r="Y468" s="51">
        <f>'ASP통일(Raw)_환율변동'!BH80</f>
        <v>14073.867358926658</v>
      </c>
      <c r="Z468" s="51">
        <f>'ASP통일(Raw)_환율변동'!BI80</f>
        <v>14073.86735892666</v>
      </c>
      <c r="AA468" s="51">
        <f>'ASP통일(Raw)_환율변동'!BJ80</f>
        <v>7372.3765415646349</v>
      </c>
      <c r="AB468" s="51">
        <f>'ASP통일(Raw)_환율변동'!BK80</f>
        <v>14844.78486271393</v>
      </c>
    </row>
    <row r="469" spans="13:28">
      <c r="M469" s="49" t="s">
        <v>100</v>
      </c>
      <c r="O469" s="51">
        <f>'환율통일(Raw)_ASP변동'!BH81</f>
        <v>2649.9443012757733</v>
      </c>
      <c r="P469" s="51">
        <f>'환율통일(Raw)_ASP변동'!BI81</f>
        <v>3182.6839279278197</v>
      </c>
      <c r="Q469" s="51">
        <f>'환율통일(Raw)_ASP변동'!BJ81</f>
        <v>3252.5731038060867</v>
      </c>
      <c r="R469" s="51">
        <f>'환율통일(Raw)_ASP변동'!BK81</f>
        <v>0</v>
      </c>
      <c r="W469" s="49" t="s">
        <v>100</v>
      </c>
      <c r="Y469" s="51">
        <f>'ASP통일(Raw)_환율변동'!BH81</f>
        <v>2649.9443012757733</v>
      </c>
      <c r="Z469" s="51">
        <f>'ASP통일(Raw)_환율변동'!BI81</f>
        <v>2649.9443012757738</v>
      </c>
      <c r="AA469" s="51">
        <f>'ASP통일(Raw)_환율변동'!BJ81</f>
        <v>3182.6839279278197</v>
      </c>
      <c r="AB469" s="51">
        <f>'ASP통일(Raw)_환율변동'!BK81</f>
        <v>0</v>
      </c>
    </row>
    <row r="470" spans="13:28">
      <c r="M470" s="49" t="s">
        <v>99</v>
      </c>
      <c r="O470" s="51">
        <f>'환율통일(Raw)_ASP변동'!BH82</f>
        <v>7809.0147622160803</v>
      </c>
      <c r="P470" s="51">
        <f>'환율통일(Raw)_ASP변동'!BI82</f>
        <v>20545.201389537127</v>
      </c>
      <c r="Q470" s="51">
        <f>'환율통일(Raw)_ASP변동'!BJ82</f>
        <v>9663.8104428538445</v>
      </c>
      <c r="R470" s="51">
        <f>'환율통일(Raw)_ASP변동'!BK82</f>
        <v>0</v>
      </c>
      <c r="W470" s="49" t="s">
        <v>99</v>
      </c>
      <c r="Y470" s="51">
        <f>'ASP통일(Raw)_환율변동'!BH82</f>
        <v>7809.0147622160803</v>
      </c>
      <c r="Z470" s="51">
        <f>'ASP통일(Raw)_환율변동'!BI82</f>
        <v>7809.0147622160803</v>
      </c>
      <c r="AA470" s="51">
        <f>'ASP통일(Raw)_환율변동'!BJ82</f>
        <v>20545.201389537127</v>
      </c>
      <c r="AB470" s="51">
        <f>'ASP통일(Raw)_환율변동'!BK82</f>
        <v>0</v>
      </c>
    </row>
    <row r="471" spans="13:28">
      <c r="M471" s="49" t="s">
        <v>98</v>
      </c>
      <c r="O471" s="51">
        <f>'환율통일(Raw)_ASP변동'!BH83</f>
        <v>7604.9007616205754</v>
      </c>
      <c r="P471" s="51">
        <f>'환율통일(Raw)_ASP변동'!BI83</f>
        <v>7189.6793728824696</v>
      </c>
      <c r="Q471" s="51">
        <f>'환율통일(Raw)_ASP변동'!BJ83</f>
        <v>9625.0596992498031</v>
      </c>
      <c r="R471" s="51">
        <f>'환율통일(Raw)_ASP변동'!BK83</f>
        <v>0</v>
      </c>
      <c r="W471" s="49" t="s">
        <v>98</v>
      </c>
      <c r="Y471" s="51">
        <f>'ASP통일(Raw)_환율변동'!BH83</f>
        <v>7604.9007616205754</v>
      </c>
      <c r="Z471" s="51">
        <f>'ASP통일(Raw)_환율변동'!BI83</f>
        <v>7604.9007616205754</v>
      </c>
      <c r="AA471" s="51">
        <f>'ASP통일(Raw)_환율변동'!BJ83</f>
        <v>7189.6793728824705</v>
      </c>
      <c r="AB471" s="51">
        <f>'ASP통일(Raw)_환율변동'!BK83</f>
        <v>0</v>
      </c>
    </row>
    <row r="472" spans="13:28">
      <c r="M472" s="49" t="s">
        <v>97</v>
      </c>
      <c r="O472" s="51">
        <f>'환율통일(Raw)_ASP변동'!BH84</f>
        <v>1894.9839516342586</v>
      </c>
      <c r="P472" s="51">
        <f>'환율통일(Raw)_ASP변동'!BI84</f>
        <v>2589.7868805372018</v>
      </c>
      <c r="Q472" s="51">
        <f>'환율통일(Raw)_ASP변동'!BJ84</f>
        <v>3080.2473000208083</v>
      </c>
      <c r="R472" s="51">
        <f>'환율통일(Raw)_ASP변동'!BK84</f>
        <v>997.39684763572677</v>
      </c>
      <c r="W472" s="49" t="s">
        <v>97</v>
      </c>
      <c r="Y472" s="51">
        <f>'ASP통일(Raw)_환율변동'!BH84</f>
        <v>1894.9839516342586</v>
      </c>
      <c r="Z472" s="51">
        <f>'ASP통일(Raw)_환율변동'!BI84</f>
        <v>1894.9839516342586</v>
      </c>
      <c r="AA472" s="51">
        <f>'ASP통일(Raw)_환율변동'!BJ84</f>
        <v>2589.7868805372023</v>
      </c>
      <c r="AB472" s="51">
        <f>'ASP통일(Raw)_환율변동'!BK84</f>
        <v>3080.2473000208088</v>
      </c>
    </row>
    <row r="473" spans="13:28">
      <c r="M473" s="49" t="s">
        <v>96</v>
      </c>
      <c r="O473" s="51">
        <f>'환율통일(Raw)_ASP변동'!BH85</f>
        <v>2798.5601471673726</v>
      </c>
      <c r="P473" s="51">
        <f>'환율통일(Raw)_ASP변동'!BI85</f>
        <v>0</v>
      </c>
      <c r="Q473" s="51">
        <f>'환율통일(Raw)_ASP변동'!BJ85</f>
        <v>0</v>
      </c>
      <c r="R473" s="51">
        <f>'환율통일(Raw)_ASP변동'!BK85</f>
        <v>0</v>
      </c>
      <c r="W473" s="49" t="s">
        <v>96</v>
      </c>
      <c r="Y473" s="51">
        <f>'ASP통일(Raw)_환율변동'!BH85</f>
        <v>2798.5601471673726</v>
      </c>
      <c r="Z473" s="51">
        <f>'ASP통일(Raw)_환율변동'!BI85</f>
        <v>0</v>
      </c>
      <c r="AA473" s="51">
        <f>'ASP통일(Raw)_환율변동'!BJ85</f>
        <v>0</v>
      </c>
      <c r="AB473" s="51">
        <f>'ASP통일(Raw)_환율변동'!BK85</f>
        <v>0</v>
      </c>
    </row>
    <row r="474" spans="13:28">
      <c r="M474" s="49" t="s">
        <v>95</v>
      </c>
      <c r="O474" s="51">
        <f>'환율통일(Raw)_ASP변동'!BH86</f>
        <v>5195.2728079301623</v>
      </c>
      <c r="P474" s="51">
        <f>'환율통일(Raw)_ASP변동'!BI86</f>
        <v>7609.3230841326276</v>
      </c>
      <c r="Q474" s="51">
        <f>'환율통일(Raw)_ASP변동'!BJ86</f>
        <v>0</v>
      </c>
      <c r="R474" s="51">
        <f>'환율통일(Raw)_ASP변동'!BK86</f>
        <v>0</v>
      </c>
      <c r="W474" s="49" t="s">
        <v>95</v>
      </c>
      <c r="Y474" s="51">
        <f>'ASP통일(Raw)_환율변동'!BH86</f>
        <v>5195.2728079301623</v>
      </c>
      <c r="Z474" s="51">
        <f>'ASP통일(Raw)_환율변동'!BI86</f>
        <v>5195.2728079301614</v>
      </c>
      <c r="AA474" s="51">
        <f>'ASP통일(Raw)_환율변동'!BJ86</f>
        <v>0</v>
      </c>
      <c r="AB474" s="51">
        <f>'ASP통일(Raw)_환율변동'!BK86</f>
        <v>0</v>
      </c>
    </row>
    <row r="475" spans="13:28">
      <c r="M475" s="49" t="s">
        <v>94</v>
      </c>
      <c r="O475" s="51">
        <f>'환율통일(Raw)_ASP변동'!BH87</f>
        <v>3851.5774394023315</v>
      </c>
      <c r="P475" s="51">
        <f>'환율통일(Raw)_ASP변동'!BI87</f>
        <v>3947.8053859691686</v>
      </c>
      <c r="Q475" s="51">
        <f>'환율통일(Raw)_ASP변동'!BJ87</f>
        <v>3831.4367046747593</v>
      </c>
      <c r="R475" s="51">
        <f>'환율통일(Raw)_ASP변동'!BK87</f>
        <v>500</v>
      </c>
      <c r="W475" s="49" t="s">
        <v>94</v>
      </c>
      <c r="Y475" s="51">
        <f>'ASP통일(Raw)_환율변동'!BH87</f>
        <v>3851.5774394023315</v>
      </c>
      <c r="Z475" s="51">
        <f>'ASP통일(Raw)_환율변동'!BI87</f>
        <v>5265.2056161021328</v>
      </c>
      <c r="AA475" s="51">
        <f>'ASP통일(Raw)_환율변동'!BJ87</f>
        <v>4445.7533984423544</v>
      </c>
      <c r="AB475" s="51">
        <f>'ASP통일(Raw)_환율변동'!BK87</f>
        <v>31939.94624216653</v>
      </c>
    </row>
    <row r="476" spans="13:28">
      <c r="M476" s="49" t="s">
        <v>93</v>
      </c>
      <c r="O476" s="51">
        <f>'환율통일(Raw)_ASP변동'!BH88</f>
        <v>4947.5212355678323</v>
      </c>
      <c r="P476" s="51">
        <f>'환율통일(Raw)_ASP변동'!BI88</f>
        <v>2888.7741543190455</v>
      </c>
      <c r="Q476" s="51">
        <f>'환율통일(Raw)_ASP변동'!BJ88</f>
        <v>1720.3099348154806</v>
      </c>
      <c r="R476" s="51">
        <f>'환율통일(Raw)_ASP변동'!BK88</f>
        <v>1330.0457301337151</v>
      </c>
      <c r="W476" s="49" t="s">
        <v>93</v>
      </c>
      <c r="Y476" s="51">
        <f>'ASP통일(Raw)_환율변동'!BH88</f>
        <v>4947.5212355678323</v>
      </c>
      <c r="Z476" s="51">
        <f>'ASP통일(Raw)_환율변동'!BI88</f>
        <v>4947.5212355678323</v>
      </c>
      <c r="AA476" s="51">
        <f>'ASP통일(Raw)_환율변동'!BJ88</f>
        <v>2888.7741543190455</v>
      </c>
      <c r="AB476" s="51">
        <f>'ASP통일(Raw)_환율변동'!BK88</f>
        <v>1720.3099348154806</v>
      </c>
    </row>
    <row r="477" spans="13:28">
      <c r="M477" s="47" t="s">
        <v>140</v>
      </c>
      <c r="N477" s="47"/>
      <c r="O477" s="50">
        <f>O452*O466+O453*O467+O454*O468+O455*O469+O456*O470+O457*O471+O458*O472+O459*O473+O460*O474+O461*O475+O462*O476</f>
        <v>3912.5747910189216</v>
      </c>
      <c r="P477" s="50">
        <f>P452*P466+P453*P467+P454*P468+P455*P469+P456*P470+P457*P471+P458*P472+P459*P473+P460*P474+P461*P475+P462*P476</f>
        <v>4458.7062856317052</v>
      </c>
      <c r="Q477" s="50">
        <f>Q452*Q466+Q453*Q467+Q454*Q468+Q455*Q469+Q456*Q470+Q457*Q471+Q458*Q472+Q459*Q473+Q460*Q474+Q461*Q475+Q462*Q476</f>
        <v>3852.8162670157772</v>
      </c>
      <c r="R477" s="50">
        <f>R452*R466+R453*R467+R454*R468+R455*R469+R456*R470+R457*R471+R458*R472+R459*R473+R460*R474+R461*R475+R462*R476</f>
        <v>1308.5508031129368</v>
      </c>
      <c r="W477" s="47" t="s">
        <v>148</v>
      </c>
      <c r="X477" s="47"/>
      <c r="Y477" s="50">
        <f>Y452*Y466+Y453*Y467+Y454*Y468+Y455*Y469+Y456*Y470+Y457*Y471+Y458*Y472+Y459*Y473+Y460*Y474+Y461*Y475+Y462*Y476</f>
        <v>3912.5747910189216</v>
      </c>
      <c r="Z477" s="50">
        <f>Z452*Z466+Z453*Z467+Z454*Z468+Z455*Z469+Z456*Z470+Z457*Z471+Z458*Z472+Z459*Z473+Z460*Z474+Z461*Z475+Z462*Z476</f>
        <v>5567.4600884152296</v>
      </c>
      <c r="AA477" s="50">
        <f>AA452*AA466+AA453*AA467+AA454*AA468+AA455*AA469+AA456*AA470+AA457*AA471+AA458*AA472+AA459*AA473+AA460*AA474+AA461*AA475+AA462*AA476</f>
        <v>4278.4408923763558</v>
      </c>
      <c r="AB477" s="50">
        <f>AB452*AB466+AB453*AB467+AB454*AB468+AB455*AB469+AB456*AB470+AB457*AB471+AB458*AB472+AB459*AB473+AB460*AB474+AB461*AB475+AB462*AB476</f>
        <v>2276.316804024887</v>
      </c>
    </row>
    <row r="478" spans="13:28" ht="11.25" thickBot="1">
      <c r="M478" s="49"/>
      <c r="W478" s="49"/>
    </row>
    <row r="479" spans="13:28">
      <c r="M479" s="39" t="s">
        <v>139</v>
      </c>
      <c r="N479" s="38"/>
      <c r="O479" s="38"/>
      <c r="P479" s="37">
        <f>SUM(P480:P481)</f>
        <v>546.13149461278329</v>
      </c>
      <c r="Q479" s="37">
        <f>SUM(Q480:Q481)</f>
        <v>-605.89001861592794</v>
      </c>
      <c r="R479" s="36">
        <f>SUM(R480:R481)</f>
        <v>-2544.2654639028401</v>
      </c>
      <c r="W479" s="39" t="s">
        <v>139</v>
      </c>
      <c r="X479" s="38"/>
      <c r="Y479" s="38"/>
      <c r="Z479" s="37">
        <f>SUM(Z480:Z481)</f>
        <v>1654.8852973963085</v>
      </c>
      <c r="AA479" s="37">
        <f>SUM(AA480:AA481)</f>
        <v>-1289.0191960388738</v>
      </c>
      <c r="AB479" s="36">
        <f>SUM(AB480:AB481)</f>
        <v>-2002.1240883514765</v>
      </c>
    </row>
    <row r="480" spans="13:28">
      <c r="M480" s="48" t="s">
        <v>124</v>
      </c>
      <c r="N480" s="47"/>
      <c r="O480" s="47"/>
      <c r="P480" s="46">
        <f>-((O466-P466)*O452+(O467-P467)*O453+(O468-P468)*O454+(O469-P469)*O455+(O470-P470)*O456+(O471-P471)*O457+(O472-P472)*O458+(O473-P473)*O459+(O474-P474)*O460+(O475-P475)*O461+(O476-P476)*O462)</f>
        <v>105.79397314539555</v>
      </c>
      <c r="Q480" s="46">
        <f>-((P466-Q466)*P452+(P467-Q467)*P453+(P468-Q468)*P454+(P469-Q469)*P455+(P470-Q470)*P456+(P471-Q471)*P457+(P472-Q472)*P458+(P473-Q473)*P459+(P474-Q474)*P460+(P475-Q475)*P461+(P476-Q476)*P462)</f>
        <v>7.5552814297051123</v>
      </c>
      <c r="R480" s="45">
        <f>-((Q466-R466)*Q452+(Q467-R467)*Q453+(Q468-R468)*Q454+(Q469-R469)*Q455+(Q470-R470)*Q456+(Q471-R471)*Q457+(Q472-R472)*Q458+(Q473-R473)*Q459+(Q474-R474)*Q460+(Q475-R475)*Q461+(Q476-R476)*Q462)</f>
        <v>-3386.8781493272472</v>
      </c>
      <c r="W480" s="48" t="s">
        <v>124</v>
      </c>
      <c r="X480" s="47"/>
      <c r="Y480" s="47"/>
      <c r="Z480" s="46">
        <f>-((Y466-Z466)*Y452+(Y467-Z467)*Y453+(Y468-Z468)*Y454+(Y469-Z469)*Y455+(Y470-Z470)*Y456+(Y471-Z471)*Y457+(Y472-Z472)*Y458+(Y473-Z473)*Y459+(Y474-Z474)*Y460+(Y475-Z475)*Y461+(Y476-Z476)*Y462)</f>
        <v>1210.9725611747892</v>
      </c>
      <c r="AA480" s="46">
        <f>-((Z466-AA466)*Z452+(Z467-AA467)*Z453+(Z468-AA468)*Z454+(Z469-AA469)*Z455+(Z470-AA470)*Z456+(Z471-AA471)*Z457+(Z472-AA472)*Z458+(Z473-AA473)*Z459+(Z474-AA474)*Z460+(Z475-AA475)*Z461+(Z476-AA476)*Z462)</f>
        <v>-844.87557124777913</v>
      </c>
      <c r="AB480" s="45">
        <f>-((AA466-AB466)*AA452+(AA467-AB467)*AA453+(AA468-AB468)*AA454+(AA469-AB469)*AA455+(AA470-AB470)*AA456+(AA471-AB471)*AA457+(AA472-AB472)*AA458+(AA473-AB473)*AA459+(AA474-AB474)*AA460+(AA475-AB475)*AA461+(AA476-AB476)*AA462)</f>
        <v>21949.578669715818</v>
      </c>
    </row>
    <row r="481" spans="13:28" ht="11.25" thickBot="1">
      <c r="M481" s="30" t="s">
        <v>137</v>
      </c>
      <c r="N481" s="29"/>
      <c r="O481" s="29"/>
      <c r="P481" s="44">
        <f>-((O452-P452)*P466+(O453-P453)*P467+(O454-P454)*P468+(O455-P455)*P469+(O456-P456)*P470+(O457-P457)*P471+(O458-P458)*P472+(O459-P459)*P473+(O460-P460)*P474+(O461-P461)*P475+(O462-P462)*P476)</f>
        <v>440.33752146738772</v>
      </c>
      <c r="Q481" s="44">
        <f>-((P452-Q452)*Q466+(P453-Q453)*Q467+(P454-Q454)*Q468+(P455-Q455)*Q469+(P456-Q456)*Q470+(P457-Q457)*Q471+(P458-Q458)*Q472+(P459-Q459)*Q473+(P460-Q460)*Q474+(P461-Q461)*Q475+(P462-Q462)*Q476)</f>
        <v>-613.44530004563308</v>
      </c>
      <c r="R481" s="43">
        <f>-((Q452-R452)*R466+(Q453-R453)*R467+(Q454-R454)*R468+(Q455-R455)*R469+(Q456-R456)*R470+(Q457-R457)*R471+(Q458-R458)*R472+(Q459-R459)*R473+(Q460-R460)*R474+(Q461-R461)*R475+(Q462-R462)*R476)</f>
        <v>842.612685424407</v>
      </c>
      <c r="W481" s="30" t="s">
        <v>89</v>
      </c>
      <c r="X481" s="29"/>
      <c r="Y481" s="29"/>
      <c r="Z481" s="44">
        <f>-((Y452-Z452)*Z466+(Y453-Z453)*Z467+(Y454-Z454)*Z468+(Y455-Z455)*Z469+(Y456-Z456)*Z470+(Y457-Z457)*Z471+(Y458-Z458)*Z472+(Y459-Z459)*Z473+(Y460-Z460)*Z474+(Y461-Z461)*Z475+(Y462-Z462)*Z476)</f>
        <v>443.91273622151925</v>
      </c>
      <c r="AA481" s="44">
        <f>-((Z452-AA452)*AA466+(Z453-AA453)*AA467+(Z454-AA454)*AA468+(Z455-AA455)*AA469+(Z456-AA456)*AA470+(Z457-AA457)*AA471+(Z458-AA458)*AA472+(Z459-AA459)*AA473+(Z460-AA460)*AA474+(Z461-AA461)*AA475+(Z462-AA462)*AA476)</f>
        <v>-444.14362479109468</v>
      </c>
      <c r="AB481" s="43">
        <f>-((AA452-AB452)*AB466+(AA453-AB453)*AB467+(AA454-AB454)*AB468+(AA455-AB455)*AB469+(AA456-AB456)*AB470+(AA457-AB457)*AB471+(AA458-AB458)*AB472+(AA459-AB459)*AB473+(AA460-AB460)*AB474+(AA461-AB461)*AB475+(AA462-AB462)*AB476)</f>
        <v>-23951.702758067295</v>
      </c>
    </row>
    <row r="482" spans="13:28">
      <c r="P482" s="42">
        <f>P479-(P57-O57)</f>
        <v>0</v>
      </c>
      <c r="Q482" s="42">
        <f>Q479-(Q57-P57)</f>
        <v>0</v>
      </c>
      <c r="R482" s="42">
        <f>R479-(R57-Q57)</f>
        <v>0</v>
      </c>
      <c r="Z482" s="42">
        <f>Z479-(Z57-Y57)</f>
        <v>1108.7538027835258</v>
      </c>
      <c r="AA482" s="42">
        <f>AA479-(AA57-Z57)</f>
        <v>-683.1291774229453</v>
      </c>
      <c r="AB482" s="42">
        <f>AB479-(AB57-AA57)</f>
        <v>542.14137555136358</v>
      </c>
    </row>
    <row r="483" spans="13:28" ht="11.25" thickBot="1">
      <c r="M483" s="41" t="s">
        <v>393</v>
      </c>
      <c r="N483" s="33"/>
      <c r="O483" s="40" t="s">
        <v>122</v>
      </c>
      <c r="P483" s="40" t="s">
        <v>121</v>
      </c>
      <c r="Q483" s="40" t="s">
        <v>159</v>
      </c>
      <c r="R483" s="40" t="s">
        <v>119</v>
      </c>
      <c r="W483" s="41" t="s">
        <v>170</v>
      </c>
      <c r="X483" s="33"/>
      <c r="Y483" s="40" t="s">
        <v>149</v>
      </c>
      <c r="Z483" s="40" t="s">
        <v>160</v>
      </c>
      <c r="AA483" s="40" t="s">
        <v>111</v>
      </c>
      <c r="AB483" s="40" t="s">
        <v>182</v>
      </c>
    </row>
    <row r="484" spans="13:28">
      <c r="M484" s="39" t="s">
        <v>108</v>
      </c>
      <c r="N484" s="38"/>
      <c r="O484" s="37">
        <f>O425</f>
        <v>501727.73630133254</v>
      </c>
      <c r="P484" s="37">
        <f>P4-'GP breakdown'!D76+P449*(P57-P480)/1000000</f>
        <v>421568.54291789694</v>
      </c>
      <c r="Q484" s="37">
        <f>Q4-'GP breakdown'!E76+Q449*(Q57-Q480)/1000000</f>
        <v>407085.98079291027</v>
      </c>
      <c r="R484" s="36">
        <f>R4-'GP breakdown'!F76+R449*(R57-R480)/1000000</f>
        <v>426104.95875256881</v>
      </c>
      <c r="W484" s="39" t="s">
        <v>130</v>
      </c>
      <c r="X484" s="38"/>
      <c r="Y484" s="37">
        <f>Y425</f>
        <v>501727.73630133254</v>
      </c>
      <c r="Z484" s="37">
        <f>Z4-'GP breakdown'!D76+Z449*(Z57-Z480)/1000000</f>
        <v>421118.82696239173</v>
      </c>
      <c r="AA484" s="37">
        <f>AA4-'GP breakdown'!E76+AA449*(AA57-AA480)/1000000</f>
        <v>407094.54260839458</v>
      </c>
      <c r="AB484" s="36">
        <f>AB4-'GP breakdown'!F76+AB449*(AB57-AB480)/1000000</f>
        <v>418314.22630882444</v>
      </c>
    </row>
    <row r="485" spans="13:28">
      <c r="M485" s="34" t="s">
        <v>82</v>
      </c>
      <c r="N485" s="33"/>
      <c r="O485" s="32">
        <f>O426</f>
        <v>405499.79572596564</v>
      </c>
      <c r="P485" s="32">
        <f>P426</f>
        <v>368700.08632432716</v>
      </c>
      <c r="Q485" s="32">
        <f>Q426</f>
        <v>344811.1042817462</v>
      </c>
      <c r="R485" s="31">
        <f>R426</f>
        <v>340776.24646842002</v>
      </c>
      <c r="W485" s="34" t="s">
        <v>163</v>
      </c>
      <c r="X485" s="33"/>
      <c r="Y485" s="32">
        <f>Y426</f>
        <v>405499.79572596564</v>
      </c>
      <c r="Z485" s="32">
        <f>Z426</f>
        <v>368700.08632432716</v>
      </c>
      <c r="AA485" s="32">
        <f>AA426</f>
        <v>344811.1042817462</v>
      </c>
      <c r="AB485" s="31">
        <f>AB426</f>
        <v>340776.24646842002</v>
      </c>
    </row>
    <row r="486" spans="13:28">
      <c r="M486" s="34" t="s">
        <v>162</v>
      </c>
      <c r="N486" s="33"/>
      <c r="O486" s="32">
        <f>O484-O485</f>
        <v>96227.940575366898</v>
      </c>
      <c r="P486" s="32">
        <f>P484-P485</f>
        <v>52868.456593569776</v>
      </c>
      <c r="Q486" s="32">
        <f>Q484-Q485</f>
        <v>62274.876511164068</v>
      </c>
      <c r="R486" s="31">
        <f>R484-R485</f>
        <v>85328.712284148787</v>
      </c>
      <c r="W486" s="34" t="s">
        <v>144</v>
      </c>
      <c r="X486" s="33"/>
      <c r="Y486" s="32">
        <f>Y484-Y485</f>
        <v>96227.940575366898</v>
      </c>
      <c r="Z486" s="32">
        <f>Z484-Z485</f>
        <v>52418.74063806457</v>
      </c>
      <c r="AA486" s="32">
        <f>AA484-AA485</f>
        <v>62283.438326648378</v>
      </c>
      <c r="AB486" s="31">
        <f>AB484-AB485</f>
        <v>77537.979840404412</v>
      </c>
    </row>
    <row r="487" spans="13:28" ht="11.25" thickBot="1">
      <c r="M487" s="30" t="s">
        <v>67</v>
      </c>
      <c r="N487" s="29"/>
      <c r="O487" s="28">
        <f>O486/O484</f>
        <v>0.19179314519214338</v>
      </c>
      <c r="P487" s="28">
        <f>P486/P484</f>
        <v>0.12540892218294911</v>
      </c>
      <c r="Q487" s="28">
        <f>Q486/Q484</f>
        <v>0.15297720739453338</v>
      </c>
      <c r="R487" s="27">
        <f>R486/R484</f>
        <v>0.20025280281635394</v>
      </c>
      <c r="W487" s="30" t="s">
        <v>155</v>
      </c>
      <c r="X487" s="29"/>
      <c r="Y487" s="28">
        <f>Y486/Y484</f>
        <v>0.19179314519214338</v>
      </c>
      <c r="Z487" s="28">
        <f>Z486/Z484</f>
        <v>0.1244749398077751</v>
      </c>
      <c r="AA487" s="28">
        <f>AA486/AA484</f>
        <v>0.1529950215681522</v>
      </c>
      <c r="AB487" s="27">
        <f>AB486/AB484</f>
        <v>0.1853582186878848</v>
      </c>
    </row>
    <row r="488" spans="13:28">
      <c r="P488" s="26">
        <f>P$7-P487</f>
        <v>8.9301604242669752E-5</v>
      </c>
      <c r="Q488" s="26">
        <f>Q$7-Q487</f>
        <v>1.5789421550782556E-7</v>
      </c>
      <c r="R488" s="26">
        <f>R$7-R487</f>
        <v>-1.9594350354699974E-3</v>
      </c>
      <c r="Z488" s="26">
        <f>Z$7-Z487</f>
        <v>1.0232839794166726E-3</v>
      </c>
      <c r="AA488" s="26">
        <f>AA$7-AA487</f>
        <v>-1.7656279403310826E-5</v>
      </c>
      <c r="AB488" s="26">
        <f>AB$7-AB487</f>
        <v>1.2935149092999143E-2</v>
      </c>
    </row>
    <row r="489" spans="13:28" ht="11.25" thickBot="1">
      <c r="M489" s="41" t="s">
        <v>161</v>
      </c>
      <c r="N489" s="33"/>
      <c r="O489" s="40" t="s">
        <v>122</v>
      </c>
      <c r="P489" s="40" t="s">
        <v>121</v>
      </c>
      <c r="Q489" s="40" t="s">
        <v>85</v>
      </c>
      <c r="R489" s="40" t="s">
        <v>182</v>
      </c>
      <c r="W489" s="41" t="s">
        <v>161</v>
      </c>
      <c r="X489" s="33"/>
      <c r="Y489" s="40" t="s">
        <v>122</v>
      </c>
      <c r="Z489" s="40" t="s">
        <v>121</v>
      </c>
      <c r="AA489" s="40" t="s">
        <v>159</v>
      </c>
      <c r="AB489" s="40" t="s">
        <v>182</v>
      </c>
    </row>
    <row r="490" spans="13:28">
      <c r="M490" s="39" t="s">
        <v>181</v>
      </c>
      <c r="N490" s="38"/>
      <c r="O490" s="37">
        <f>O484</f>
        <v>501727.73630133254</v>
      </c>
      <c r="P490" s="37">
        <f>P4-'GP breakdown'!D76+P449*(P57-P481)/1000000</f>
        <v>421432.41146084439</v>
      </c>
      <c r="Q490" s="37">
        <f>Q4-'GP breakdown'!E76+Q449*(Q57-Q481)/1000000</f>
        <v>407092.21812275064</v>
      </c>
      <c r="R490" s="36">
        <f>R4-'GP breakdown'!F76+R449*(R57-R481)/1000000</f>
        <v>424804.42838630016</v>
      </c>
      <c r="W490" s="39" t="s">
        <v>130</v>
      </c>
      <c r="X490" s="38"/>
      <c r="Y490" s="37">
        <f>Y484</f>
        <v>501727.73630133254</v>
      </c>
      <c r="Z490" s="37">
        <f>Z4-'GP breakdown'!D76+Z449*(Z57-Z481)/1000000</f>
        <v>421430.95664518228</v>
      </c>
      <c r="AA490" s="37">
        <f>AA4-'GP breakdown'!E76+AA449*(AA57-AA481)/1000000</f>
        <v>407090.51765672438</v>
      </c>
      <c r="AB490" s="36">
        <f>AB4-'GP breakdown'!F76+AB449*(AB57-AB481)/1000000</f>
        <v>432428.45723633486</v>
      </c>
    </row>
    <row r="491" spans="13:28">
      <c r="M491" s="34" t="s">
        <v>82</v>
      </c>
      <c r="N491" s="33"/>
      <c r="O491" s="32">
        <f>O485</f>
        <v>405499.79572596564</v>
      </c>
      <c r="P491" s="32">
        <f>P485</f>
        <v>368700.08632432716</v>
      </c>
      <c r="Q491" s="32">
        <f>Q485</f>
        <v>344811.1042817462</v>
      </c>
      <c r="R491" s="31">
        <f>R485</f>
        <v>340776.24646842002</v>
      </c>
      <c r="W491" s="34" t="s">
        <v>163</v>
      </c>
      <c r="X491" s="33"/>
      <c r="Y491" s="32">
        <f>Y485</f>
        <v>405499.79572596564</v>
      </c>
      <c r="Z491" s="32">
        <f>Z485</f>
        <v>368700.08632432716</v>
      </c>
      <c r="AA491" s="32">
        <f>AA485</f>
        <v>344811.1042817462</v>
      </c>
      <c r="AB491" s="31">
        <f>AB485</f>
        <v>340776.24646842002</v>
      </c>
    </row>
    <row r="492" spans="13:28">
      <c r="M492" s="34" t="s">
        <v>144</v>
      </c>
      <c r="N492" s="33"/>
      <c r="O492" s="32">
        <f>O490-O491</f>
        <v>96227.940575366898</v>
      </c>
      <c r="P492" s="32">
        <f>P490-P491</f>
        <v>52732.325136517233</v>
      </c>
      <c r="Q492" s="32">
        <f>Q490-Q491</f>
        <v>62281.113841004437</v>
      </c>
      <c r="R492" s="31">
        <f>R490-R491</f>
        <v>84028.181917880138</v>
      </c>
      <c r="W492" s="34" t="s">
        <v>144</v>
      </c>
      <c r="X492" s="33"/>
      <c r="Y492" s="32">
        <f>Y490-Y491</f>
        <v>96227.940575366898</v>
      </c>
      <c r="Z492" s="32">
        <f>Z490-Z491</f>
        <v>52730.870320855116</v>
      </c>
      <c r="AA492" s="32">
        <f>AA490-AA491</f>
        <v>62279.413374978176</v>
      </c>
      <c r="AB492" s="31">
        <f>AB490-AB491</f>
        <v>91652.210767914832</v>
      </c>
    </row>
    <row r="493" spans="13:28" ht="11.25" thickBot="1">
      <c r="M493" s="30" t="s">
        <v>155</v>
      </c>
      <c r="N493" s="29"/>
      <c r="O493" s="28">
        <f>O492/O490</f>
        <v>0.19179314519214338</v>
      </c>
      <c r="P493" s="28">
        <f>P492/P490</f>
        <v>0.12512641102692368</v>
      </c>
      <c r="Q493" s="28">
        <f>Q492/Q490</f>
        <v>0.15299018519244895</v>
      </c>
      <c r="R493" s="27">
        <f>R492/R490</f>
        <v>0.19780439256972215</v>
      </c>
      <c r="W493" s="30" t="s">
        <v>155</v>
      </c>
      <c r="X493" s="29"/>
      <c r="Y493" s="28">
        <f>Y492/Y490</f>
        <v>0.19179314519214338</v>
      </c>
      <c r="Z493" s="28">
        <f>Z492/Z490</f>
        <v>0.12512339088856045</v>
      </c>
      <c r="AA493" s="28">
        <f>AA492/AA490</f>
        <v>0.15298664713063831</v>
      </c>
      <c r="AB493" s="27">
        <f>AB492/AB490</f>
        <v>0.21194768575978387</v>
      </c>
    </row>
    <row r="494" spans="13:28">
      <c r="P494" s="26">
        <f>P$7-P493</f>
        <v>3.7181276026809762E-4</v>
      </c>
      <c r="Q494" s="26">
        <f>Q$7-Q493</f>
        <v>-1.2819903700056479E-5</v>
      </c>
      <c r="R494" s="26">
        <f>R$7-R493</f>
        <v>4.8897521116178511E-4</v>
      </c>
      <c r="Z494" s="26">
        <f>Z$7-Z493</f>
        <v>3.7483289863132763E-4</v>
      </c>
      <c r="AA494" s="26">
        <f>AA$7-AA493</f>
        <v>-9.2818418894191623E-6</v>
      </c>
      <c r="AB494" s="26">
        <f>AB$7-AB493</f>
        <v>-1.3654317978899932E-2</v>
      </c>
    </row>
    <row r="495" spans="13:28">
      <c r="M495" s="54" t="s">
        <v>154</v>
      </c>
      <c r="W495" s="54" t="s">
        <v>154</v>
      </c>
    </row>
    <row r="496" spans="13:28">
      <c r="M496" s="24" t="s">
        <v>392</v>
      </c>
      <c r="W496" s="24" t="s">
        <v>392</v>
      </c>
    </row>
    <row r="497" spans="13:28">
      <c r="M497" s="49" t="s">
        <v>103</v>
      </c>
      <c r="O497" s="51">
        <f>'GP breakdown'!I89</f>
        <v>18310628</v>
      </c>
      <c r="P497" s="51">
        <f>'GP breakdown'!J89</f>
        <v>17113052</v>
      </c>
      <c r="Q497" s="51">
        <f>'GP breakdown'!K89</f>
        <v>17946559</v>
      </c>
      <c r="R497" s="51">
        <f>'GP breakdown'!L89</f>
        <v>21535533</v>
      </c>
      <c r="W497" s="49" t="s">
        <v>103</v>
      </c>
      <c r="Y497" s="51">
        <f>'GP breakdown'!I89</f>
        <v>18310628</v>
      </c>
      <c r="Z497" s="51">
        <f>'GP breakdown'!J89</f>
        <v>17113052</v>
      </c>
      <c r="AA497" s="51">
        <f>'GP breakdown'!K89</f>
        <v>17946559</v>
      </c>
      <c r="AB497" s="51">
        <f>'GP breakdown'!L89</f>
        <v>21535533</v>
      </c>
    </row>
    <row r="498" spans="13:28">
      <c r="M498" s="49" t="s">
        <v>102</v>
      </c>
      <c r="O498" s="51">
        <f>'GP breakdown'!I90</f>
        <v>1449319</v>
      </c>
      <c r="P498" s="51">
        <f>'GP breakdown'!J90</f>
        <v>1671167</v>
      </c>
      <c r="Q498" s="51">
        <f>'GP breakdown'!K90</f>
        <v>2052842</v>
      </c>
      <c r="R498" s="51">
        <f>'GP breakdown'!L90</f>
        <v>1948785</v>
      </c>
      <c r="W498" s="49" t="s">
        <v>102</v>
      </c>
      <c r="Y498" s="51">
        <f>'GP breakdown'!I90</f>
        <v>1449319</v>
      </c>
      <c r="Z498" s="51">
        <f>'GP breakdown'!J90</f>
        <v>1671167</v>
      </c>
      <c r="AA498" s="51">
        <f>'GP breakdown'!K90</f>
        <v>2052842</v>
      </c>
      <c r="AB498" s="51">
        <f>'GP breakdown'!L90</f>
        <v>1948785</v>
      </c>
    </row>
    <row r="499" spans="13:28">
      <c r="M499" s="49" t="s">
        <v>101</v>
      </c>
      <c r="O499" s="51">
        <f>'GP breakdown'!I91</f>
        <v>40966</v>
      </c>
      <c r="P499" s="51">
        <f>'GP breakdown'!J91</f>
        <v>38220</v>
      </c>
      <c r="Q499" s="51">
        <f>'GP breakdown'!K91</f>
        <v>96596</v>
      </c>
      <c r="R499" s="51">
        <f>'GP breakdown'!L91</f>
        <v>225632</v>
      </c>
      <c r="W499" s="49" t="s">
        <v>101</v>
      </c>
      <c r="Y499" s="51">
        <f>'GP breakdown'!I91</f>
        <v>40966</v>
      </c>
      <c r="Z499" s="51">
        <f>'GP breakdown'!J91</f>
        <v>38220</v>
      </c>
      <c r="AA499" s="51">
        <f>'GP breakdown'!K91</f>
        <v>96596</v>
      </c>
      <c r="AB499" s="51">
        <f>'GP breakdown'!L91</f>
        <v>225632</v>
      </c>
    </row>
    <row r="500" spans="13:28">
      <c r="M500" s="49" t="s">
        <v>100</v>
      </c>
      <c r="O500" s="51">
        <f>'GP breakdown'!I92</f>
        <v>3504925</v>
      </c>
      <c r="P500" s="51">
        <f>'GP breakdown'!J92</f>
        <v>3287957</v>
      </c>
      <c r="Q500" s="51">
        <f>'GP breakdown'!K92</f>
        <v>3640423</v>
      </c>
      <c r="R500" s="51">
        <f>'GP breakdown'!L92</f>
        <v>3481097</v>
      </c>
      <c r="W500" s="49" t="s">
        <v>100</v>
      </c>
      <c r="Y500" s="51">
        <f>'GP breakdown'!I92</f>
        <v>3504925</v>
      </c>
      <c r="Z500" s="51">
        <f>'GP breakdown'!J92</f>
        <v>3287957</v>
      </c>
      <c r="AA500" s="51">
        <f>'GP breakdown'!K92</f>
        <v>3640423</v>
      </c>
      <c r="AB500" s="51">
        <f>'GP breakdown'!L92</f>
        <v>3481097</v>
      </c>
    </row>
    <row r="501" spans="13:28">
      <c r="M501" s="49" t="s">
        <v>99</v>
      </c>
      <c r="O501" s="51">
        <f>'GP breakdown'!I93</f>
        <v>222297</v>
      </c>
      <c r="P501" s="51">
        <f>'GP breakdown'!J93</f>
        <v>229111</v>
      </c>
      <c r="Q501" s="51">
        <f>'GP breakdown'!K93</f>
        <v>313687</v>
      </c>
      <c r="R501" s="51">
        <f>'GP breakdown'!L93</f>
        <v>202070</v>
      </c>
      <c r="W501" s="49" t="s">
        <v>99</v>
      </c>
      <c r="Y501" s="51">
        <f>'GP breakdown'!I93</f>
        <v>222297</v>
      </c>
      <c r="Z501" s="51">
        <f>'GP breakdown'!J93</f>
        <v>229111</v>
      </c>
      <c r="AA501" s="51">
        <f>'GP breakdown'!K93</f>
        <v>313687</v>
      </c>
      <c r="AB501" s="51">
        <f>'GP breakdown'!L93</f>
        <v>202070</v>
      </c>
    </row>
    <row r="502" spans="13:28">
      <c r="M502" s="49" t="s">
        <v>98</v>
      </c>
      <c r="O502" s="51">
        <f>'GP breakdown'!I94</f>
        <v>582163</v>
      </c>
      <c r="P502" s="51">
        <f>'GP breakdown'!J94</f>
        <v>475529</v>
      </c>
      <c r="Q502" s="51">
        <f>'GP breakdown'!K94</f>
        <v>250488</v>
      </c>
      <c r="R502" s="51">
        <f>'GP breakdown'!L94</f>
        <v>277322</v>
      </c>
      <c r="W502" s="49" t="s">
        <v>98</v>
      </c>
      <c r="Y502" s="51">
        <f>'GP breakdown'!I94</f>
        <v>582163</v>
      </c>
      <c r="Z502" s="51">
        <f>'GP breakdown'!J94</f>
        <v>475529</v>
      </c>
      <c r="AA502" s="51">
        <f>'GP breakdown'!K94</f>
        <v>250488</v>
      </c>
      <c r="AB502" s="51">
        <f>'GP breakdown'!L94</f>
        <v>277322</v>
      </c>
    </row>
    <row r="503" spans="13:28">
      <c r="M503" s="49" t="s">
        <v>97</v>
      </c>
      <c r="O503" s="51">
        <f>'GP breakdown'!I95</f>
        <v>224558</v>
      </c>
      <c r="P503" s="51">
        <f>'GP breakdown'!J95</f>
        <v>185207</v>
      </c>
      <c r="Q503" s="51">
        <f>'GP breakdown'!K95</f>
        <v>196364</v>
      </c>
      <c r="R503" s="51">
        <f>'GP breakdown'!L95</f>
        <v>85994</v>
      </c>
      <c r="W503" s="49" t="s">
        <v>97</v>
      </c>
      <c r="Y503" s="51">
        <f>'GP breakdown'!I95</f>
        <v>224558</v>
      </c>
      <c r="Z503" s="51">
        <f>'GP breakdown'!J95</f>
        <v>185207</v>
      </c>
      <c r="AA503" s="51">
        <f>'GP breakdown'!K95</f>
        <v>196364</v>
      </c>
      <c r="AB503" s="51">
        <f>'GP breakdown'!L95</f>
        <v>85994</v>
      </c>
    </row>
    <row r="504" spans="13:28">
      <c r="M504" s="49" t="s">
        <v>96</v>
      </c>
      <c r="O504" s="51">
        <f>'GP breakdown'!I96</f>
        <v>36</v>
      </c>
      <c r="P504" s="51">
        <f>'GP breakdown'!J96</f>
        <v>1974</v>
      </c>
      <c r="Q504" s="51">
        <f>'GP breakdown'!K96</f>
        <v>1516</v>
      </c>
      <c r="R504" s="51">
        <f>'GP breakdown'!L96</f>
        <v>2634</v>
      </c>
      <c r="W504" s="49" t="s">
        <v>96</v>
      </c>
      <c r="Y504" s="51">
        <f>'GP breakdown'!I96</f>
        <v>36</v>
      </c>
      <c r="Z504" s="51">
        <f>'GP breakdown'!J96</f>
        <v>1974</v>
      </c>
      <c r="AA504" s="51">
        <f>'GP breakdown'!K96</f>
        <v>1516</v>
      </c>
      <c r="AB504" s="51">
        <f>'GP breakdown'!L96</f>
        <v>2634</v>
      </c>
    </row>
    <row r="505" spans="13:28">
      <c r="M505" s="49" t="s">
        <v>95</v>
      </c>
      <c r="O505" s="51">
        <f>'GP breakdown'!I97</f>
        <v>324608</v>
      </c>
      <c r="P505" s="51">
        <f>'GP breakdown'!J97</f>
        <v>313509</v>
      </c>
      <c r="Q505" s="51">
        <f>'GP breakdown'!K97</f>
        <v>211258</v>
      </c>
      <c r="R505" s="51">
        <f>'GP breakdown'!L97</f>
        <v>354582</v>
      </c>
      <c r="W505" s="49" t="s">
        <v>95</v>
      </c>
      <c r="Y505" s="51">
        <f>'GP breakdown'!I97</f>
        <v>324608</v>
      </c>
      <c r="Z505" s="51">
        <f>'GP breakdown'!J97</f>
        <v>313509</v>
      </c>
      <c r="AA505" s="51">
        <f>'GP breakdown'!K97</f>
        <v>211258</v>
      </c>
      <c r="AB505" s="51">
        <f>'GP breakdown'!L97</f>
        <v>354582</v>
      </c>
    </row>
    <row r="506" spans="13:28">
      <c r="M506" s="49" t="s">
        <v>94</v>
      </c>
      <c r="O506" s="51">
        <f>'GP breakdown'!I98</f>
        <v>2225777</v>
      </c>
      <c r="P506" s="51">
        <f>'GP breakdown'!J98</f>
        <v>2080505</v>
      </c>
      <c r="Q506" s="51">
        <f>'GP breakdown'!K98</f>
        <v>2256018</v>
      </c>
      <c r="R506" s="51">
        <f>'GP breakdown'!L98</f>
        <v>2262868</v>
      </c>
      <c r="W506" s="49" t="s">
        <v>94</v>
      </c>
      <c r="Y506" s="51">
        <f>'GP breakdown'!I98</f>
        <v>2225777</v>
      </c>
      <c r="Z506" s="51">
        <f>'GP breakdown'!J98</f>
        <v>2080505</v>
      </c>
      <c r="AA506" s="51">
        <f>'GP breakdown'!K98</f>
        <v>2256018</v>
      </c>
      <c r="AB506" s="51">
        <f>'GP breakdown'!L98</f>
        <v>2262868</v>
      </c>
    </row>
    <row r="507" spans="13:28">
      <c r="M507" s="49" t="s">
        <v>93</v>
      </c>
      <c r="O507" s="51">
        <f>'GP breakdown'!I99</f>
        <v>73779</v>
      </c>
      <c r="P507" s="51">
        <f>'GP breakdown'!J99</f>
        <v>600565</v>
      </c>
      <c r="Q507" s="51">
        <f>'GP breakdown'!K99</f>
        <v>165372</v>
      </c>
      <c r="R507" s="51">
        <f>'GP breakdown'!L99</f>
        <v>87051</v>
      </c>
      <c r="W507" s="49" t="s">
        <v>93</v>
      </c>
      <c r="Y507" s="51">
        <f>'GP breakdown'!I99</f>
        <v>73779</v>
      </c>
      <c r="Z507" s="51">
        <f>'GP breakdown'!J99</f>
        <v>600565</v>
      </c>
      <c r="AA507" s="51">
        <f>'GP breakdown'!K99</f>
        <v>165372</v>
      </c>
      <c r="AB507" s="51">
        <f>'GP breakdown'!L99</f>
        <v>87051</v>
      </c>
    </row>
    <row r="508" spans="13:28">
      <c r="M508" s="47" t="s">
        <v>109</v>
      </c>
      <c r="N508" s="47"/>
      <c r="O508" s="50">
        <f>SUM(O497:O507)</f>
        <v>26959056</v>
      </c>
      <c r="P508" s="50">
        <f>SUM(P497:P507)</f>
        <v>25996796</v>
      </c>
      <c r="Q508" s="50">
        <f>SUM(Q497:Q507)</f>
        <v>27131123</v>
      </c>
      <c r="R508" s="50">
        <f>SUM(R497:R507)</f>
        <v>30463568</v>
      </c>
      <c r="W508" s="47" t="s">
        <v>148</v>
      </c>
      <c r="X508" s="47"/>
      <c r="Y508" s="50">
        <f>SUM(Y497:Y507)</f>
        <v>26959056</v>
      </c>
      <c r="Z508" s="50">
        <f>SUM(Z497:Z507)</f>
        <v>25996796</v>
      </c>
      <c r="AA508" s="50">
        <f>SUM(AA497:AA507)</f>
        <v>27131123</v>
      </c>
      <c r="AB508" s="50">
        <f>SUM(AB497:AB507)</f>
        <v>30463568</v>
      </c>
    </row>
    <row r="510" spans="13:28">
      <c r="M510" s="24" t="s">
        <v>391</v>
      </c>
      <c r="W510" s="24" t="s">
        <v>147</v>
      </c>
    </row>
    <row r="511" spans="13:28">
      <c r="M511" s="49" t="s">
        <v>103</v>
      </c>
      <c r="O511" s="53">
        <f t="shared" ref="O511:R521" si="17">O497/O$508</f>
        <v>0.67920137856459073</v>
      </c>
      <c r="P511" s="53">
        <f t="shared" si="17"/>
        <v>0.65827542747960177</v>
      </c>
      <c r="Q511" s="53">
        <f t="shared" si="17"/>
        <v>0.66147497838552427</v>
      </c>
      <c r="R511" s="53">
        <f t="shared" si="17"/>
        <v>0.70692746824666108</v>
      </c>
      <c r="W511" s="49" t="s">
        <v>103</v>
      </c>
      <c r="Y511" s="53">
        <f t="shared" ref="Y511:AB521" si="18">Y497/Y$508</f>
        <v>0.67920137856459073</v>
      </c>
      <c r="Z511" s="53">
        <f t="shared" si="18"/>
        <v>0.65827542747960177</v>
      </c>
      <c r="AA511" s="53">
        <f t="shared" si="18"/>
        <v>0.66147497838552427</v>
      </c>
      <c r="AB511" s="53">
        <f t="shared" si="18"/>
        <v>0.70692746824666108</v>
      </c>
    </row>
    <row r="512" spans="13:28">
      <c r="M512" s="49" t="s">
        <v>102</v>
      </c>
      <c r="O512" s="53">
        <f t="shared" si="17"/>
        <v>5.3760005543220801E-2</v>
      </c>
      <c r="P512" s="53">
        <f t="shared" si="17"/>
        <v>6.4283575560619088E-2</v>
      </c>
      <c r="Q512" s="53">
        <f t="shared" si="17"/>
        <v>7.5663731280124311E-2</v>
      </c>
      <c r="R512" s="53">
        <f t="shared" si="17"/>
        <v>6.3971003002668628E-2</v>
      </c>
      <c r="W512" s="49" t="s">
        <v>102</v>
      </c>
      <c r="Y512" s="53">
        <f t="shared" si="18"/>
        <v>5.3760005543220801E-2</v>
      </c>
      <c r="Z512" s="53">
        <f t="shared" si="18"/>
        <v>6.4283575560619088E-2</v>
      </c>
      <c r="AA512" s="53">
        <f t="shared" si="18"/>
        <v>7.5663731280124311E-2</v>
      </c>
      <c r="AB512" s="53">
        <f t="shared" si="18"/>
        <v>6.3971003002668628E-2</v>
      </c>
    </row>
    <row r="513" spans="13:28">
      <c r="M513" s="49" t="s">
        <v>101</v>
      </c>
      <c r="O513" s="53">
        <f t="shared" si="17"/>
        <v>1.5195635930278864E-3</v>
      </c>
      <c r="P513" s="53">
        <f t="shared" si="17"/>
        <v>1.4701811715566795E-3</v>
      </c>
      <c r="Q513" s="53">
        <f t="shared" si="17"/>
        <v>3.560339172101354E-3</v>
      </c>
      <c r="R513" s="53">
        <f t="shared" si="17"/>
        <v>7.4066176358593321E-3</v>
      </c>
      <c r="W513" s="49" t="s">
        <v>101</v>
      </c>
      <c r="Y513" s="53">
        <f t="shared" si="18"/>
        <v>1.5195635930278864E-3</v>
      </c>
      <c r="Z513" s="53">
        <f t="shared" si="18"/>
        <v>1.4701811715566795E-3</v>
      </c>
      <c r="AA513" s="53">
        <f t="shared" si="18"/>
        <v>3.560339172101354E-3</v>
      </c>
      <c r="AB513" s="53">
        <f t="shared" si="18"/>
        <v>7.4066176358593321E-3</v>
      </c>
    </row>
    <row r="514" spans="13:28">
      <c r="M514" s="49" t="s">
        <v>100</v>
      </c>
      <c r="O514" s="53">
        <f t="shared" si="17"/>
        <v>0.13000918874904224</v>
      </c>
      <c r="P514" s="53">
        <f t="shared" si="17"/>
        <v>0.12647547028487666</v>
      </c>
      <c r="Q514" s="53">
        <f t="shared" si="17"/>
        <v>0.13417885429954374</v>
      </c>
      <c r="R514" s="53">
        <f t="shared" si="17"/>
        <v>0.11427082343079445</v>
      </c>
      <c r="W514" s="49" t="s">
        <v>100</v>
      </c>
      <c r="Y514" s="53">
        <f t="shared" si="18"/>
        <v>0.13000918874904224</v>
      </c>
      <c r="Z514" s="53">
        <f t="shared" si="18"/>
        <v>0.12647547028487666</v>
      </c>
      <c r="AA514" s="53">
        <f t="shared" si="18"/>
        <v>0.13417885429954374</v>
      </c>
      <c r="AB514" s="53">
        <f t="shared" si="18"/>
        <v>0.11427082343079445</v>
      </c>
    </row>
    <row r="515" spans="13:28">
      <c r="M515" s="49" t="s">
        <v>99</v>
      </c>
      <c r="O515" s="53">
        <f t="shared" si="17"/>
        <v>8.2457264082243832E-3</v>
      </c>
      <c r="P515" s="53">
        <f t="shared" si="17"/>
        <v>8.8130475770937314E-3</v>
      </c>
      <c r="Q515" s="53">
        <f t="shared" si="17"/>
        <v>1.156188779948401E-2</v>
      </c>
      <c r="R515" s="53">
        <f t="shared" si="17"/>
        <v>6.6331691678400903E-3</v>
      </c>
      <c r="W515" s="49" t="s">
        <v>99</v>
      </c>
      <c r="Y515" s="53">
        <f t="shared" si="18"/>
        <v>8.2457264082243832E-3</v>
      </c>
      <c r="Z515" s="53">
        <f t="shared" si="18"/>
        <v>8.8130475770937314E-3</v>
      </c>
      <c r="AA515" s="53">
        <f t="shared" si="18"/>
        <v>1.156188779948401E-2</v>
      </c>
      <c r="AB515" s="53">
        <f t="shared" si="18"/>
        <v>6.6331691678400903E-3</v>
      </c>
    </row>
    <row r="516" spans="13:28">
      <c r="M516" s="49" t="s">
        <v>98</v>
      </c>
      <c r="O516" s="53">
        <f t="shared" si="17"/>
        <v>2.1594339208316493E-2</v>
      </c>
      <c r="P516" s="53">
        <f t="shared" si="17"/>
        <v>1.8291831039486558E-2</v>
      </c>
      <c r="Q516" s="53">
        <f t="shared" si="17"/>
        <v>9.232496568608679E-3</v>
      </c>
      <c r="R516" s="53">
        <f t="shared" si="17"/>
        <v>9.1033985250841259E-3</v>
      </c>
      <c r="W516" s="49" t="s">
        <v>98</v>
      </c>
      <c r="Y516" s="53">
        <f t="shared" si="18"/>
        <v>2.1594339208316493E-2</v>
      </c>
      <c r="Z516" s="53">
        <f t="shared" si="18"/>
        <v>1.8291831039486558E-2</v>
      </c>
      <c r="AA516" s="53">
        <f t="shared" si="18"/>
        <v>9.232496568608679E-3</v>
      </c>
      <c r="AB516" s="53">
        <f t="shared" si="18"/>
        <v>9.1033985250841259E-3</v>
      </c>
    </row>
    <row r="517" spans="13:28">
      <c r="M517" s="49" t="s">
        <v>97</v>
      </c>
      <c r="O517" s="53">
        <f t="shared" si="17"/>
        <v>8.3295943300091806E-3</v>
      </c>
      <c r="P517" s="53">
        <f t="shared" si="17"/>
        <v>7.1242240774593915E-3</v>
      </c>
      <c r="Q517" s="53">
        <f t="shared" si="17"/>
        <v>7.2375920451210217E-3</v>
      </c>
      <c r="R517" s="53">
        <f t="shared" si="17"/>
        <v>2.8228472777712711E-3</v>
      </c>
      <c r="W517" s="49" t="s">
        <v>97</v>
      </c>
      <c r="Y517" s="53">
        <f t="shared" si="18"/>
        <v>8.3295943300091806E-3</v>
      </c>
      <c r="Z517" s="53">
        <f t="shared" si="18"/>
        <v>7.1242240774593915E-3</v>
      </c>
      <c r="AA517" s="53">
        <f t="shared" si="18"/>
        <v>7.2375920451210217E-3</v>
      </c>
      <c r="AB517" s="53">
        <f t="shared" si="18"/>
        <v>2.8228472777712711E-3</v>
      </c>
    </row>
    <row r="518" spans="13:28">
      <c r="M518" s="49" t="s">
        <v>96</v>
      </c>
      <c r="O518" s="53">
        <f t="shared" si="17"/>
        <v>1.3353583300542868E-6</v>
      </c>
      <c r="P518" s="53">
        <f t="shared" si="17"/>
        <v>7.5932434135344987E-5</v>
      </c>
      <c r="Q518" s="53">
        <f t="shared" si="17"/>
        <v>5.587678770244785E-5</v>
      </c>
      <c r="R518" s="53">
        <f t="shared" si="17"/>
        <v>8.6463936200775963E-5</v>
      </c>
      <c r="W518" s="49" t="s">
        <v>96</v>
      </c>
      <c r="Y518" s="53">
        <f t="shared" si="18"/>
        <v>1.3353583300542868E-6</v>
      </c>
      <c r="Z518" s="53">
        <f t="shared" si="18"/>
        <v>7.5932434135344987E-5</v>
      </c>
      <c r="AA518" s="53">
        <f t="shared" si="18"/>
        <v>5.587678770244785E-5</v>
      </c>
      <c r="AB518" s="53">
        <f t="shared" si="18"/>
        <v>8.6463936200775963E-5</v>
      </c>
    </row>
    <row r="519" spans="13:28">
      <c r="M519" s="49" t="s">
        <v>95</v>
      </c>
      <c r="O519" s="53">
        <f t="shared" si="17"/>
        <v>1.2040777688951719E-2</v>
      </c>
      <c r="P519" s="53">
        <f t="shared" si="17"/>
        <v>1.2059524566027291E-2</v>
      </c>
      <c r="Q519" s="53">
        <f t="shared" si="17"/>
        <v>7.7865556836700048E-3</v>
      </c>
      <c r="R519" s="53">
        <f t="shared" si="17"/>
        <v>1.1639542682590561E-2</v>
      </c>
      <c r="W519" s="49" t="s">
        <v>95</v>
      </c>
      <c r="Y519" s="53">
        <f t="shared" si="18"/>
        <v>1.2040777688951719E-2</v>
      </c>
      <c r="Z519" s="53">
        <f t="shared" si="18"/>
        <v>1.2059524566027291E-2</v>
      </c>
      <c r="AA519" s="53">
        <f t="shared" si="18"/>
        <v>7.7865556836700048E-3</v>
      </c>
      <c r="AB519" s="53">
        <f t="shared" si="18"/>
        <v>1.1639542682590561E-2</v>
      </c>
    </row>
    <row r="520" spans="13:28">
      <c r="M520" s="49" t="s">
        <v>94</v>
      </c>
      <c r="O520" s="53">
        <f t="shared" si="17"/>
        <v>8.2561384938701118E-2</v>
      </c>
      <c r="P520" s="53">
        <f t="shared" si="17"/>
        <v>8.0029285147292767E-2</v>
      </c>
      <c r="Q520" s="53">
        <f t="shared" si="17"/>
        <v>8.3152400289512526E-2</v>
      </c>
      <c r="R520" s="53">
        <f t="shared" si="17"/>
        <v>7.4281121633552577E-2</v>
      </c>
      <c r="W520" s="49" t="s">
        <v>94</v>
      </c>
      <c r="Y520" s="53">
        <f t="shared" si="18"/>
        <v>8.2561384938701118E-2</v>
      </c>
      <c r="Z520" s="53">
        <f t="shared" si="18"/>
        <v>8.0029285147292767E-2</v>
      </c>
      <c r="AA520" s="53">
        <f t="shared" si="18"/>
        <v>8.3152400289512526E-2</v>
      </c>
      <c r="AB520" s="53">
        <f t="shared" si="18"/>
        <v>7.4281121633552577E-2</v>
      </c>
    </row>
    <row r="521" spans="13:28">
      <c r="M521" s="49" t="s">
        <v>93</v>
      </c>
      <c r="O521" s="53">
        <f t="shared" si="17"/>
        <v>2.7367056175854228E-3</v>
      </c>
      <c r="P521" s="53">
        <f t="shared" si="17"/>
        <v>2.310150066185079E-2</v>
      </c>
      <c r="Q521" s="53">
        <f t="shared" si="17"/>
        <v>6.0952876886076557E-3</v>
      </c>
      <c r="R521" s="53">
        <f t="shared" si="17"/>
        <v>2.857544460977125E-3</v>
      </c>
      <c r="W521" s="49" t="s">
        <v>93</v>
      </c>
      <c r="Y521" s="53">
        <f t="shared" si="18"/>
        <v>2.7367056175854228E-3</v>
      </c>
      <c r="Z521" s="53">
        <f t="shared" si="18"/>
        <v>2.310150066185079E-2</v>
      </c>
      <c r="AA521" s="53">
        <f t="shared" si="18"/>
        <v>6.0952876886076557E-3</v>
      </c>
      <c r="AB521" s="53">
        <f t="shared" si="18"/>
        <v>2.857544460977125E-3</v>
      </c>
    </row>
    <row r="522" spans="13:28">
      <c r="M522" s="47" t="s">
        <v>148</v>
      </c>
      <c r="N522" s="47"/>
      <c r="O522" s="52">
        <f>SUM(O511:O521)</f>
        <v>1</v>
      </c>
      <c r="P522" s="52">
        <f>SUM(P511:P521)</f>
        <v>1.0000000000000002</v>
      </c>
      <c r="Q522" s="52">
        <f>SUM(Q511:Q521)</f>
        <v>0.99999999999999989</v>
      </c>
      <c r="R522" s="52">
        <f>SUM(R511:R521)</f>
        <v>1.0000000000000002</v>
      </c>
      <c r="W522" s="47" t="s">
        <v>148</v>
      </c>
      <c r="X522" s="47"/>
      <c r="Y522" s="52">
        <f>SUM(Y511:Y521)</f>
        <v>1</v>
      </c>
      <c r="Z522" s="52">
        <f>SUM(Z511:Z521)</f>
        <v>1.0000000000000002</v>
      </c>
      <c r="AA522" s="52">
        <f>SUM(AA511:AA521)</f>
        <v>0.99999999999999989</v>
      </c>
      <c r="AB522" s="52">
        <f>SUM(AB511:AB521)</f>
        <v>1.0000000000000002</v>
      </c>
    </row>
    <row r="523" spans="13:28">
      <c r="M523" s="49"/>
      <c r="W523" s="49"/>
    </row>
    <row r="524" spans="13:28">
      <c r="M524" s="24" t="s">
        <v>390</v>
      </c>
      <c r="W524" s="24" t="s">
        <v>390</v>
      </c>
    </row>
    <row r="525" spans="13:28">
      <c r="M525" s="49" t="s">
        <v>103</v>
      </c>
      <c r="O525" s="51">
        <f>'환율통일(Raw)_ASP변동'!BH90</f>
        <v>1580.9866653399326</v>
      </c>
      <c r="P525" s="51">
        <f>'환율통일(Raw)_ASP변동'!BI90</f>
        <v>1842.3083852877</v>
      </c>
      <c r="Q525" s="51">
        <f>'환율통일(Raw)_ASP변동'!BJ90</f>
        <v>2478.8862033996616</v>
      </c>
      <c r="R525" s="51">
        <f>'환율통일(Raw)_ASP변동'!BK90</f>
        <v>2900.7340394593439</v>
      </c>
      <c r="W525" s="49" t="s">
        <v>103</v>
      </c>
      <c r="Y525" s="51">
        <f>'ASP통일(Raw)_환율변동'!BH90</f>
        <v>1580.9866653399326</v>
      </c>
      <c r="Z525" s="51">
        <f>'ASP통일(Raw)_환율변동'!BI90</f>
        <v>1842.3083852877</v>
      </c>
      <c r="AA525" s="51">
        <f>'ASP통일(Raw)_환율변동'!BJ90</f>
        <v>2478.8862033996616</v>
      </c>
      <c r="AB525" s="51">
        <f>'ASP통일(Raw)_환율변동'!BK90</f>
        <v>2900.7340394593439</v>
      </c>
    </row>
    <row r="526" spans="13:28">
      <c r="M526" s="49" t="s">
        <v>102</v>
      </c>
      <c r="O526" s="51">
        <f>'환율통일(Raw)_ASP변동'!BH91</f>
        <v>3459.893426498928</v>
      </c>
      <c r="P526" s="51">
        <f>'환율통일(Raw)_ASP변동'!BI91</f>
        <v>3116.4698846797137</v>
      </c>
      <c r="Q526" s="51">
        <f>'환율통일(Raw)_ASP변동'!BJ91</f>
        <v>3513.6964103710052</v>
      </c>
      <c r="R526" s="51">
        <f>'환율통일(Raw)_ASP변동'!BK91</f>
        <v>3600.0165836662331</v>
      </c>
      <c r="W526" s="49" t="s">
        <v>102</v>
      </c>
      <c r="Y526" s="51">
        <f>'ASP통일(Raw)_환율변동'!BH91</f>
        <v>3459.893426498928</v>
      </c>
      <c r="Z526" s="51">
        <f>'ASP통일(Raw)_환율변동'!BI91</f>
        <v>3116.4698846797137</v>
      </c>
      <c r="AA526" s="51">
        <f>'ASP통일(Raw)_환율변동'!BJ91</f>
        <v>3513.6964103710052</v>
      </c>
      <c r="AB526" s="51">
        <f>'ASP통일(Raw)_환율변동'!BK91</f>
        <v>3600.0165836662331</v>
      </c>
    </row>
    <row r="527" spans="13:28">
      <c r="M527" s="49" t="s">
        <v>101</v>
      </c>
      <c r="O527" s="51">
        <f>'환율통일(Raw)_ASP변동'!BH92</f>
        <v>8578.8649367768394</v>
      </c>
      <c r="P527" s="51">
        <f>'환율통일(Raw)_ASP변동'!BI92</f>
        <v>7120.8357722611763</v>
      </c>
      <c r="Q527" s="51">
        <f>'환율통일(Raw)_ASP변동'!BJ92</f>
        <v>7193.7709379462112</v>
      </c>
      <c r="R527" s="51">
        <f>'환율통일(Raw)_ASP변동'!BK92</f>
        <v>6934.2910580059552</v>
      </c>
      <c r="W527" s="49" t="s">
        <v>101</v>
      </c>
      <c r="Y527" s="51">
        <f>'ASP통일(Raw)_환율변동'!BH92</f>
        <v>8578.8649367768394</v>
      </c>
      <c r="Z527" s="51">
        <f>'ASP통일(Raw)_환율변동'!BI92</f>
        <v>7120.8357722611763</v>
      </c>
      <c r="AA527" s="51">
        <f>'ASP통일(Raw)_환율변동'!BJ92</f>
        <v>7193.7709379462112</v>
      </c>
      <c r="AB527" s="51">
        <f>'ASP통일(Raw)_환율변동'!BK92</f>
        <v>6934.2910580059552</v>
      </c>
    </row>
    <row r="528" spans="13:28">
      <c r="M528" s="49" t="s">
        <v>100</v>
      </c>
      <c r="O528" s="51">
        <f>'환율통일(Raw)_ASP변동'!BH93</f>
        <v>1097.0739930241016</v>
      </c>
      <c r="P528" s="51">
        <f>'환율통일(Raw)_ASP변동'!BI93</f>
        <v>1096.6553016089788</v>
      </c>
      <c r="Q528" s="51">
        <f>'환율통일(Raw)_ASP변동'!BJ93</f>
        <v>1123.4458562125908</v>
      </c>
      <c r="R528" s="51">
        <f>'환율통일(Raw)_ASP변동'!BK93</f>
        <v>1145.1098728360628</v>
      </c>
      <c r="W528" s="49" t="s">
        <v>100</v>
      </c>
      <c r="Y528" s="51">
        <f>'ASP통일(Raw)_환율변동'!BH93</f>
        <v>1097.0739930241016</v>
      </c>
      <c r="Z528" s="51">
        <f>'ASP통일(Raw)_환율변동'!BI93</f>
        <v>1096.6553016089788</v>
      </c>
      <c r="AA528" s="51">
        <f>'ASP통일(Raw)_환율변동'!BJ93</f>
        <v>1123.4458562125908</v>
      </c>
      <c r="AB528" s="51">
        <f>'ASP통일(Raw)_환율변동'!BK93</f>
        <v>1145.1098728360628</v>
      </c>
    </row>
    <row r="529" spans="13:28">
      <c r="M529" s="49" t="s">
        <v>99</v>
      </c>
      <c r="O529" s="51">
        <f>'환율통일(Raw)_ASP변동'!BH94</f>
        <v>10575.800460644996</v>
      </c>
      <c r="P529" s="51">
        <f>'환율통일(Raw)_ASP변동'!BI94</f>
        <v>10853.242963312878</v>
      </c>
      <c r="Q529" s="51">
        <f>'환율통일(Raw)_ASP변동'!BJ94</f>
        <v>11864.250340286357</v>
      </c>
      <c r="R529" s="51">
        <f>'환율통일(Raw)_ASP변동'!BK94</f>
        <v>10934.268976097392</v>
      </c>
      <c r="W529" s="49" t="s">
        <v>99</v>
      </c>
      <c r="Y529" s="51">
        <f>'ASP통일(Raw)_환율변동'!BH94</f>
        <v>10575.800460644996</v>
      </c>
      <c r="Z529" s="51">
        <f>'ASP통일(Raw)_환율변동'!BI94</f>
        <v>10853.242963312878</v>
      </c>
      <c r="AA529" s="51">
        <f>'ASP통일(Raw)_환율변동'!BJ94</f>
        <v>11864.250340286357</v>
      </c>
      <c r="AB529" s="51">
        <f>'ASP통일(Raw)_환율변동'!BK94</f>
        <v>10934.268976097392</v>
      </c>
    </row>
    <row r="530" spans="13:28">
      <c r="M530" s="49" t="s">
        <v>98</v>
      </c>
      <c r="O530" s="51">
        <f>'환율통일(Raw)_ASP변동'!BH95</f>
        <v>1628.3573603956281</v>
      </c>
      <c r="P530" s="51">
        <f>'환율통일(Raw)_ASP변동'!BI95</f>
        <v>2056.8435685081367</v>
      </c>
      <c r="Q530" s="51">
        <f>'환율통일(Raw)_ASP변동'!BJ95</f>
        <v>2481.8113976198301</v>
      </c>
      <c r="R530" s="51">
        <f>'환율통일(Raw)_ASP변동'!BK95</f>
        <v>1920.9800015866033</v>
      </c>
      <c r="W530" s="49" t="s">
        <v>98</v>
      </c>
      <c r="Y530" s="51">
        <f>'ASP통일(Raw)_환율변동'!BH95</f>
        <v>1628.3573603956281</v>
      </c>
      <c r="Z530" s="51">
        <f>'ASP통일(Raw)_환율변동'!BI95</f>
        <v>2056.8435685081367</v>
      </c>
      <c r="AA530" s="51">
        <f>'ASP통일(Raw)_환율변동'!BJ95</f>
        <v>2481.8113976198301</v>
      </c>
      <c r="AB530" s="51">
        <f>'ASP통일(Raw)_환율변동'!BK95</f>
        <v>1920.9800015866033</v>
      </c>
    </row>
    <row r="531" spans="13:28">
      <c r="M531" s="49" t="s">
        <v>97</v>
      </c>
      <c r="O531" s="51">
        <f>'환율통일(Raw)_ASP변동'!BH96</f>
        <v>1120.3861051487811</v>
      </c>
      <c r="P531" s="51">
        <f>'환율통일(Raw)_ASP변동'!BI96</f>
        <v>1138.6430303229756</v>
      </c>
      <c r="Q531" s="51">
        <f>'환율통일(Raw)_ASP변동'!BJ96</f>
        <v>1173.4672890845598</v>
      </c>
      <c r="R531" s="51">
        <f>'환율통일(Raw)_ASP변동'!BK96</f>
        <v>1248.2604018885038</v>
      </c>
      <c r="W531" s="49" t="s">
        <v>97</v>
      </c>
      <c r="Y531" s="51">
        <f>'ASP통일(Raw)_환율변동'!BH96</f>
        <v>1120.3861051487811</v>
      </c>
      <c r="Z531" s="51">
        <f>'ASP통일(Raw)_환율변동'!BI96</f>
        <v>1138.6430303229756</v>
      </c>
      <c r="AA531" s="51">
        <f>'ASP통일(Raw)_환율변동'!BJ96</f>
        <v>1173.4672890845598</v>
      </c>
      <c r="AB531" s="51">
        <f>'ASP통일(Raw)_환율변동'!BK96</f>
        <v>1248.2604018885038</v>
      </c>
    </row>
    <row r="532" spans="13:28">
      <c r="M532" s="49" t="s">
        <v>96</v>
      </c>
      <c r="O532" s="51">
        <f>'환율통일(Raw)_ASP변동'!BH97</f>
        <v>4079.6666666666665</v>
      </c>
      <c r="P532" s="51">
        <f>'환율통일(Raw)_ASP변동'!BI97</f>
        <v>18310.052552865222</v>
      </c>
      <c r="Q532" s="51">
        <f>'환율통일(Raw)_ASP변동'!BJ97</f>
        <v>5673.146463297493</v>
      </c>
      <c r="R532" s="51">
        <f>'환율통일(Raw)_ASP변동'!BK97</f>
        <v>18936.154897494303</v>
      </c>
      <c r="W532" s="49" t="s">
        <v>96</v>
      </c>
      <c r="Y532" s="51">
        <f>'ASP통일(Raw)_환율변동'!BH97</f>
        <v>4079.6666666666665</v>
      </c>
      <c r="Z532" s="51">
        <f>'ASP통일(Raw)_환율변동'!BI97</f>
        <v>18310.052552865222</v>
      </c>
      <c r="AA532" s="51">
        <f>'ASP통일(Raw)_환율변동'!BJ97</f>
        <v>5673.146463297493</v>
      </c>
      <c r="AB532" s="51">
        <f>'ASP통일(Raw)_환율변동'!BK97</f>
        <v>18936.154897494303</v>
      </c>
    </row>
    <row r="533" spans="13:28">
      <c r="M533" s="49" t="s">
        <v>95</v>
      </c>
      <c r="O533" s="51">
        <f>'환율통일(Raw)_ASP변동'!BH98</f>
        <v>4784.4532913544963</v>
      </c>
      <c r="P533" s="51">
        <f>'환율통일(Raw)_ASP변동'!BI98</f>
        <v>4197.9270939389235</v>
      </c>
      <c r="Q533" s="51">
        <f>'환율통일(Raw)_ASP변동'!BJ98</f>
        <v>4603.9599781882298</v>
      </c>
      <c r="R533" s="51">
        <f>'환율통일(Raw)_ASP변동'!BK98</f>
        <v>4776.2106452104172</v>
      </c>
      <c r="W533" s="49" t="s">
        <v>95</v>
      </c>
      <c r="Y533" s="51">
        <f>'ASP통일(Raw)_환율변동'!BH98</f>
        <v>4784.4532913544963</v>
      </c>
      <c r="Z533" s="51">
        <f>'ASP통일(Raw)_환율변동'!BI98</f>
        <v>4197.9270939389235</v>
      </c>
      <c r="AA533" s="51">
        <f>'ASP통일(Raw)_환율변동'!BJ98</f>
        <v>4603.9599781882298</v>
      </c>
      <c r="AB533" s="51">
        <f>'ASP통일(Raw)_환율변동'!BK98</f>
        <v>4776.2106452104172</v>
      </c>
    </row>
    <row r="534" spans="13:28">
      <c r="M534" s="49" t="s">
        <v>94</v>
      </c>
      <c r="O534" s="51">
        <f>'환율통일(Raw)_ASP변동'!BH99</f>
        <v>2177.5787507014402</v>
      </c>
      <c r="P534" s="51">
        <f>'환율통일(Raw)_ASP변동'!BI99</f>
        <v>2277.4622266582751</v>
      </c>
      <c r="Q534" s="51">
        <f>'환율통일(Raw)_ASP변동'!BJ99</f>
        <v>2300.0488861078143</v>
      </c>
      <c r="R534" s="51">
        <f>'환율통일(Raw)_ASP변동'!BK99</f>
        <v>2597.4205897118177</v>
      </c>
      <c r="W534" s="49" t="s">
        <v>94</v>
      </c>
      <c r="Y534" s="51">
        <f>'ASP통일(Raw)_환율변동'!BH99</f>
        <v>2177.5787507014402</v>
      </c>
      <c r="Z534" s="51">
        <f>'ASP통일(Raw)_환율변동'!BI99</f>
        <v>2277.4622266582751</v>
      </c>
      <c r="AA534" s="51">
        <f>'ASP통일(Raw)_환율변동'!BJ99</f>
        <v>2300.0488861078143</v>
      </c>
      <c r="AB534" s="51">
        <f>'ASP통일(Raw)_환율변동'!BK99</f>
        <v>2597.4205897118177</v>
      </c>
    </row>
    <row r="535" spans="13:28">
      <c r="M535" s="49" t="s">
        <v>93</v>
      </c>
      <c r="O535" s="51">
        <f>'환율통일(Raw)_ASP변동'!BH100</f>
        <v>2189.2546659618592</v>
      </c>
      <c r="P535" s="51">
        <f>'환율통일(Raw)_ASP변동'!BI100</f>
        <v>1619.3257745537683</v>
      </c>
      <c r="Q535" s="51">
        <f>'환율통일(Raw)_ASP변동'!BJ100</f>
        <v>1937.329922276145</v>
      </c>
      <c r="R535" s="51">
        <f>'환율통일(Raw)_ASP변동'!BK100</f>
        <v>2237.5789479730274</v>
      </c>
      <c r="W535" s="49" t="s">
        <v>93</v>
      </c>
      <c r="Y535" s="51">
        <f>'ASP통일(Raw)_환율변동'!BH100</f>
        <v>2189.2546659618592</v>
      </c>
      <c r="Z535" s="51">
        <f>'ASP통일(Raw)_환율변동'!BI100</f>
        <v>1619.3257745537683</v>
      </c>
      <c r="AA535" s="51">
        <f>'ASP통일(Raw)_환율변동'!BJ100</f>
        <v>1937.329922276145</v>
      </c>
      <c r="AB535" s="51">
        <f>'ASP통일(Raw)_환율변동'!BK100</f>
        <v>2237.5789479730274</v>
      </c>
    </row>
    <row r="536" spans="13:28">
      <c r="M536" s="47" t="s">
        <v>148</v>
      </c>
      <c r="N536" s="47"/>
      <c r="O536" s="50">
        <f>O511*O525+O512*O526+O513*O527+O514*O528+O515*O529+O516*O530+O517*O531+O518*O532+O519*O533+O520*O534+O521*O535</f>
        <v>1790.5681123997815</v>
      </c>
      <c r="P536" s="50">
        <f>P511*P525+P512*P526+P513*P527+P514*P528+P515*P529+P516*P530+P517*P531+P518*P532+P519*P533+P520*P534+P521*P535</f>
        <v>1975.3264717790028</v>
      </c>
      <c r="Q536" s="50">
        <f>Q511*Q525+Q512*Q526+Q513*Q527+Q514*Q528+Q515*Q529+Q516*Q530+Q517*Q531+Q518*Q532+Q519*Q533+Q520*Q534+Q521*Q535</f>
        <v>2489.744201939603</v>
      </c>
      <c r="R536" s="50">
        <f>R511*R525+R512*R526+R513*R527+R514*R528+R515*R529+R516*R530+R517*R531+R518*R532+R519*R533+R520*R534+R521*R535</f>
        <v>2813.2209818626634</v>
      </c>
      <c r="W536" s="47" t="s">
        <v>148</v>
      </c>
      <c r="X536" s="47"/>
      <c r="Y536" s="50">
        <f>Y511*Y525+Y512*Y526+Y513*Y527+Y514*Y528+Y515*Y529+Y516*Y530+Y517*Y531+Y518*Y532+Y519*Y533+Y520*Y534+Y521*Y535</f>
        <v>1790.5681123997815</v>
      </c>
      <c r="Z536" s="50">
        <f>Z511*Z525+Z512*Z526+Z513*Z527+Z514*Z528+Z515*Z529+Z516*Z530+Z517*Z531+Z518*Z532+Z519*Z533+Z520*Z534+Z521*Z535</f>
        <v>1975.3264717790028</v>
      </c>
      <c r="AA536" s="50">
        <f>AA511*AA525+AA512*AA526+AA513*AA527+AA514*AA528+AA515*AA529+AA516*AA530+AA517*AA531+AA518*AA532+AA519*AA533+AA520*AA534+AA521*AA535</f>
        <v>2489.744201939603</v>
      </c>
      <c r="AB536" s="50">
        <f>AB511*AB525+AB512*AB526+AB513*AB527+AB514*AB528+AB515*AB529+AB516*AB530+AB517*AB531+AB518*AB532+AB519*AB533+AB520*AB534+AB521*AB535</f>
        <v>2813.2209818626634</v>
      </c>
    </row>
    <row r="537" spans="13:28" ht="11.25" thickBot="1">
      <c r="M537" s="49"/>
      <c r="W537" s="49"/>
    </row>
    <row r="538" spans="13:28">
      <c r="M538" s="39" t="s">
        <v>139</v>
      </c>
      <c r="N538" s="38"/>
      <c r="O538" s="38"/>
      <c r="P538" s="37">
        <f>SUM(P539:P540)</f>
        <v>184.75835937922128</v>
      </c>
      <c r="Q538" s="37">
        <f>SUM(Q539:Q540)</f>
        <v>514.41773016060017</v>
      </c>
      <c r="R538" s="36">
        <f>SUM(R539:R540)</f>
        <v>323.47677992306029</v>
      </c>
      <c r="W538" s="39" t="s">
        <v>139</v>
      </c>
      <c r="X538" s="38"/>
      <c r="Y538" s="38"/>
      <c r="Z538" s="37">
        <f>SUM(Z539:Z540)</f>
        <v>184.75835937922128</v>
      </c>
      <c r="AA538" s="37">
        <f>SUM(AA539:AA540)</f>
        <v>514.41773016060017</v>
      </c>
      <c r="AB538" s="36">
        <f>SUM(AB539:AB540)</f>
        <v>323.47677992306029</v>
      </c>
    </row>
    <row r="539" spans="13:28">
      <c r="M539" s="48" t="s">
        <v>124</v>
      </c>
      <c r="N539" s="47"/>
      <c r="O539" s="47"/>
      <c r="P539" s="46">
        <f>-((O525-P525)*O511+(O526-P526)*O512+(O527-P527)*O513+(O528-P528)*O514+(O529-P529)*O515+(O530-P530)*O516+(O531-P531)*O517+(O532-P532)*O518+(O533-P533)*O519+(O534-P534)*O520+(O535-P535)*O521)</f>
        <v>168.09384505507936</v>
      </c>
      <c r="Q539" s="46">
        <f>-((P525-Q525)*P511+(P526-Q526)*P512+(P527-Q527)*P513+(P528-Q528)*P514+(P529-Q529)*P515+(P530-Q530)*P516+(P531-Q531)*P517+(P532-Q532)*P518+(P533-Q533)*P519+(P534-Q534)*P520+(P535-Q535)*P521)</f>
        <v>478.09682402638896</v>
      </c>
      <c r="R539" s="45">
        <f>-((Q525-R525)*Q511+(Q526-R526)*Q512+(Q527-R527)*Q513+(Q528-R528)*Q514+(Q529-R529)*Q515+(Q530-R530)*Q516+(Q531-R531)*Q517+(Q532-R532)*Q518+(Q533-R533)*Q519+(Q534-R534)*Q520+(Q535-R535)*Q521)</f>
        <v>300.80682793500574</v>
      </c>
      <c r="W539" s="48" t="s">
        <v>124</v>
      </c>
      <c r="X539" s="47"/>
      <c r="Y539" s="47"/>
      <c r="Z539" s="46">
        <f>-((Y525-Z525)*Y511+(Y526-Z526)*Y512+(Y527-Z527)*Y513+(Y528-Z528)*Y514+(Y529-Z529)*Y515+(Y530-Z530)*Y516+(Y531-Z531)*Y517+(Y532-Z532)*Y518+(Y533-Z533)*Y519+(Y534-Z534)*Y520+(Y535-Z535)*Y521)</f>
        <v>168.09384505507936</v>
      </c>
      <c r="AA539" s="46">
        <f>-((Z525-AA525)*Z511+(Z526-AA526)*Z512+(Z527-AA527)*Z513+(Z528-AA528)*Z514+(Z529-AA529)*Z515+(Z530-AA530)*Z516+(Z531-AA531)*Z517+(Z532-AA532)*Z518+(Z533-AA533)*Z519+(Z534-AA534)*Z520+(Z535-AA535)*Z521)</f>
        <v>478.09682402638896</v>
      </c>
      <c r="AB539" s="45">
        <f>-((AA525-AB525)*AA511+(AA526-AB526)*AA512+(AA527-AB527)*AA513+(AA528-AB528)*AA514+(AA529-AB529)*AA515+(AA530-AB530)*AA516+(AA531-AB531)*AA517+(AA532-AB532)*AA518+(AA533-AB533)*AA519+(AA534-AB534)*AA520+(AA535-AB535)*AA521)</f>
        <v>300.80682793500574</v>
      </c>
    </row>
    <row r="540" spans="13:28" ht="11.25" thickBot="1">
      <c r="M540" s="30" t="s">
        <v>89</v>
      </c>
      <c r="N540" s="29"/>
      <c r="O540" s="29"/>
      <c r="P540" s="44">
        <f>-((O511-P511)*P525+(O512-P512)*P526+(O513-P513)*P527+(O514-P514)*P528+(O515-P515)*P529+(O516-P516)*P530+(O517-P517)*P531+(O518-P518)*P532+(O519-P519)*P533+(O520-P520)*P534+(O521-P521)*P535)</f>
        <v>16.664514324141912</v>
      </c>
      <c r="Q540" s="44">
        <f>-((P511-Q511)*Q525+(P512-Q512)*Q526+(P513-Q513)*Q527+(P514-Q514)*Q528+(P515-Q515)*Q529+(P516-Q516)*Q530+(P517-Q517)*Q531+(P518-Q518)*Q532+(P519-Q519)*Q533+(P520-Q520)*Q534+(P521-Q521)*Q535)</f>
        <v>36.320906134211235</v>
      </c>
      <c r="R540" s="43">
        <f>-((Q511-R511)*R525+(Q512-R512)*R526+(Q513-R513)*R527+(Q514-R514)*R528+(Q515-R515)*R529+(Q516-R516)*R530+(Q517-R517)*R531+(Q518-R518)*R532+(Q519-R519)*R533+(Q520-R520)*R534+(Q521-R521)*R535)</f>
        <v>22.669951988054553</v>
      </c>
      <c r="W540" s="30" t="s">
        <v>89</v>
      </c>
      <c r="X540" s="29"/>
      <c r="Y540" s="29"/>
      <c r="Z540" s="44">
        <f>-((Y511-Z511)*Z525+(Y512-Z512)*Z526+(Y513-Z513)*Z527+(Y514-Z514)*Z528+(Y515-Z515)*Z529+(Y516-Z516)*Z530+(Y517-Z517)*Z531+(Y518-Z518)*Z532+(Y519-Z519)*Z533+(Y520-Z520)*Z534+(Y521-Z521)*Z535)</f>
        <v>16.664514324141912</v>
      </c>
      <c r="AA540" s="44">
        <f>-((Z511-AA511)*AA525+(Z512-AA512)*AA526+(Z513-AA513)*AA527+(Z514-AA514)*AA528+(Z515-AA515)*AA529+(Z516-AA516)*AA530+(Z517-AA517)*AA531+(Z518-AA518)*AA532+(Z519-AA519)*AA533+(Z520-AA520)*AA534+(Z521-AA521)*AA535)</f>
        <v>36.320906134211235</v>
      </c>
      <c r="AB540" s="43">
        <f>-((AA511-AB511)*AB525+(AA512-AB512)*AB526+(AA513-AB513)*AB527+(AA514-AB514)*AB528+(AA515-AB515)*AB529+(AA516-AB516)*AB530+(AA517-AB517)*AB531+(AA518-AB518)*AB532+(AA519-AB519)*AB533+(AA520-AB520)*AB534+(AA521-AB521)*AB535)</f>
        <v>22.669951988054553</v>
      </c>
    </row>
    <row r="541" spans="13:28">
      <c r="P541" s="42">
        <f>P538-(P58-O58)</f>
        <v>0</v>
      </c>
      <c r="Q541" s="42">
        <f>Q538-(Q58-P58)</f>
        <v>0</v>
      </c>
      <c r="R541" s="42">
        <f>R538-(R58-Q58)</f>
        <v>0</v>
      </c>
      <c r="Z541" s="42">
        <f>Z538-(Z58-Y58)</f>
        <v>0</v>
      </c>
      <c r="AA541" s="42">
        <f>AA538-(AA58-Z58)</f>
        <v>0</v>
      </c>
      <c r="AB541" s="42">
        <f>AB538-(AB58-AA58)</f>
        <v>0</v>
      </c>
    </row>
    <row r="542" spans="13:28" ht="11.25" thickBot="1">
      <c r="M542" s="41" t="s">
        <v>150</v>
      </c>
      <c r="N542" s="33"/>
      <c r="O542" s="40" t="s">
        <v>122</v>
      </c>
      <c r="P542" s="40" t="s">
        <v>121</v>
      </c>
      <c r="Q542" s="40" t="s">
        <v>85</v>
      </c>
      <c r="R542" s="40" t="s">
        <v>119</v>
      </c>
      <c r="W542" s="41" t="s">
        <v>150</v>
      </c>
      <c r="X542" s="33"/>
      <c r="Y542" s="40" t="s">
        <v>122</v>
      </c>
      <c r="Z542" s="40" t="s">
        <v>121</v>
      </c>
      <c r="AA542" s="40" t="s">
        <v>85</v>
      </c>
      <c r="AB542" s="40" t="s">
        <v>119</v>
      </c>
    </row>
    <row r="543" spans="13:28">
      <c r="M543" s="39" t="s">
        <v>130</v>
      </c>
      <c r="N543" s="38"/>
      <c r="O543" s="37">
        <f>O484</f>
        <v>501727.73630133254</v>
      </c>
      <c r="P543" s="37">
        <f>P4-'GP breakdown'!D88+P508*(P58-P539)/1000000</f>
        <v>417241.69088531478</v>
      </c>
      <c r="Q543" s="37">
        <f>Q4-'GP breakdown'!E88+Q508*(Q58-Q539)/1000000</f>
        <v>394114.75293958763</v>
      </c>
      <c r="R543" s="36">
        <f>R4-'GP breakdown'!F88+R508*(R58-R539)/1000000</f>
        <v>415899.87494589167</v>
      </c>
      <c r="W543" s="39" t="s">
        <v>130</v>
      </c>
      <c r="X543" s="38"/>
      <c r="Y543" s="37">
        <f>Y484</f>
        <v>501727.73630133254</v>
      </c>
      <c r="Z543" s="37">
        <f>Z4-'GP breakdown'!D88+Z508*(Z58-Z539)/1000000</f>
        <v>417241.69088531478</v>
      </c>
      <c r="AA543" s="37">
        <f>AA4-'GP breakdown'!E88+AA508*(AA58-AA539)/1000000</f>
        <v>394114.75293958763</v>
      </c>
      <c r="AB543" s="36">
        <f>AB4-'GP breakdown'!F88+AB508*(AB58-AB539)/1000000</f>
        <v>415899.87494589167</v>
      </c>
    </row>
    <row r="544" spans="13:28">
      <c r="M544" s="34" t="s">
        <v>82</v>
      </c>
      <c r="N544" s="33"/>
      <c r="O544" s="32">
        <f>O485</f>
        <v>405499.79572596564</v>
      </c>
      <c r="P544" s="32">
        <f>P485</f>
        <v>368700.08632432716</v>
      </c>
      <c r="Q544" s="32">
        <f>Q485</f>
        <v>344811.1042817462</v>
      </c>
      <c r="R544" s="31">
        <f>R485</f>
        <v>340776.24646842002</v>
      </c>
      <c r="W544" s="34" t="s">
        <v>107</v>
      </c>
      <c r="X544" s="33"/>
      <c r="Y544" s="32">
        <f>Y485</f>
        <v>405499.79572596564</v>
      </c>
      <c r="Z544" s="32">
        <f>Z485</f>
        <v>368700.08632432716</v>
      </c>
      <c r="AA544" s="32">
        <f>AA485</f>
        <v>344811.1042817462</v>
      </c>
      <c r="AB544" s="31">
        <f>AB485</f>
        <v>340776.24646842002</v>
      </c>
    </row>
    <row r="545" spans="13:28">
      <c r="M545" s="34" t="s">
        <v>144</v>
      </c>
      <c r="N545" s="33"/>
      <c r="O545" s="32">
        <f>O543-O544</f>
        <v>96227.940575366898</v>
      </c>
      <c r="P545" s="32">
        <f>P543-P544</f>
        <v>48541.604560987616</v>
      </c>
      <c r="Q545" s="32">
        <f>Q543-Q544</f>
        <v>49303.648657841433</v>
      </c>
      <c r="R545" s="31">
        <f>R543-R544</f>
        <v>75123.628477471648</v>
      </c>
      <c r="W545" s="34" t="s">
        <v>144</v>
      </c>
      <c r="X545" s="33"/>
      <c r="Y545" s="32">
        <f>Y543-Y544</f>
        <v>96227.940575366898</v>
      </c>
      <c r="Z545" s="32">
        <f>Z543-Z544</f>
        <v>48541.604560987616</v>
      </c>
      <c r="AA545" s="32">
        <f>AA543-AA544</f>
        <v>49303.648657841433</v>
      </c>
      <c r="AB545" s="31">
        <f>AB543-AB544</f>
        <v>75123.628477471648</v>
      </c>
    </row>
    <row r="546" spans="13:28" ht="11.25" thickBot="1">
      <c r="M546" s="30" t="s">
        <v>67</v>
      </c>
      <c r="N546" s="29"/>
      <c r="O546" s="28">
        <f>O545/O543</f>
        <v>0.19179314519214338</v>
      </c>
      <c r="P546" s="28">
        <f>P545/P543</f>
        <v>0.1163392959557582</v>
      </c>
      <c r="Q546" s="28">
        <f>Q545/Q543</f>
        <v>0.12509972867064686</v>
      </c>
      <c r="R546" s="27">
        <f>R545/R543</f>
        <v>0.18062912013918059</v>
      </c>
      <c r="W546" s="30" t="s">
        <v>115</v>
      </c>
      <c r="X546" s="29"/>
      <c r="Y546" s="28">
        <f>Y545/Y543</f>
        <v>0.19179314519214338</v>
      </c>
      <c r="Z546" s="28">
        <f>Z545/Z543</f>
        <v>0.1163392959557582</v>
      </c>
      <c r="AA546" s="28">
        <f>AA545/AA543</f>
        <v>0.12509972867064686</v>
      </c>
      <c r="AB546" s="27">
        <f>AB545/AB543</f>
        <v>0.18062912013918059</v>
      </c>
    </row>
    <row r="547" spans="13:28">
      <c r="P547" s="26">
        <f>P$7-P546</f>
        <v>9.158927831433572E-3</v>
      </c>
      <c r="Q547" s="26">
        <f>Q$7-Q546</f>
        <v>2.7877636618102025E-2</v>
      </c>
      <c r="R547" s="26">
        <f>R$7-R546</f>
        <v>1.7664247641703351E-2</v>
      </c>
      <c r="Z547" s="26">
        <f>Z$7-Z546</f>
        <v>9.158927831433572E-3</v>
      </c>
      <c r="AA547" s="26">
        <f>AA$7-AA546</f>
        <v>2.7877636618102025E-2</v>
      </c>
      <c r="AB547" s="26">
        <f>AB$7-AB546</f>
        <v>1.7664247641703351E-2</v>
      </c>
    </row>
    <row r="548" spans="13:28" ht="11.25" thickBot="1">
      <c r="M548" s="41" t="s">
        <v>133</v>
      </c>
      <c r="N548" s="33"/>
      <c r="O548" s="40" t="s">
        <v>122</v>
      </c>
      <c r="P548" s="40" t="s">
        <v>121</v>
      </c>
      <c r="Q548" s="40" t="s">
        <v>85</v>
      </c>
      <c r="R548" s="40" t="s">
        <v>119</v>
      </c>
      <c r="W548" s="41" t="s">
        <v>133</v>
      </c>
      <c r="X548" s="33"/>
      <c r="Y548" s="40" t="s">
        <v>113</v>
      </c>
      <c r="Z548" s="40" t="s">
        <v>121</v>
      </c>
      <c r="AA548" s="40" t="s">
        <v>85</v>
      </c>
      <c r="AB548" s="40" t="s">
        <v>119</v>
      </c>
    </row>
    <row r="549" spans="13:28">
      <c r="M549" s="39" t="s">
        <v>130</v>
      </c>
      <c r="N549" s="38"/>
      <c r="O549" s="37">
        <f>O543</f>
        <v>501727.73630133254</v>
      </c>
      <c r="P549" s="37">
        <f>P4-'GP breakdown'!D88+P508*(P58-P540)/1000000</f>
        <v>421178.36830474349</v>
      </c>
      <c r="Q549" s="37">
        <f>Q4-'GP breakdown'!E88+Q508*(Q58-Q540)/1000000</f>
        <v>406100.62970635819</v>
      </c>
      <c r="R549" s="36">
        <f>R4-'GP breakdown'!F88+R508*(R58-R540)/1000000</f>
        <v>424372.91657960921</v>
      </c>
      <c r="W549" s="39" t="s">
        <v>108</v>
      </c>
      <c r="X549" s="38"/>
      <c r="Y549" s="37">
        <f>Y543</f>
        <v>501727.73630133254</v>
      </c>
      <c r="Z549" s="37">
        <f>Z4-'GP breakdown'!D88+Z508*(Z58-Z540)/1000000</f>
        <v>421178.36830474349</v>
      </c>
      <c r="AA549" s="37">
        <f>AA4-'GP breakdown'!E88+AA508*(AA58-AA540)/1000000</f>
        <v>406100.62970635819</v>
      </c>
      <c r="AB549" s="36">
        <f>AB4-'GP breakdown'!F88+AB508*(AB58-AB540)/1000000</f>
        <v>424372.91657960921</v>
      </c>
    </row>
    <row r="550" spans="13:28">
      <c r="M550" s="34" t="s">
        <v>82</v>
      </c>
      <c r="N550" s="33"/>
      <c r="O550" s="32">
        <f>O544</f>
        <v>405499.79572596564</v>
      </c>
      <c r="P550" s="32">
        <f>P544</f>
        <v>368700.08632432716</v>
      </c>
      <c r="Q550" s="32">
        <f>Q544</f>
        <v>344811.1042817462</v>
      </c>
      <c r="R550" s="31">
        <f>R544</f>
        <v>340776.24646842002</v>
      </c>
      <c r="W550" s="34" t="s">
        <v>82</v>
      </c>
      <c r="X550" s="33"/>
      <c r="Y550" s="32">
        <f>Y544</f>
        <v>405499.79572596564</v>
      </c>
      <c r="Z550" s="32">
        <f>Z544</f>
        <v>368700.08632432716</v>
      </c>
      <c r="AA550" s="32">
        <f>AA544</f>
        <v>344811.1042817462</v>
      </c>
      <c r="AB550" s="31">
        <f>AB544</f>
        <v>340776.24646842002</v>
      </c>
    </row>
    <row r="551" spans="13:28">
      <c r="M551" s="34" t="s">
        <v>144</v>
      </c>
      <c r="N551" s="33"/>
      <c r="O551" s="32">
        <f>O549-O550</f>
        <v>96227.940575366898</v>
      </c>
      <c r="P551" s="32">
        <f>P549-P550</f>
        <v>52478.28198041633</v>
      </c>
      <c r="Q551" s="32">
        <f>Q549-Q550</f>
        <v>61289.525424611988</v>
      </c>
      <c r="R551" s="31">
        <f>R549-R550</f>
        <v>83596.670111189189</v>
      </c>
      <c r="W551" s="34" t="s">
        <v>116</v>
      </c>
      <c r="X551" s="33"/>
      <c r="Y551" s="32">
        <f>Y549-Y550</f>
        <v>96227.940575366898</v>
      </c>
      <c r="Z551" s="32">
        <f>Z549-Z550</f>
        <v>52478.28198041633</v>
      </c>
      <c r="AA551" s="32">
        <f>AA549-AA550</f>
        <v>61289.525424611988</v>
      </c>
      <c r="AB551" s="31">
        <f>AB549-AB550</f>
        <v>83596.670111189189</v>
      </c>
    </row>
    <row r="552" spans="13:28" ht="11.25" thickBot="1">
      <c r="M552" s="30" t="s">
        <v>67</v>
      </c>
      <c r="N552" s="29"/>
      <c r="O552" s="28">
        <f>O551/O549</f>
        <v>0.19179314519214338</v>
      </c>
      <c r="P552" s="28">
        <f>P551/P549</f>
        <v>0.12459871144770114</v>
      </c>
      <c r="Q552" s="28">
        <f>Q551/Q549</f>
        <v>0.15092201523777246</v>
      </c>
      <c r="R552" s="27">
        <f>R551/R549</f>
        <v>0.19698870225971896</v>
      </c>
      <c r="W552" s="30" t="s">
        <v>67</v>
      </c>
      <c r="X552" s="29"/>
      <c r="Y552" s="28">
        <f>Y551/Y549</f>
        <v>0.19179314519214338</v>
      </c>
      <c r="Z552" s="28">
        <f>Z551/Z549</f>
        <v>0.12459871144770114</v>
      </c>
      <c r="AA552" s="28">
        <f>AA551/AA549</f>
        <v>0.15092201523777246</v>
      </c>
      <c r="AB552" s="27">
        <f>AB551/AB549</f>
        <v>0.19698870225971896</v>
      </c>
    </row>
    <row r="553" spans="13:28">
      <c r="P553" s="26">
        <f>P$7-P552</f>
        <v>8.9951233949063514E-4</v>
      </c>
      <c r="Q553" s="26">
        <f>Q$7-Q552</f>
        <v>2.0553500509764289E-3</v>
      </c>
      <c r="R553" s="26">
        <f>R$7-R552</f>
        <v>1.3046655211649827E-3</v>
      </c>
      <c r="Z553" s="26">
        <f>Z$7-Z552</f>
        <v>8.9951233949063514E-4</v>
      </c>
      <c r="AA553" s="26">
        <f>AA$7-AA552</f>
        <v>2.0553500509764289E-3</v>
      </c>
      <c r="AB553" s="26">
        <f>AB$7-AB552</f>
        <v>1.3046655211649827E-3</v>
      </c>
    </row>
    <row r="554" spans="13:28">
      <c r="M554" s="54" t="s">
        <v>143</v>
      </c>
      <c r="W554" s="54" t="s">
        <v>389</v>
      </c>
    </row>
    <row r="555" spans="13:28">
      <c r="M555" s="24" t="s">
        <v>142</v>
      </c>
      <c r="W555" s="24" t="s">
        <v>388</v>
      </c>
    </row>
    <row r="556" spans="13:28">
      <c r="M556" s="49" t="s">
        <v>103</v>
      </c>
      <c r="O556" s="51">
        <f>'GP breakdown'!I101</f>
        <v>0</v>
      </c>
      <c r="P556" s="51">
        <f>'GP breakdown'!J101</f>
        <v>0</v>
      </c>
      <c r="Q556" s="51">
        <f>'GP breakdown'!K101</f>
        <v>288631</v>
      </c>
      <c r="R556" s="51">
        <f>'GP breakdown'!L101</f>
        <v>238232</v>
      </c>
      <c r="W556" s="49" t="s">
        <v>103</v>
      </c>
      <c r="Y556" s="51">
        <f>'GP breakdown'!I101</f>
        <v>0</v>
      </c>
      <c r="Z556" s="51">
        <f>'GP breakdown'!J101</f>
        <v>0</v>
      </c>
      <c r="AA556" s="51">
        <f>'GP breakdown'!K101</f>
        <v>288631</v>
      </c>
      <c r="AB556" s="51">
        <f>'GP breakdown'!L101</f>
        <v>238232</v>
      </c>
    </row>
    <row r="557" spans="13:28">
      <c r="M557" s="49" t="s">
        <v>102</v>
      </c>
      <c r="O557" s="51">
        <f>'GP breakdown'!I102</f>
        <v>0</v>
      </c>
      <c r="P557" s="51">
        <f>'GP breakdown'!J102</f>
        <v>0</v>
      </c>
      <c r="Q557" s="51">
        <f>'GP breakdown'!K102</f>
        <v>31481</v>
      </c>
      <c r="R557" s="51">
        <f>'GP breakdown'!L102</f>
        <v>34567</v>
      </c>
      <c r="W557" s="49" t="s">
        <v>102</v>
      </c>
      <c r="Y557" s="51">
        <f>'GP breakdown'!I102</f>
        <v>0</v>
      </c>
      <c r="Z557" s="51">
        <f>'GP breakdown'!J102</f>
        <v>0</v>
      </c>
      <c r="AA557" s="51">
        <f>'GP breakdown'!K102</f>
        <v>31481</v>
      </c>
      <c r="AB557" s="51">
        <f>'GP breakdown'!L102</f>
        <v>34567</v>
      </c>
    </row>
    <row r="558" spans="13:28">
      <c r="M558" s="49" t="s">
        <v>101</v>
      </c>
      <c r="O558" s="51">
        <f>'GP breakdown'!I103</f>
        <v>0</v>
      </c>
      <c r="P558" s="51">
        <f>'GP breakdown'!J103</f>
        <v>0</v>
      </c>
      <c r="Q558" s="51">
        <f>'GP breakdown'!K103</f>
        <v>4084</v>
      </c>
      <c r="R558" s="51">
        <f>'GP breakdown'!L103</f>
        <v>7834</v>
      </c>
      <c r="W558" s="49" t="s">
        <v>101</v>
      </c>
      <c r="Y558" s="51">
        <f>'GP breakdown'!I103</f>
        <v>0</v>
      </c>
      <c r="Z558" s="51">
        <f>'GP breakdown'!J103</f>
        <v>0</v>
      </c>
      <c r="AA558" s="51">
        <f>'GP breakdown'!K103</f>
        <v>4084</v>
      </c>
      <c r="AB558" s="51">
        <f>'GP breakdown'!L103</f>
        <v>7834</v>
      </c>
    </row>
    <row r="559" spans="13:28">
      <c r="M559" s="49" t="s">
        <v>100</v>
      </c>
      <c r="O559" s="51">
        <f>'GP breakdown'!I104</f>
        <v>0</v>
      </c>
      <c r="P559" s="51">
        <f>'GP breakdown'!J104</f>
        <v>0</v>
      </c>
      <c r="Q559" s="51">
        <f>'GP breakdown'!K104</f>
        <v>81762</v>
      </c>
      <c r="R559" s="51">
        <f>'GP breakdown'!L104</f>
        <v>132481</v>
      </c>
      <c r="W559" s="49" t="s">
        <v>100</v>
      </c>
      <c r="Y559" s="51">
        <f>'GP breakdown'!I104</f>
        <v>0</v>
      </c>
      <c r="Z559" s="51">
        <f>'GP breakdown'!J104</f>
        <v>0</v>
      </c>
      <c r="AA559" s="51">
        <f>'GP breakdown'!K104</f>
        <v>81762</v>
      </c>
      <c r="AB559" s="51">
        <f>'GP breakdown'!L104</f>
        <v>132481</v>
      </c>
    </row>
    <row r="560" spans="13:28">
      <c r="M560" s="49" t="s">
        <v>99</v>
      </c>
      <c r="O560" s="51">
        <f>'GP breakdown'!I105</f>
        <v>0</v>
      </c>
      <c r="P560" s="51">
        <f>'GP breakdown'!J105</f>
        <v>0</v>
      </c>
      <c r="Q560" s="51">
        <f>'GP breakdown'!K105</f>
        <v>10259</v>
      </c>
      <c r="R560" s="51">
        <f>'GP breakdown'!L105</f>
        <v>17217</v>
      </c>
      <c r="W560" s="49" t="s">
        <v>99</v>
      </c>
      <c r="Y560" s="51">
        <f>'GP breakdown'!I105</f>
        <v>0</v>
      </c>
      <c r="Z560" s="51">
        <f>'GP breakdown'!J105</f>
        <v>0</v>
      </c>
      <c r="AA560" s="51">
        <f>'GP breakdown'!K105</f>
        <v>10259</v>
      </c>
      <c r="AB560" s="51">
        <f>'GP breakdown'!L105</f>
        <v>17217</v>
      </c>
    </row>
    <row r="561" spans="13:28">
      <c r="M561" s="49" t="s">
        <v>98</v>
      </c>
      <c r="O561" s="51">
        <f>'GP breakdown'!I106</f>
        <v>0</v>
      </c>
      <c r="P561" s="51">
        <f>'GP breakdown'!J106</f>
        <v>0</v>
      </c>
      <c r="Q561" s="51">
        <f>'GP breakdown'!K106</f>
        <v>2268</v>
      </c>
      <c r="R561" s="51">
        <f>'GP breakdown'!L106</f>
        <v>4164</v>
      </c>
      <c r="W561" s="49" t="s">
        <v>98</v>
      </c>
      <c r="Y561" s="51">
        <f>'GP breakdown'!I106</f>
        <v>0</v>
      </c>
      <c r="Z561" s="51">
        <f>'GP breakdown'!J106</f>
        <v>0</v>
      </c>
      <c r="AA561" s="51">
        <f>'GP breakdown'!K106</f>
        <v>2268</v>
      </c>
      <c r="AB561" s="51">
        <f>'GP breakdown'!L106</f>
        <v>4164</v>
      </c>
    </row>
    <row r="562" spans="13:28">
      <c r="M562" s="49" t="s">
        <v>97</v>
      </c>
      <c r="O562" s="51">
        <f>'GP breakdown'!I107</f>
        <v>0</v>
      </c>
      <c r="P562" s="51">
        <f>'GP breakdown'!J107</f>
        <v>0</v>
      </c>
      <c r="Q562" s="51">
        <f>'GP breakdown'!K107</f>
        <v>98907</v>
      </c>
      <c r="R562" s="51">
        <f>'GP breakdown'!L107</f>
        <v>102470</v>
      </c>
      <c r="W562" s="49" t="s">
        <v>97</v>
      </c>
      <c r="Y562" s="51">
        <f>'GP breakdown'!I107</f>
        <v>0</v>
      </c>
      <c r="Z562" s="51">
        <f>'GP breakdown'!J107</f>
        <v>0</v>
      </c>
      <c r="AA562" s="51">
        <f>'GP breakdown'!K107</f>
        <v>98907</v>
      </c>
      <c r="AB562" s="51">
        <f>'GP breakdown'!L107</f>
        <v>102470</v>
      </c>
    </row>
    <row r="563" spans="13:28">
      <c r="M563" s="49" t="s">
        <v>96</v>
      </c>
      <c r="O563" s="51">
        <f>'GP breakdown'!I108</f>
        <v>0</v>
      </c>
      <c r="P563" s="51">
        <f>'GP breakdown'!J108</f>
        <v>0</v>
      </c>
      <c r="Q563" s="51">
        <f>'GP breakdown'!K108</f>
        <v>0</v>
      </c>
      <c r="R563" s="51">
        <f>'GP breakdown'!L108</f>
        <v>0</v>
      </c>
      <c r="W563" s="49" t="s">
        <v>96</v>
      </c>
      <c r="Y563" s="51">
        <f>'GP breakdown'!I108</f>
        <v>0</v>
      </c>
      <c r="Z563" s="51">
        <f>'GP breakdown'!J108</f>
        <v>0</v>
      </c>
      <c r="AA563" s="51">
        <f>'GP breakdown'!K108</f>
        <v>0</v>
      </c>
      <c r="AB563" s="51">
        <f>'GP breakdown'!L108</f>
        <v>0</v>
      </c>
    </row>
    <row r="564" spans="13:28">
      <c r="M564" s="49" t="s">
        <v>95</v>
      </c>
      <c r="O564" s="51">
        <f>'GP breakdown'!I109</f>
        <v>0</v>
      </c>
      <c r="P564" s="51">
        <f>'GP breakdown'!J109</f>
        <v>0</v>
      </c>
      <c r="Q564" s="51">
        <f>'GP breakdown'!K109</f>
        <v>4282</v>
      </c>
      <c r="R564" s="51">
        <f>'GP breakdown'!L109</f>
        <v>12146</v>
      </c>
      <c r="W564" s="49" t="s">
        <v>95</v>
      </c>
      <c r="Y564" s="51">
        <f>'GP breakdown'!I109</f>
        <v>0</v>
      </c>
      <c r="Z564" s="51">
        <f>'GP breakdown'!J109</f>
        <v>0</v>
      </c>
      <c r="AA564" s="51">
        <f>'GP breakdown'!K109</f>
        <v>4282</v>
      </c>
      <c r="AB564" s="51">
        <f>'GP breakdown'!L109</f>
        <v>12146</v>
      </c>
    </row>
    <row r="565" spans="13:28">
      <c r="M565" s="49" t="s">
        <v>94</v>
      </c>
      <c r="O565" s="51">
        <f>'GP breakdown'!I110</f>
        <v>0</v>
      </c>
      <c r="P565" s="51">
        <f>'GP breakdown'!J110</f>
        <v>0</v>
      </c>
      <c r="Q565" s="51">
        <f>'GP breakdown'!K110</f>
        <v>63514</v>
      </c>
      <c r="R565" s="51">
        <f>'GP breakdown'!L110</f>
        <v>17130</v>
      </c>
      <c r="W565" s="49" t="s">
        <v>94</v>
      </c>
      <c r="Y565" s="51">
        <f>'GP breakdown'!I110</f>
        <v>0</v>
      </c>
      <c r="Z565" s="51">
        <f>'GP breakdown'!J110</f>
        <v>0</v>
      </c>
      <c r="AA565" s="51">
        <f>'GP breakdown'!K110</f>
        <v>63514</v>
      </c>
      <c r="AB565" s="51">
        <f>'GP breakdown'!L110</f>
        <v>17130</v>
      </c>
    </row>
    <row r="566" spans="13:28">
      <c r="M566" s="49" t="s">
        <v>93</v>
      </c>
      <c r="O566" s="51">
        <f>'GP breakdown'!I111</f>
        <v>0</v>
      </c>
      <c r="P566" s="51">
        <f>'GP breakdown'!J111</f>
        <v>0</v>
      </c>
      <c r="Q566" s="51">
        <f>'GP breakdown'!K111</f>
        <v>49557</v>
      </c>
      <c r="R566" s="51">
        <f>'GP breakdown'!L111</f>
        <v>223880</v>
      </c>
      <c r="W566" s="49" t="s">
        <v>93</v>
      </c>
      <c r="Y566" s="51">
        <f>'GP breakdown'!I111</f>
        <v>0</v>
      </c>
      <c r="Z566" s="51">
        <f>'GP breakdown'!J111</f>
        <v>0</v>
      </c>
      <c r="AA566" s="51">
        <f>'GP breakdown'!K111</f>
        <v>49557</v>
      </c>
      <c r="AB566" s="51">
        <f>'GP breakdown'!L111</f>
        <v>223880</v>
      </c>
    </row>
    <row r="567" spans="13:28">
      <c r="M567" s="47" t="s">
        <v>148</v>
      </c>
      <c r="N567" s="47"/>
      <c r="O567" s="50">
        <f>SUM(O556:O566)</f>
        <v>0</v>
      </c>
      <c r="P567" s="50">
        <f>SUM(P556:P566)</f>
        <v>0</v>
      </c>
      <c r="Q567" s="50">
        <f>SUM(Q556:Q566)</f>
        <v>634745</v>
      </c>
      <c r="R567" s="50">
        <f>SUM(R556:R566)</f>
        <v>790121</v>
      </c>
      <c r="W567" s="47" t="s">
        <v>109</v>
      </c>
      <c r="X567" s="47"/>
      <c r="Y567" s="50">
        <f>SUM(Y556:Y566)</f>
        <v>0</v>
      </c>
      <c r="Z567" s="50">
        <f>SUM(Z556:Z566)</f>
        <v>0</v>
      </c>
      <c r="AA567" s="50">
        <f>SUM(AA556:AA566)</f>
        <v>634745</v>
      </c>
      <c r="AB567" s="50">
        <f>SUM(AB556:AB566)</f>
        <v>790121</v>
      </c>
    </row>
    <row r="569" spans="13:28">
      <c r="M569" s="24" t="s">
        <v>387</v>
      </c>
      <c r="W569" s="24" t="s">
        <v>387</v>
      </c>
    </row>
    <row r="570" spans="13:28">
      <c r="M570" s="49" t="s">
        <v>103</v>
      </c>
      <c r="O570" s="53">
        <f t="shared" ref="O570:R580" si="19">IFERROR(O556/O$567,0)</f>
        <v>0</v>
      </c>
      <c r="P570" s="53">
        <f t="shared" si="19"/>
        <v>0</v>
      </c>
      <c r="Q570" s="53">
        <f t="shared" si="19"/>
        <v>0.45471961181261766</v>
      </c>
      <c r="R570" s="53">
        <f t="shared" si="19"/>
        <v>0.3015133125179561</v>
      </c>
      <c r="W570" s="49" t="s">
        <v>103</v>
      </c>
      <c r="Y570" s="53">
        <f t="shared" ref="Y570:AB580" si="20">IFERROR(Y556/Y$567,0)</f>
        <v>0</v>
      </c>
      <c r="Z570" s="53">
        <f t="shared" si="20"/>
        <v>0</v>
      </c>
      <c r="AA570" s="53">
        <f t="shared" si="20"/>
        <v>0.45471961181261766</v>
      </c>
      <c r="AB570" s="53">
        <f t="shared" si="20"/>
        <v>0.3015133125179561</v>
      </c>
    </row>
    <row r="571" spans="13:28">
      <c r="M571" s="49" t="s">
        <v>102</v>
      </c>
      <c r="O571" s="53">
        <f t="shared" si="19"/>
        <v>0</v>
      </c>
      <c r="P571" s="53">
        <f t="shared" si="19"/>
        <v>0</v>
      </c>
      <c r="Q571" s="53">
        <f t="shared" si="19"/>
        <v>4.9596294574986807E-2</v>
      </c>
      <c r="R571" s="53">
        <f t="shared" si="19"/>
        <v>4.3748995407032594E-2</v>
      </c>
      <c r="W571" s="49" t="s">
        <v>102</v>
      </c>
      <c r="Y571" s="53">
        <f t="shared" si="20"/>
        <v>0</v>
      </c>
      <c r="Z571" s="53">
        <f t="shared" si="20"/>
        <v>0</v>
      </c>
      <c r="AA571" s="53">
        <f t="shared" si="20"/>
        <v>4.9596294574986807E-2</v>
      </c>
      <c r="AB571" s="53">
        <f t="shared" si="20"/>
        <v>4.3748995407032594E-2</v>
      </c>
    </row>
    <row r="572" spans="13:28">
      <c r="M572" s="49" t="s">
        <v>101</v>
      </c>
      <c r="O572" s="53">
        <f t="shared" si="19"/>
        <v>0</v>
      </c>
      <c r="P572" s="53">
        <f t="shared" si="19"/>
        <v>0</v>
      </c>
      <c r="Q572" s="53">
        <f t="shared" si="19"/>
        <v>6.4340798273322354E-3</v>
      </c>
      <c r="R572" s="53">
        <f t="shared" si="19"/>
        <v>9.9149370792574812E-3</v>
      </c>
      <c r="W572" s="49" t="s">
        <v>101</v>
      </c>
      <c r="Y572" s="53">
        <f t="shared" si="20"/>
        <v>0</v>
      </c>
      <c r="Z572" s="53">
        <f t="shared" si="20"/>
        <v>0</v>
      </c>
      <c r="AA572" s="53">
        <f t="shared" si="20"/>
        <v>6.4340798273322354E-3</v>
      </c>
      <c r="AB572" s="53">
        <f t="shared" si="20"/>
        <v>9.9149370792574812E-3</v>
      </c>
    </row>
    <row r="573" spans="13:28">
      <c r="M573" s="49" t="s">
        <v>100</v>
      </c>
      <c r="O573" s="53">
        <f t="shared" si="19"/>
        <v>0</v>
      </c>
      <c r="P573" s="53">
        <f t="shared" si="19"/>
        <v>0</v>
      </c>
      <c r="Q573" s="53">
        <f t="shared" si="19"/>
        <v>0.12881078228264894</v>
      </c>
      <c r="R573" s="53">
        <f t="shared" si="19"/>
        <v>0.16767178697946264</v>
      </c>
      <c r="W573" s="49" t="s">
        <v>100</v>
      </c>
      <c r="Y573" s="53">
        <f t="shared" si="20"/>
        <v>0</v>
      </c>
      <c r="Z573" s="53">
        <f t="shared" si="20"/>
        <v>0</v>
      </c>
      <c r="AA573" s="53">
        <f t="shared" si="20"/>
        <v>0.12881078228264894</v>
      </c>
      <c r="AB573" s="53">
        <f t="shared" si="20"/>
        <v>0.16767178697946264</v>
      </c>
    </row>
    <row r="574" spans="13:28">
      <c r="M574" s="49" t="s">
        <v>99</v>
      </c>
      <c r="O574" s="53">
        <f t="shared" si="19"/>
        <v>0</v>
      </c>
      <c r="P574" s="53">
        <f t="shared" si="19"/>
        <v>0</v>
      </c>
      <c r="Q574" s="53">
        <f t="shared" si="19"/>
        <v>1.6162395922772136E-2</v>
      </c>
      <c r="R574" s="53">
        <f t="shared" si="19"/>
        <v>2.179033337931785E-2</v>
      </c>
      <c r="W574" s="49" t="s">
        <v>99</v>
      </c>
      <c r="Y574" s="53">
        <f t="shared" si="20"/>
        <v>0</v>
      </c>
      <c r="Z574" s="53">
        <f t="shared" si="20"/>
        <v>0</v>
      </c>
      <c r="AA574" s="53">
        <f t="shared" si="20"/>
        <v>1.6162395922772136E-2</v>
      </c>
      <c r="AB574" s="53">
        <f t="shared" si="20"/>
        <v>2.179033337931785E-2</v>
      </c>
    </row>
    <row r="575" spans="13:28">
      <c r="M575" s="49" t="s">
        <v>98</v>
      </c>
      <c r="O575" s="53">
        <f t="shared" si="19"/>
        <v>0</v>
      </c>
      <c r="P575" s="53">
        <f t="shared" si="19"/>
        <v>0</v>
      </c>
      <c r="Q575" s="53">
        <f t="shared" si="19"/>
        <v>3.5730884055801934E-3</v>
      </c>
      <c r="R575" s="53">
        <f t="shared" si="19"/>
        <v>5.2700788866515379E-3</v>
      </c>
      <c r="W575" s="49" t="s">
        <v>98</v>
      </c>
      <c r="Y575" s="53">
        <f t="shared" si="20"/>
        <v>0</v>
      </c>
      <c r="Z575" s="53">
        <f t="shared" si="20"/>
        <v>0</v>
      </c>
      <c r="AA575" s="53">
        <f t="shared" si="20"/>
        <v>3.5730884055801934E-3</v>
      </c>
      <c r="AB575" s="53">
        <f t="shared" si="20"/>
        <v>5.2700788866515379E-3</v>
      </c>
    </row>
    <row r="576" spans="13:28">
      <c r="M576" s="49" t="s">
        <v>97</v>
      </c>
      <c r="O576" s="53">
        <f t="shared" si="19"/>
        <v>0</v>
      </c>
      <c r="P576" s="53">
        <f t="shared" si="19"/>
        <v>0</v>
      </c>
      <c r="Q576" s="53">
        <f t="shared" si="19"/>
        <v>0.15582162915816589</v>
      </c>
      <c r="R576" s="53">
        <f t="shared" si="19"/>
        <v>0.12968899700172506</v>
      </c>
      <c r="W576" s="49" t="s">
        <v>97</v>
      </c>
      <c r="Y576" s="53">
        <f t="shared" si="20"/>
        <v>0</v>
      </c>
      <c r="Z576" s="53">
        <f t="shared" si="20"/>
        <v>0</v>
      </c>
      <c r="AA576" s="53">
        <f t="shared" si="20"/>
        <v>0.15582162915816589</v>
      </c>
      <c r="AB576" s="53">
        <f t="shared" si="20"/>
        <v>0.12968899700172506</v>
      </c>
    </row>
    <row r="577" spans="13:28">
      <c r="M577" s="49" t="s">
        <v>96</v>
      </c>
      <c r="O577" s="53">
        <f t="shared" si="19"/>
        <v>0</v>
      </c>
      <c r="P577" s="53">
        <f t="shared" si="19"/>
        <v>0</v>
      </c>
      <c r="Q577" s="53">
        <f t="shared" si="19"/>
        <v>0</v>
      </c>
      <c r="R577" s="53">
        <f t="shared" si="19"/>
        <v>0</v>
      </c>
      <c r="W577" s="49" t="s">
        <v>96</v>
      </c>
      <c r="Y577" s="53">
        <f t="shared" si="20"/>
        <v>0</v>
      </c>
      <c r="Z577" s="53">
        <f t="shared" si="20"/>
        <v>0</v>
      </c>
      <c r="AA577" s="53">
        <f t="shared" si="20"/>
        <v>0</v>
      </c>
      <c r="AB577" s="53">
        <f t="shared" si="20"/>
        <v>0</v>
      </c>
    </row>
    <row r="578" spans="13:28">
      <c r="M578" s="49" t="s">
        <v>95</v>
      </c>
      <c r="O578" s="53">
        <f t="shared" si="19"/>
        <v>0</v>
      </c>
      <c r="P578" s="53">
        <f t="shared" si="19"/>
        <v>0</v>
      </c>
      <c r="Q578" s="53">
        <f t="shared" si="19"/>
        <v>6.7460161167082842E-3</v>
      </c>
      <c r="R578" s="53">
        <f t="shared" si="19"/>
        <v>1.5372329048335635E-2</v>
      </c>
      <c r="W578" s="49" t="s">
        <v>95</v>
      </c>
      <c r="Y578" s="53">
        <f t="shared" si="20"/>
        <v>0</v>
      </c>
      <c r="Z578" s="53">
        <f t="shared" si="20"/>
        <v>0</v>
      </c>
      <c r="AA578" s="53">
        <f t="shared" si="20"/>
        <v>6.7460161167082842E-3</v>
      </c>
      <c r="AB578" s="53">
        <f t="shared" si="20"/>
        <v>1.5372329048335635E-2</v>
      </c>
    </row>
    <row r="579" spans="13:28">
      <c r="M579" s="49" t="s">
        <v>94</v>
      </c>
      <c r="O579" s="53">
        <f t="shared" si="19"/>
        <v>0</v>
      </c>
      <c r="P579" s="53">
        <f t="shared" si="19"/>
        <v>0</v>
      </c>
      <c r="Q579" s="53">
        <f t="shared" si="19"/>
        <v>0.10006222971429472</v>
      </c>
      <c r="R579" s="53">
        <f t="shared" si="19"/>
        <v>2.1680223661945448E-2</v>
      </c>
      <c r="W579" s="49" t="s">
        <v>94</v>
      </c>
      <c r="Y579" s="53">
        <f t="shared" si="20"/>
        <v>0</v>
      </c>
      <c r="Z579" s="53">
        <f t="shared" si="20"/>
        <v>0</v>
      </c>
      <c r="AA579" s="53">
        <f t="shared" si="20"/>
        <v>0.10006222971429472</v>
      </c>
      <c r="AB579" s="53">
        <f t="shared" si="20"/>
        <v>2.1680223661945448E-2</v>
      </c>
    </row>
    <row r="580" spans="13:28">
      <c r="M580" s="49" t="s">
        <v>93</v>
      </c>
      <c r="O580" s="53">
        <f t="shared" si="19"/>
        <v>0</v>
      </c>
      <c r="P580" s="53">
        <f t="shared" si="19"/>
        <v>0</v>
      </c>
      <c r="Q580" s="53">
        <f t="shared" si="19"/>
        <v>7.8073872184893145E-2</v>
      </c>
      <c r="R580" s="53">
        <f t="shared" si="19"/>
        <v>0.28334900603831564</v>
      </c>
      <c r="W580" s="49" t="s">
        <v>93</v>
      </c>
      <c r="Y580" s="53">
        <f t="shared" si="20"/>
        <v>0</v>
      </c>
      <c r="Z580" s="53">
        <f t="shared" si="20"/>
        <v>0</v>
      </c>
      <c r="AA580" s="53">
        <f t="shared" si="20"/>
        <v>7.8073872184893145E-2</v>
      </c>
      <c r="AB580" s="53">
        <f t="shared" si="20"/>
        <v>0.28334900603831564</v>
      </c>
    </row>
    <row r="581" spans="13:28">
      <c r="M581" s="47" t="s">
        <v>148</v>
      </c>
      <c r="N581" s="47"/>
      <c r="O581" s="52">
        <f>SUM(O570:O580)</f>
        <v>0</v>
      </c>
      <c r="P581" s="52">
        <f>SUM(P570:P580)</f>
        <v>0</v>
      </c>
      <c r="Q581" s="52">
        <f>SUM(Q570:Q580)</f>
        <v>1</v>
      </c>
      <c r="R581" s="52">
        <f>SUM(R570:R580)</f>
        <v>1</v>
      </c>
      <c r="W581" s="47" t="s">
        <v>148</v>
      </c>
      <c r="X581" s="47"/>
      <c r="Y581" s="52">
        <f>SUM(Y570:Y580)</f>
        <v>0</v>
      </c>
      <c r="Z581" s="52">
        <f>SUM(Z570:Z580)</f>
        <v>0</v>
      </c>
      <c r="AA581" s="52">
        <f>SUM(AA570:AA580)</f>
        <v>1</v>
      </c>
      <c r="AB581" s="52">
        <f>SUM(AB570:AB580)</f>
        <v>1</v>
      </c>
    </row>
    <row r="582" spans="13:28">
      <c r="M582" s="49"/>
      <c r="W582" s="49"/>
    </row>
    <row r="583" spans="13:28">
      <c r="M583" s="24" t="s">
        <v>135</v>
      </c>
      <c r="W583" s="24" t="s">
        <v>386</v>
      </c>
    </row>
    <row r="584" spans="13:28">
      <c r="M584" s="49" t="s">
        <v>103</v>
      </c>
      <c r="O584" s="51">
        <f>'환율통일(Raw)_ASP변동'!BH102</f>
        <v>0</v>
      </c>
      <c r="P584" s="51">
        <f>'환율통일(Raw)_ASP변동'!BI102</f>
        <v>0</v>
      </c>
      <c r="Q584" s="51">
        <f>'환율통일(Raw)_ASP변동'!BJ102</f>
        <v>1609.2916045002091</v>
      </c>
      <c r="R584" s="51">
        <f>'환율통일(Raw)_ASP변동'!BK102</f>
        <v>1436.3062952552946</v>
      </c>
      <c r="W584" s="49" t="s">
        <v>103</v>
      </c>
      <c r="Y584" s="51">
        <f>'ASP통일(Raw)_환율변동'!BH102</f>
        <v>0</v>
      </c>
      <c r="Z584" s="51">
        <f>'ASP통일(Raw)_환율변동'!BI102</f>
        <v>0</v>
      </c>
      <c r="AA584" s="51">
        <f>'ASP통일(Raw)_환율변동'!BJ102</f>
        <v>1609.2916045002091</v>
      </c>
      <c r="AB584" s="51">
        <f>'ASP통일(Raw)_환율변동'!BK102</f>
        <v>1436.3062952552946</v>
      </c>
    </row>
    <row r="585" spans="13:28">
      <c r="M585" s="49" t="s">
        <v>102</v>
      </c>
      <c r="O585" s="51">
        <f>'환율통일(Raw)_ASP변동'!BH103</f>
        <v>0</v>
      </c>
      <c r="P585" s="51">
        <f>'환율통일(Raw)_ASP변동'!BI103</f>
        <v>0</v>
      </c>
      <c r="Q585" s="51">
        <f>'환율통일(Raw)_ASP변동'!BJ103</f>
        <v>4048.7946638289754</v>
      </c>
      <c r="R585" s="51">
        <f>'환율통일(Raw)_ASP변동'!BK103</f>
        <v>3864.7748743139518</v>
      </c>
      <c r="W585" s="49" t="s">
        <v>102</v>
      </c>
      <c r="Y585" s="51">
        <f>'ASP통일(Raw)_환율변동'!BH103</f>
        <v>0</v>
      </c>
      <c r="Z585" s="51">
        <f>'ASP통일(Raw)_환율변동'!BI103</f>
        <v>0</v>
      </c>
      <c r="AA585" s="51">
        <f>'ASP통일(Raw)_환율변동'!BJ103</f>
        <v>4048.7946638289754</v>
      </c>
      <c r="AB585" s="51">
        <f>'ASP통일(Raw)_환율변동'!BK103</f>
        <v>3864.7748743139518</v>
      </c>
    </row>
    <row r="586" spans="13:28">
      <c r="M586" s="49" t="s">
        <v>101</v>
      </c>
      <c r="O586" s="51">
        <f>'환율통일(Raw)_ASP변동'!BH104</f>
        <v>0</v>
      </c>
      <c r="P586" s="51">
        <f>'환율통일(Raw)_ASP변동'!BI104</f>
        <v>0</v>
      </c>
      <c r="Q586" s="51">
        <f>'환율통일(Raw)_ASP변동'!BJ104</f>
        <v>5514.0055122428957</v>
      </c>
      <c r="R586" s="51">
        <f>'환율통일(Raw)_ASP변동'!BK104</f>
        <v>7247.7091404818411</v>
      </c>
      <c r="W586" s="49" t="s">
        <v>101</v>
      </c>
      <c r="Y586" s="51">
        <f>'ASP통일(Raw)_환율변동'!BH104</f>
        <v>0</v>
      </c>
      <c r="Z586" s="51">
        <f>'ASP통일(Raw)_환율변동'!BI104</f>
        <v>0</v>
      </c>
      <c r="AA586" s="51">
        <f>'ASP통일(Raw)_환율변동'!BJ104</f>
        <v>5514.0055122428957</v>
      </c>
      <c r="AB586" s="51">
        <f>'ASP통일(Raw)_환율변동'!BK104</f>
        <v>7247.7091404818411</v>
      </c>
    </row>
    <row r="587" spans="13:28">
      <c r="M587" s="49" t="s">
        <v>100</v>
      </c>
      <c r="O587" s="51">
        <f>'환율통일(Raw)_ASP변동'!BH105</f>
        <v>0</v>
      </c>
      <c r="P587" s="51">
        <f>'환율통일(Raw)_ASP변동'!BI105</f>
        <v>0</v>
      </c>
      <c r="Q587" s="51">
        <f>'환율통일(Raw)_ASP변동'!BJ105</f>
        <v>1617.4101170286931</v>
      </c>
      <c r="R587" s="51">
        <f>'환율통일(Raw)_ASP변동'!BK105</f>
        <v>1191.4797201108083</v>
      </c>
      <c r="W587" s="49" t="s">
        <v>100</v>
      </c>
      <c r="Y587" s="51">
        <f>'ASP통일(Raw)_환율변동'!BH105</f>
        <v>0</v>
      </c>
      <c r="Z587" s="51">
        <f>'ASP통일(Raw)_환율변동'!BI105</f>
        <v>0</v>
      </c>
      <c r="AA587" s="51">
        <f>'ASP통일(Raw)_환율변동'!BJ105</f>
        <v>1617.4101170286931</v>
      </c>
      <c r="AB587" s="51">
        <f>'ASP통일(Raw)_환율변동'!BK105</f>
        <v>1191.4797201108083</v>
      </c>
    </row>
    <row r="588" spans="13:28">
      <c r="M588" s="49" t="s">
        <v>99</v>
      </c>
      <c r="O588" s="51">
        <f>'환율통일(Raw)_ASP변동'!BH106</f>
        <v>0</v>
      </c>
      <c r="P588" s="51">
        <f>'환율통일(Raw)_ASP변동'!BI106</f>
        <v>0</v>
      </c>
      <c r="Q588" s="51">
        <f>'환율통일(Raw)_ASP변동'!BJ106</f>
        <v>10256.655864289622</v>
      </c>
      <c r="R588" s="51">
        <f>'환율통일(Raw)_ASP변동'!BK106</f>
        <v>9085.0103462204224</v>
      </c>
      <c r="W588" s="49" t="s">
        <v>99</v>
      </c>
      <c r="Y588" s="51">
        <f>'ASP통일(Raw)_환율변동'!BH106</f>
        <v>0</v>
      </c>
      <c r="Z588" s="51">
        <f>'ASP통일(Raw)_환율변동'!BI106</f>
        <v>0</v>
      </c>
      <c r="AA588" s="51">
        <f>'ASP통일(Raw)_환율변동'!BJ106</f>
        <v>10256.655864289622</v>
      </c>
      <c r="AB588" s="51">
        <f>'ASP통일(Raw)_환율변동'!BK106</f>
        <v>9085.0103462204224</v>
      </c>
    </row>
    <row r="589" spans="13:28">
      <c r="M589" s="49" t="s">
        <v>98</v>
      </c>
      <c r="O589" s="51">
        <f>'환율통일(Raw)_ASP변동'!BH107</f>
        <v>0</v>
      </c>
      <c r="P589" s="51">
        <f>'환율통일(Raw)_ASP변동'!BI107</f>
        <v>0</v>
      </c>
      <c r="Q589" s="51">
        <f>'환율통일(Raw)_ASP변동'!BJ107</f>
        <v>1354.3435317460317</v>
      </c>
      <c r="R589" s="51">
        <f>'환율통일(Raw)_ASP변동'!BK107</f>
        <v>3166.0552533621521</v>
      </c>
      <c r="W589" s="49" t="s">
        <v>98</v>
      </c>
      <c r="Y589" s="51">
        <f>'ASP통일(Raw)_환율변동'!BH107</f>
        <v>0</v>
      </c>
      <c r="Z589" s="51">
        <f>'ASP통일(Raw)_환율변동'!BI107</f>
        <v>0</v>
      </c>
      <c r="AA589" s="51">
        <f>'ASP통일(Raw)_환율변동'!BJ107</f>
        <v>1354.3435317460317</v>
      </c>
      <c r="AB589" s="51">
        <f>'ASP통일(Raw)_환율변동'!BK107</f>
        <v>3166.0552533621521</v>
      </c>
    </row>
    <row r="590" spans="13:28">
      <c r="M590" s="49" t="s">
        <v>97</v>
      </c>
      <c r="O590" s="51">
        <f>'환율통일(Raw)_ASP변동'!BH108</f>
        <v>0</v>
      </c>
      <c r="P590" s="51">
        <f>'환율통일(Raw)_ASP변동'!BI108</f>
        <v>0</v>
      </c>
      <c r="Q590" s="51">
        <f>'환율통일(Raw)_ASP변동'!BJ108</f>
        <v>1076.1489510752522</v>
      </c>
      <c r="R590" s="51">
        <f>'환율통일(Raw)_ASP변동'!BK108</f>
        <v>1017.917393251814</v>
      </c>
      <c r="W590" s="49" t="s">
        <v>97</v>
      </c>
      <c r="Y590" s="51">
        <f>'ASP통일(Raw)_환율변동'!BH108</f>
        <v>0</v>
      </c>
      <c r="Z590" s="51">
        <f>'ASP통일(Raw)_환율변동'!BI108</f>
        <v>0</v>
      </c>
      <c r="AA590" s="51">
        <f>'ASP통일(Raw)_환율변동'!BJ108</f>
        <v>1076.1489510752522</v>
      </c>
      <c r="AB590" s="51">
        <f>'ASP통일(Raw)_환율변동'!BK108</f>
        <v>1017.917393251814</v>
      </c>
    </row>
    <row r="591" spans="13:28">
      <c r="M591" s="49" t="s">
        <v>96</v>
      </c>
      <c r="O591" s="51">
        <f>'환율통일(Raw)_ASP변동'!BH109</f>
        <v>0</v>
      </c>
      <c r="P591" s="51">
        <f>'환율통일(Raw)_ASP변동'!BI109</f>
        <v>0</v>
      </c>
      <c r="Q591" s="51">
        <f>'환율통일(Raw)_ASP변동'!BJ109</f>
        <v>0</v>
      </c>
      <c r="R591" s="51">
        <f>'환율통일(Raw)_ASP변동'!BK109</f>
        <v>0</v>
      </c>
      <c r="W591" s="49" t="s">
        <v>96</v>
      </c>
      <c r="Y591" s="51">
        <f>'ASP통일(Raw)_환율변동'!BH109</f>
        <v>0</v>
      </c>
      <c r="Z591" s="51">
        <f>'ASP통일(Raw)_환율변동'!BI109</f>
        <v>0</v>
      </c>
      <c r="AA591" s="51">
        <f>'ASP통일(Raw)_환율변동'!BJ109</f>
        <v>0</v>
      </c>
      <c r="AB591" s="51">
        <f>'ASP통일(Raw)_환율변동'!BK109</f>
        <v>0</v>
      </c>
    </row>
    <row r="592" spans="13:28">
      <c r="M592" s="49" t="s">
        <v>95</v>
      </c>
      <c r="O592" s="51">
        <f>'환율통일(Raw)_ASP변동'!BH110</f>
        <v>0</v>
      </c>
      <c r="P592" s="51">
        <f>'환율통일(Raw)_ASP변동'!BI110</f>
        <v>0</v>
      </c>
      <c r="Q592" s="51">
        <f>'환율통일(Raw)_ASP변동'!BJ110</f>
        <v>6589.1841957029428</v>
      </c>
      <c r="R592" s="51">
        <f>'환율통일(Raw)_ASP변동'!BK110</f>
        <v>6911.7931524781807</v>
      </c>
      <c r="W592" s="49" t="s">
        <v>95</v>
      </c>
      <c r="Y592" s="51">
        <f>'ASP통일(Raw)_환율변동'!BH110</f>
        <v>0</v>
      </c>
      <c r="Z592" s="51">
        <f>'ASP통일(Raw)_환율변동'!BI110</f>
        <v>0</v>
      </c>
      <c r="AA592" s="51">
        <f>'ASP통일(Raw)_환율변동'!BJ110</f>
        <v>6589.1841957029428</v>
      </c>
      <c r="AB592" s="51">
        <f>'ASP통일(Raw)_환율변동'!BK110</f>
        <v>6911.7931524781807</v>
      </c>
    </row>
    <row r="593" spans="13:28">
      <c r="M593" s="49" t="s">
        <v>94</v>
      </c>
      <c r="O593" s="51">
        <f>'환율통일(Raw)_ASP변동'!BH111</f>
        <v>0</v>
      </c>
      <c r="P593" s="51">
        <f>'환율통일(Raw)_ASP변동'!BI111</f>
        <v>0</v>
      </c>
      <c r="Q593" s="51">
        <f>'환율통일(Raw)_ASP변동'!BJ111</f>
        <v>375.31815250521305</v>
      </c>
      <c r="R593" s="51">
        <f>'환율통일(Raw)_ASP변동'!BK111</f>
        <v>4722.0853366839165</v>
      </c>
      <c r="W593" s="49" t="s">
        <v>94</v>
      </c>
      <c r="Y593" s="51">
        <f>'ASP통일(Raw)_환율변동'!BH111</f>
        <v>0</v>
      </c>
      <c r="Z593" s="51">
        <f>'ASP통일(Raw)_환율변동'!BI111</f>
        <v>0</v>
      </c>
      <c r="AA593" s="51">
        <f>'ASP통일(Raw)_환율변동'!BJ111</f>
        <v>375.31815250521305</v>
      </c>
      <c r="AB593" s="51">
        <f>'ASP통일(Raw)_환율변동'!BK111</f>
        <v>4722.0853366839165</v>
      </c>
    </row>
    <row r="594" spans="13:28">
      <c r="M594" s="49" t="s">
        <v>93</v>
      </c>
      <c r="O594" s="51">
        <f>'환율통일(Raw)_ASP변동'!BH112</f>
        <v>0</v>
      </c>
      <c r="P594" s="51">
        <f>'환율통일(Raw)_ASP변동'!BI112</f>
        <v>0</v>
      </c>
      <c r="Q594" s="51">
        <f>'환율통일(Raw)_ASP변동'!BJ112</f>
        <v>1657.5709371329981</v>
      </c>
      <c r="R594" s="51">
        <f>'환율통일(Raw)_ASP변동'!BK112</f>
        <v>1735.0841394377683</v>
      </c>
      <c r="W594" s="49" t="s">
        <v>93</v>
      </c>
      <c r="Y594" s="51">
        <f>'ASP통일(Raw)_환율변동'!BH112</f>
        <v>0</v>
      </c>
      <c r="Z594" s="51">
        <f>'ASP통일(Raw)_환율변동'!BI112</f>
        <v>0</v>
      </c>
      <c r="AA594" s="51">
        <f>'ASP통일(Raw)_환율변동'!BJ112</f>
        <v>1657.5709371329981</v>
      </c>
      <c r="AB594" s="51">
        <f>'ASP통일(Raw)_환율변동'!BK112</f>
        <v>1735.0841394377683</v>
      </c>
    </row>
    <row r="595" spans="13:28">
      <c r="M595" s="47" t="s">
        <v>148</v>
      </c>
      <c r="N595" s="47"/>
      <c r="O595" s="50">
        <f>O570*O584+O571*O585+O572*O586+O573*O587+O574*O588+O575*O589+O576*O590+O577*O591+O578*O592+O579*O593+O580*O594</f>
        <v>0</v>
      </c>
      <c r="P595" s="50">
        <f>P570*P584+P571*P585+P572*P586+P573*P587+P574*P588+P575*P589+P576*P590+P577*P591+P578*P592+P579*P593+P580*P594</f>
        <v>0</v>
      </c>
      <c r="Q595" s="50">
        <f>Q570*Q584+Q571*Q585+Q572*Q586+Q573*Q587+Q574*Q588+Q575*Q589+Q576*Q590+Q577*Q591+Q578*Q592+Q579*Q593+Q580*Q594</f>
        <v>1726.1165809143249</v>
      </c>
      <c r="R595" s="50">
        <f>R570*R584+R571*R585+R572*R586+R573*R587+R574*R588+R575*R589+R576*R590+R577*R591+R578*R592+R579*R593+R580*R594</f>
        <v>1920.7076431272144</v>
      </c>
      <c r="W595" s="47" t="s">
        <v>148</v>
      </c>
      <c r="X595" s="47"/>
      <c r="Y595" s="50">
        <f>Y570*Y584+Y571*Y585+Y572*Y586+Y573*Y587+Y574*Y588+Y575*Y589+Y576*Y590+Y577*Y591+Y578*Y592+Y579*Y593+Y580*Y594</f>
        <v>0</v>
      </c>
      <c r="Z595" s="50">
        <f>Z570*Z584+Z571*Z585+Z572*Z586+Z573*Z587+Z574*Z588+Z575*Z589+Z576*Z590+Z577*Z591+Z578*Z592+Z579*Z593+Z580*Z594</f>
        <v>0</v>
      </c>
      <c r="AA595" s="50">
        <f>AA570*AA584+AA571*AA585+AA572*AA586+AA573*AA587+AA574*AA588+AA575*AA589+AA576*AA590+AA577*AA591+AA578*AA592+AA579*AA593+AA580*AA594</f>
        <v>1726.1165809143249</v>
      </c>
      <c r="AB595" s="50">
        <f>AB570*AB584+AB571*AB585+AB572*AB586+AB573*AB587+AB574*AB588+AB575*AB589+AB576*AB590+AB577*AB591+AB578*AB592+AB579*AB593+AB580*AB594</f>
        <v>1920.7076431272144</v>
      </c>
    </row>
    <row r="596" spans="13:28" ht="11.25" thickBot="1">
      <c r="M596" s="49"/>
      <c r="W596" s="49"/>
    </row>
    <row r="597" spans="13:28">
      <c r="M597" s="39" t="s">
        <v>139</v>
      </c>
      <c r="N597" s="38"/>
      <c r="O597" s="38"/>
      <c r="P597" s="37">
        <f>SUM(P598:P599)</f>
        <v>0</v>
      </c>
      <c r="Q597" s="37">
        <f>SUM(Q598:Q599)</f>
        <v>1726.1165809143249</v>
      </c>
      <c r="R597" s="36">
        <f>SUM(R598:R599)</f>
        <v>194.59106221288965</v>
      </c>
      <c r="W597" s="39" t="s">
        <v>139</v>
      </c>
      <c r="X597" s="38"/>
      <c r="Y597" s="38"/>
      <c r="Z597" s="37">
        <f>SUM(Z598:Z599)</f>
        <v>0</v>
      </c>
      <c r="AA597" s="37">
        <f>SUM(AA598:AA599)</f>
        <v>1726.1165809143249</v>
      </c>
      <c r="AB597" s="36">
        <f>SUM(AB598:AB599)</f>
        <v>194.59106221288965</v>
      </c>
    </row>
    <row r="598" spans="13:28">
      <c r="M598" s="48" t="s">
        <v>124</v>
      </c>
      <c r="N598" s="47"/>
      <c r="O598" s="47"/>
      <c r="P598" s="46">
        <f>-((O584-P584)*O570+(O585-P585)*O571+(O586-P586)*O572+(O587-P587)*O573+(O588-P588)*O574+(O589-P589)*O575+(O590-P590)*O576+(O591-P591)*O577+(O592-P592)*O578+(O593-P593)*O579+(O594-P594)*O580)</f>
        <v>0</v>
      </c>
      <c r="Q598" s="46">
        <f>-((P584-Q584)*P570+(P585-Q585)*P571+(P586-Q586)*P572+(P587-Q587)*P573+(P588-Q588)*P574+(P589-Q589)*P575+(P590-Q590)*P576+(P591-Q591)*P577+(P592-Q592)*P578+(P593-Q593)*P579+(P594-Q594)*P580)</f>
        <v>0</v>
      </c>
      <c r="R598" s="45">
        <f>-((Q584-R584)*Q570+(Q585-R585)*Q571+(Q586-R586)*Q572+(Q587-R587)*Q573+(Q588-R588)*Q574+(Q589-R589)*Q575+(Q590-R590)*Q576+(Q591-R591)*Q577+(Q592-R592)*Q578+(Q593-R593)*Q579+(Q594-R594)*Q580)</f>
        <v>290.14221632167602</v>
      </c>
      <c r="W598" s="48" t="s">
        <v>124</v>
      </c>
      <c r="X598" s="47"/>
      <c r="Y598" s="47"/>
      <c r="Z598" s="46">
        <f>-((Y584-Z584)*Y570+(Y585-Z585)*Y571+(Y586-Z586)*Y572+(Y587-Z587)*Y573+(Y588-Z588)*Y574+(Y589-Z589)*Y575+(Y590-Z590)*Y576+(Y591-Z591)*Y577+(Y592-Z592)*Y578+(Y593-Z593)*Y579+(Y594-Z594)*Y580)</f>
        <v>0</v>
      </c>
      <c r="AA598" s="46">
        <f>-((Z584-AA584)*Z570+(Z585-AA585)*Z571+(Z586-AA586)*Z572+(Z587-AA587)*Z573+(Z588-AA588)*Z574+(Z589-AA589)*Z575+(Z590-AA590)*Z576+(Z591-AA591)*Z577+(Z592-AA592)*Z578+(Z593-AA593)*Z579+(Z594-AA594)*Z580)</f>
        <v>0</v>
      </c>
      <c r="AB598" s="45">
        <f>-((AA584-AB584)*AA570+(AA585-AB585)*AA571+(AA586-AB586)*AA572+(AA587-AB587)*AA573+(AA588-AB588)*AA574+(AA589-AB589)*AA575+(AA590-AB590)*AA576+(AA591-AB591)*AA577+(AA592-AB592)*AA578+(AA593-AB593)*AA579+(AA594-AB594)*AA580)</f>
        <v>290.14221632167602</v>
      </c>
    </row>
    <row r="599" spans="13:28" ht="11.25" thickBot="1">
      <c r="M599" s="30" t="s">
        <v>89</v>
      </c>
      <c r="N599" s="29"/>
      <c r="O599" s="29"/>
      <c r="P599" s="44">
        <f>-((O570-P570)*P584+(O571-P571)*P585+(O572-P572)*P586+(O573-P573)*P587+(O574-P574)*P588+(O575-P575)*P589+(O576-P576)*P590+(O577-P577)*P591+(O578-P578)*P592+(O579-P579)*P593+(O580-P580)*P594)</f>
        <v>0</v>
      </c>
      <c r="Q599" s="44">
        <f>-((P570-Q570)*Q584+(P571-Q571)*Q585+(P572-Q572)*Q586+(P573-Q573)*Q587+(P574-Q574)*Q588+(P575-Q575)*Q589+(P576-Q576)*Q590+(P577-Q577)*Q591+(P578-Q578)*Q592+(P579-Q579)*Q593+(P580-Q580)*Q594)</f>
        <v>1726.1165809143249</v>
      </c>
      <c r="R599" s="43">
        <f>-((Q570-R570)*R584+(Q571-R571)*R585+(Q572-R572)*R586+(Q573-R573)*R587+(Q574-R574)*R588+(Q575-R575)*R589+(Q576-R576)*R590+(Q577-R577)*R591+(Q578-R578)*R592+(Q579-R579)*R593+(Q580-R580)*R594)</f>
        <v>-95.551154108786363</v>
      </c>
      <c r="W599" s="30" t="s">
        <v>89</v>
      </c>
      <c r="X599" s="29"/>
      <c r="Y599" s="29"/>
      <c r="Z599" s="44">
        <f>-((Y570-Z570)*Z584+(Y571-Z571)*Z585+(Y572-Z572)*Z586+(Y573-Z573)*Z587+(Y574-Z574)*Z588+(Y575-Z575)*Z589+(Y576-Z576)*Z590+(Y577-Z577)*Z591+(Y578-Z578)*Z592+(Y579-Z579)*Z593+(Y580-Z580)*Z594)</f>
        <v>0</v>
      </c>
      <c r="AA599" s="44">
        <f>-((Z570-AA570)*AA584+(Z571-AA571)*AA585+(Z572-AA572)*AA586+(Z573-AA573)*AA587+(Z574-AA574)*AA588+(Z575-AA575)*AA589+(Z576-AA576)*AA590+(Z577-AA577)*AA591+(Z578-AA578)*AA592+(Z579-AA579)*AA593+(Z580-AA580)*AA594)</f>
        <v>1726.1165809143249</v>
      </c>
      <c r="AB599" s="43">
        <f>-((AA570-AB570)*AB584+(AA571-AB571)*AB585+(AA572-AB572)*AB586+(AA573-AB573)*AB587+(AA574-AB574)*AB588+(AA575-AB575)*AB589+(AA576-AB576)*AB590+(AA577-AB577)*AB591+(AA578-AB578)*AB592+(AA579-AB579)*AB593+(AA580-AB580)*AB594)</f>
        <v>-95.551154108786363</v>
      </c>
    </row>
    <row r="600" spans="13:28">
      <c r="P600" s="42">
        <f>P597-(P59-O59)</f>
        <v>0</v>
      </c>
      <c r="Q600" s="42">
        <f>Q597-(Q59-P59)</f>
        <v>0</v>
      </c>
      <c r="R600" s="42">
        <f>R597-(R59-Q59)</f>
        <v>0</v>
      </c>
      <c r="Z600" s="42">
        <f>Z597-(Z59-Y59)</f>
        <v>0</v>
      </c>
      <c r="AA600" s="42">
        <f>AA597-(AA59-Z59)</f>
        <v>0</v>
      </c>
      <c r="AB600" s="42">
        <f>AB597-(AB59-AA59)</f>
        <v>0</v>
      </c>
    </row>
    <row r="601" spans="13:28" ht="11.25" thickBot="1">
      <c r="M601" s="41" t="s">
        <v>88</v>
      </c>
      <c r="N601" s="33"/>
      <c r="O601" s="40" t="s">
        <v>122</v>
      </c>
      <c r="P601" s="40" t="s">
        <v>121</v>
      </c>
      <c r="Q601" s="40" t="s">
        <v>85</v>
      </c>
      <c r="R601" s="40" t="s">
        <v>119</v>
      </c>
      <c r="W601" s="41" t="s">
        <v>88</v>
      </c>
      <c r="X601" s="33"/>
      <c r="Y601" s="40" t="s">
        <v>385</v>
      </c>
      <c r="Z601" s="40" t="s">
        <v>384</v>
      </c>
      <c r="AA601" s="40" t="s">
        <v>85</v>
      </c>
      <c r="AB601" s="40" t="s">
        <v>383</v>
      </c>
    </row>
    <row r="602" spans="13:28">
      <c r="M602" s="39" t="s">
        <v>130</v>
      </c>
      <c r="N602" s="38"/>
      <c r="O602" s="37">
        <f>O4</f>
        <v>501727.73630133254</v>
      </c>
      <c r="P602" s="37">
        <f>P4</f>
        <v>421611.5922840673</v>
      </c>
      <c r="Q602" s="37">
        <f>Q4-'GP breakdown'!E100+Q567*(Q59-Q598)/1000000</f>
        <v>407086.05667815695</v>
      </c>
      <c r="R602" s="36">
        <f>R4-'GP breakdown'!F100+R567*(R59-R598)/1000000</f>
        <v>424834.27674545173</v>
      </c>
      <c r="W602" s="39" t="s">
        <v>130</v>
      </c>
      <c r="X602" s="38"/>
      <c r="Y602" s="37">
        <f>Y4</f>
        <v>501727.73630133254</v>
      </c>
      <c r="Z602" s="37">
        <f>Z4</f>
        <v>421611.5922840673</v>
      </c>
      <c r="AA602" s="37">
        <f>AA4-'GP breakdown'!E100+AA567*(AA59-AA598)/1000000</f>
        <v>407086.05667815695</v>
      </c>
      <c r="AB602" s="36">
        <f>AB4-'GP breakdown'!F100+AB567*(AB59-AB598)/1000000</f>
        <v>424834.27674545173</v>
      </c>
    </row>
    <row r="603" spans="13:28">
      <c r="M603" s="34" t="s">
        <v>82</v>
      </c>
      <c r="N603" s="33"/>
      <c r="O603" s="32">
        <f>O5</f>
        <v>405499.79572596564</v>
      </c>
      <c r="P603" s="32">
        <f>P5</f>
        <v>368700.08632432716</v>
      </c>
      <c r="Q603" s="32">
        <f>Q544</f>
        <v>344811.1042817462</v>
      </c>
      <c r="R603" s="31">
        <f>R544</f>
        <v>340776.24646842002</v>
      </c>
      <c r="W603" s="34" t="s">
        <v>82</v>
      </c>
      <c r="X603" s="33"/>
      <c r="Y603" s="32">
        <f>Y5</f>
        <v>405499.79572596564</v>
      </c>
      <c r="Z603" s="32">
        <f>Z5</f>
        <v>368700.08632432716</v>
      </c>
      <c r="AA603" s="32">
        <f>AA544</f>
        <v>344811.1042817462</v>
      </c>
      <c r="AB603" s="31">
        <f>AB544</f>
        <v>340776.24646842002</v>
      </c>
    </row>
    <row r="604" spans="13:28">
      <c r="M604" s="34" t="s">
        <v>144</v>
      </c>
      <c r="N604" s="33"/>
      <c r="O604" s="32">
        <f>O602-O603</f>
        <v>96227.940575366898</v>
      </c>
      <c r="P604" s="32">
        <f>P602-P603</f>
        <v>52911.505959740141</v>
      </c>
      <c r="Q604" s="32">
        <f>Q602-Q603</f>
        <v>62274.95239641075</v>
      </c>
      <c r="R604" s="31">
        <f>R602-R603</f>
        <v>84058.030277031707</v>
      </c>
      <c r="W604" s="34" t="s">
        <v>144</v>
      </c>
      <c r="X604" s="33"/>
      <c r="Y604" s="32">
        <f>Y602-Y603</f>
        <v>96227.940575366898</v>
      </c>
      <c r="Z604" s="32">
        <f>Z602-Z603</f>
        <v>52911.505959740141</v>
      </c>
      <c r="AA604" s="32">
        <f>AA602-AA603</f>
        <v>62274.95239641075</v>
      </c>
      <c r="AB604" s="31">
        <f>AB602-AB603</f>
        <v>84058.030277031707</v>
      </c>
    </row>
    <row r="605" spans="13:28" ht="11.25" thickBot="1">
      <c r="M605" s="30" t="s">
        <v>67</v>
      </c>
      <c r="N605" s="29"/>
      <c r="O605" s="28">
        <f>O604/O602</f>
        <v>0.19179314519214338</v>
      </c>
      <c r="P605" s="28">
        <f>P604/P602</f>
        <v>0.12549822378719178</v>
      </c>
      <c r="Q605" s="28">
        <f>Q604/Q602</f>
        <v>0.15297736528874889</v>
      </c>
      <c r="R605" s="27">
        <f>R604/R602</f>
        <v>0.19786075389438695</v>
      </c>
      <c r="W605" s="30" t="s">
        <v>67</v>
      </c>
      <c r="X605" s="29"/>
      <c r="Y605" s="28">
        <f>Y604/Y602</f>
        <v>0.19179314519214338</v>
      </c>
      <c r="Z605" s="28">
        <f>Z604/Z602</f>
        <v>0.12549822378719178</v>
      </c>
      <c r="AA605" s="28">
        <f>AA604/AA602</f>
        <v>0.15297736528874889</v>
      </c>
      <c r="AB605" s="27">
        <f>AB604/AB602</f>
        <v>0.19786075389438695</v>
      </c>
    </row>
    <row r="606" spans="13:28">
      <c r="P606" s="26">
        <f>P$7-P605</f>
        <v>0</v>
      </c>
      <c r="Q606" s="26">
        <f>Q$7-Q605</f>
        <v>0</v>
      </c>
      <c r="R606" s="26">
        <f>R$7-R605</f>
        <v>4.3261388649698529E-4</v>
      </c>
      <c r="Z606" s="26">
        <f>Z$7-Z605</f>
        <v>0</v>
      </c>
      <c r="AA606" s="26">
        <f>AA$7-AA605</f>
        <v>0</v>
      </c>
      <c r="AB606" s="26">
        <f>AB$7-AB605</f>
        <v>4.3261388649698529E-4</v>
      </c>
    </row>
    <row r="607" spans="13:28" ht="11.25" thickBot="1">
      <c r="M607" s="41" t="s">
        <v>382</v>
      </c>
      <c r="N607" s="33"/>
      <c r="O607" s="40" t="s">
        <v>122</v>
      </c>
      <c r="P607" s="40" t="s">
        <v>121</v>
      </c>
      <c r="Q607" s="40" t="s">
        <v>85</v>
      </c>
      <c r="R607" s="40" t="s">
        <v>119</v>
      </c>
      <c r="W607" s="41" t="s">
        <v>382</v>
      </c>
      <c r="X607" s="33"/>
      <c r="Y607" s="40" t="s">
        <v>122</v>
      </c>
      <c r="Z607" s="40" t="s">
        <v>121</v>
      </c>
      <c r="AA607" s="40" t="s">
        <v>85</v>
      </c>
      <c r="AB607" s="40" t="s">
        <v>119</v>
      </c>
    </row>
    <row r="608" spans="13:28">
      <c r="M608" s="39" t="s">
        <v>130</v>
      </c>
      <c r="N608" s="38"/>
      <c r="O608" s="37">
        <f>O4</f>
        <v>501727.73630133254</v>
      </c>
      <c r="P608" s="37">
        <f>P4</f>
        <v>421611.5922840673</v>
      </c>
      <c r="Q608" s="37">
        <f>Q4-'GP breakdown'!E100+Q567*(Q59-Q599)/1000000</f>
        <v>405990.41280900448</v>
      </c>
      <c r="R608" s="36">
        <f>R4-'GP breakdown'!F100+R567*(R59-R599)/1000000</f>
        <v>425139.02117698966</v>
      </c>
      <c r="W608" s="39" t="s">
        <v>130</v>
      </c>
      <c r="X608" s="38"/>
      <c r="Y608" s="37">
        <f>Y4</f>
        <v>501727.73630133254</v>
      </c>
      <c r="Z608" s="37">
        <f>Z4</f>
        <v>421611.5922840673</v>
      </c>
      <c r="AA608" s="37">
        <f>AA4-'GP breakdown'!E100+AA567*(AA59-AA599)/1000000</f>
        <v>405990.41280900448</v>
      </c>
      <c r="AB608" s="36">
        <f>AB4-'GP breakdown'!F100+AB567*(AB59-AB599)/1000000</f>
        <v>425139.02117698966</v>
      </c>
    </row>
    <row r="609" spans="13:28">
      <c r="M609" s="34" t="s">
        <v>82</v>
      </c>
      <c r="N609" s="33"/>
      <c r="O609" s="32">
        <f>O603</f>
        <v>405499.79572596564</v>
      </c>
      <c r="P609" s="32">
        <f>P603</f>
        <v>368700.08632432716</v>
      </c>
      <c r="Q609" s="32">
        <f>Q603</f>
        <v>344811.1042817462</v>
      </c>
      <c r="R609" s="31">
        <f>R603</f>
        <v>340776.24646842002</v>
      </c>
      <c r="W609" s="34" t="s">
        <v>82</v>
      </c>
      <c r="X609" s="33"/>
      <c r="Y609" s="32">
        <f>Y603</f>
        <v>405499.79572596564</v>
      </c>
      <c r="Z609" s="32">
        <f>Z603</f>
        <v>368700.08632432716</v>
      </c>
      <c r="AA609" s="32">
        <f>AA603</f>
        <v>344811.1042817462</v>
      </c>
      <c r="AB609" s="31">
        <f>AB603</f>
        <v>340776.24646842002</v>
      </c>
    </row>
    <row r="610" spans="13:28">
      <c r="M610" s="34" t="s">
        <v>144</v>
      </c>
      <c r="N610" s="33"/>
      <c r="O610" s="32">
        <f>O608-O609</f>
        <v>96227.940575366898</v>
      </c>
      <c r="P610" s="32">
        <f>P608-P609</f>
        <v>52911.505959740141</v>
      </c>
      <c r="Q610" s="32">
        <f>Q608-Q609</f>
        <v>61179.308527258283</v>
      </c>
      <c r="R610" s="31">
        <f>R608-R609</f>
        <v>84362.774708569632</v>
      </c>
      <c r="W610" s="34" t="s">
        <v>144</v>
      </c>
      <c r="X610" s="33"/>
      <c r="Y610" s="32">
        <f>Y608-Y609</f>
        <v>96227.940575366898</v>
      </c>
      <c r="Z610" s="32">
        <f>Z608-Z609</f>
        <v>52911.505959740141</v>
      </c>
      <c r="AA610" s="32">
        <f>AA608-AA609</f>
        <v>61179.308527258283</v>
      </c>
      <c r="AB610" s="31">
        <f>AB608-AB609</f>
        <v>84362.774708569632</v>
      </c>
    </row>
    <row r="611" spans="13:28" ht="11.25" thickBot="1">
      <c r="M611" s="30" t="s">
        <v>67</v>
      </c>
      <c r="N611" s="29"/>
      <c r="O611" s="28">
        <f>O610/O608</f>
        <v>0.19179314519214338</v>
      </c>
      <c r="P611" s="28">
        <f>P610/P608</f>
        <v>0.12549822378719178</v>
      </c>
      <c r="Q611" s="28">
        <f>Q610/Q608</f>
        <v>0.15069151043238965</v>
      </c>
      <c r="R611" s="27">
        <f>R610/R608</f>
        <v>0.19843573632693801</v>
      </c>
      <c r="W611" s="30" t="s">
        <v>67</v>
      </c>
      <c r="X611" s="29"/>
      <c r="Y611" s="28">
        <f>Y610/Y608</f>
        <v>0.19179314519214338</v>
      </c>
      <c r="Z611" s="28">
        <f>Z610/Z608</f>
        <v>0.12549822378719178</v>
      </c>
      <c r="AA611" s="28">
        <f>AA610/AA608</f>
        <v>0.15069151043238965</v>
      </c>
      <c r="AB611" s="27">
        <f>AB610/AB608</f>
        <v>0.19843573632693801</v>
      </c>
    </row>
    <row r="612" spans="13:28">
      <c r="P612" s="26">
        <f>P$7-P611</f>
        <v>0</v>
      </c>
      <c r="Q612" s="26">
        <f>Q$7-Q611</f>
        <v>2.2858548563592374E-3</v>
      </c>
      <c r="R612" s="26">
        <f>R$7-R611</f>
        <v>-1.423685460540669E-4</v>
      </c>
      <c r="Z612" s="26">
        <f>Z$7-Z611</f>
        <v>0</v>
      </c>
      <c r="AA612" s="26">
        <f>AA$7-AA611</f>
        <v>2.2858548563592374E-3</v>
      </c>
      <c r="AB612" s="26">
        <f>AB$7-AB611</f>
        <v>-1.423685460540669E-4</v>
      </c>
    </row>
    <row r="614" spans="13:28">
      <c r="P614" s="26"/>
      <c r="Q614" s="26"/>
      <c r="R614" s="26"/>
      <c r="Z614" s="26"/>
      <c r="AA614" s="26"/>
      <c r="AB614" s="26"/>
    </row>
    <row r="615" spans="13:28">
      <c r="P615" s="26"/>
      <c r="Q615" s="26"/>
      <c r="R615" s="26"/>
      <c r="Z615" s="26"/>
      <c r="AA615" s="26"/>
      <c r="AB615" s="26"/>
    </row>
    <row r="618" spans="13:28">
      <c r="P618" s="26"/>
      <c r="Z618" s="26"/>
    </row>
    <row r="663" spans="6:8">
      <c r="F663" s="26"/>
      <c r="G663" s="26"/>
      <c r="H663" s="26"/>
    </row>
    <row r="665" spans="6:8">
      <c r="F665" s="26"/>
      <c r="G665" s="26"/>
      <c r="H665" s="26"/>
    </row>
    <row r="666" spans="6:8">
      <c r="G666" s="26"/>
      <c r="H666" s="26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68"/>
  <sheetViews>
    <sheetView showGridLines="0" zoomScaleNormal="100" workbookViewId="0">
      <pane xSplit="6" ySplit="5" topLeftCell="G53" activePane="bottomRight" state="frozen"/>
      <selection activeCell="E1" sqref="E1"/>
      <selection pane="topRight" activeCell="E1" sqref="E1"/>
      <selection pane="bottomLeft" activeCell="E1" sqref="E1"/>
      <selection pane="bottomRight" activeCell="F1" sqref="F1"/>
    </sheetView>
  </sheetViews>
  <sheetFormatPr defaultColWidth="9" defaultRowHeight="10.5" outlineLevelRow="2"/>
  <cols>
    <col min="1" max="1" width="1.75" style="155" customWidth="1"/>
    <col min="2" max="2" width="2.375" style="155" customWidth="1"/>
    <col min="3" max="4" width="3.125" style="155" customWidth="1"/>
    <col min="5" max="5" width="2.875" style="155" customWidth="1"/>
    <col min="6" max="6" width="12.75" style="155" customWidth="1"/>
    <col min="7" max="10" width="9" style="153" customWidth="1"/>
    <col min="11" max="11" width="0.375" style="154" customWidth="1"/>
    <col min="12" max="15" width="9" style="153"/>
    <col min="16" max="16" width="0.625" style="154" customWidth="1"/>
    <col min="17" max="20" width="9" style="153"/>
    <col min="21" max="21" width="0.875" style="154" customWidth="1"/>
    <col min="22" max="25" width="9" style="153"/>
    <col min="26" max="26" width="0.625" style="154" customWidth="1"/>
    <col min="27" max="16384" width="9" style="153"/>
  </cols>
  <sheetData>
    <row r="1" spans="1:30" s="253" customFormat="1" ht="20.25">
      <c r="B1" s="254" t="s">
        <v>496</v>
      </c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54"/>
      <c r="V1" s="254"/>
      <c r="W1" s="254"/>
      <c r="X1" s="254"/>
      <c r="Y1" s="254"/>
      <c r="Z1" s="254"/>
      <c r="AA1" s="254"/>
    </row>
    <row r="2" spans="1:30" s="250" customFormat="1" ht="14.25">
      <c r="B2" s="252" t="s">
        <v>495</v>
      </c>
      <c r="D2" s="252"/>
      <c r="E2" s="252"/>
      <c r="F2" s="252"/>
      <c r="G2" s="252"/>
      <c r="H2" s="252"/>
      <c r="I2" s="252"/>
      <c r="J2" s="251"/>
      <c r="K2" s="251"/>
      <c r="L2" s="251"/>
      <c r="M2" s="251"/>
      <c r="N2" s="251"/>
      <c r="O2" s="251"/>
      <c r="P2" s="251"/>
      <c r="Q2" s="251"/>
      <c r="R2" s="251"/>
      <c r="S2" s="251"/>
      <c r="T2" s="251"/>
      <c r="U2" s="251"/>
      <c r="V2" s="251"/>
      <c r="W2" s="251"/>
      <c r="X2" s="251"/>
      <c r="Y2" s="251"/>
      <c r="Z2" s="251"/>
      <c r="AA2" s="251"/>
    </row>
    <row r="3" spans="1:30" s="248" customFormat="1">
      <c r="G3" s="249">
        <f>G68/G6</f>
        <v>4.8724123176807334E-2</v>
      </c>
      <c r="H3" s="249">
        <f>H68/H6</f>
        <v>6.2801027544233806E-2</v>
      </c>
      <c r="I3" s="249">
        <f>I68/I6</f>
        <v>3.0944221237888786E-2</v>
      </c>
      <c r="J3" s="249">
        <f>J68/J6</f>
        <v>2.6055147803879512E-2</v>
      </c>
      <c r="L3" s="249"/>
      <c r="M3" s="249"/>
      <c r="N3" s="249"/>
    </row>
    <row r="4" spans="1:30" s="212" customFormat="1">
      <c r="B4" s="459" t="s">
        <v>494</v>
      </c>
      <c r="C4" s="459"/>
      <c r="D4" s="459"/>
      <c r="E4" s="459"/>
      <c r="F4" s="459"/>
      <c r="G4" s="247" t="s">
        <v>493</v>
      </c>
      <c r="H4" s="247"/>
      <c r="I4" s="247"/>
      <c r="J4" s="247"/>
      <c r="K4" s="243"/>
      <c r="L4" s="246" t="s">
        <v>492</v>
      </c>
      <c r="M4" s="246"/>
      <c r="N4" s="246"/>
      <c r="O4" s="246"/>
      <c r="P4" s="243"/>
      <c r="Q4" s="245" t="s">
        <v>491</v>
      </c>
      <c r="R4" s="245"/>
      <c r="S4" s="245"/>
      <c r="T4" s="245"/>
      <c r="U4" s="243"/>
      <c r="V4" s="244" t="s">
        <v>490</v>
      </c>
      <c r="W4" s="244"/>
      <c r="X4" s="244"/>
      <c r="Y4" s="244"/>
      <c r="Z4" s="243"/>
      <c r="AA4" s="242" t="s">
        <v>489</v>
      </c>
      <c r="AB4" s="241"/>
      <c r="AC4" s="241"/>
      <c r="AD4" s="240"/>
    </row>
    <row r="5" spans="1:30" s="155" customFormat="1">
      <c r="B5" s="459"/>
      <c r="C5" s="459"/>
      <c r="D5" s="459"/>
      <c r="E5" s="459"/>
      <c r="F5" s="459"/>
      <c r="G5" s="236" t="s">
        <v>488</v>
      </c>
      <c r="H5" s="236" t="s">
        <v>487</v>
      </c>
      <c r="I5" s="236" t="s">
        <v>484</v>
      </c>
      <c r="J5" s="239" t="s">
        <v>483</v>
      </c>
      <c r="K5" s="238"/>
      <c r="L5" s="236" t="s">
        <v>486</v>
      </c>
      <c r="M5" s="236" t="s">
        <v>487</v>
      </c>
      <c r="N5" s="236" t="s">
        <v>484</v>
      </c>
      <c r="O5" s="239" t="s">
        <v>483</v>
      </c>
      <c r="P5" s="238"/>
      <c r="Q5" s="236" t="s">
        <v>488</v>
      </c>
      <c r="R5" s="236" t="s">
        <v>485</v>
      </c>
      <c r="S5" s="236" t="s">
        <v>484</v>
      </c>
      <c r="T5" s="239" t="s">
        <v>483</v>
      </c>
      <c r="U5" s="238"/>
      <c r="V5" s="236" t="s">
        <v>488</v>
      </c>
      <c r="W5" s="236" t="s">
        <v>487</v>
      </c>
      <c r="X5" s="236" t="s">
        <v>484</v>
      </c>
      <c r="Y5" s="239" t="s">
        <v>483</v>
      </c>
      <c r="Z5" s="238"/>
      <c r="AA5" s="237" t="s">
        <v>486</v>
      </c>
      <c r="AB5" s="236" t="s">
        <v>485</v>
      </c>
      <c r="AC5" s="236" t="s">
        <v>484</v>
      </c>
      <c r="AD5" s="235" t="s">
        <v>483</v>
      </c>
    </row>
    <row r="6" spans="1:30" s="208" customFormat="1">
      <c r="A6" s="155"/>
      <c r="B6" s="166" t="s">
        <v>482</v>
      </c>
      <c r="C6" s="166"/>
      <c r="D6" s="166"/>
      <c r="E6" s="166"/>
      <c r="F6" s="166"/>
      <c r="G6" s="175">
        <f>SUM(G7:G14)</f>
        <v>501727.73630133248</v>
      </c>
      <c r="H6" s="174">
        <f>SUM(H7:H14)</f>
        <v>421611.59228406759</v>
      </c>
      <c r="I6" s="174">
        <f>SUM(I7:I14)</f>
        <v>407085.37248874211</v>
      </c>
      <c r="J6" s="174">
        <f>SUM(J7:J14)</f>
        <v>425063.97362869536</v>
      </c>
      <c r="K6" s="176"/>
      <c r="L6" s="175">
        <f>SUM(L7:L14)</f>
        <v>134552.00933699997</v>
      </c>
      <c r="M6" s="174">
        <f>SUM(M7:M14)</f>
        <v>137639.97307076154</v>
      </c>
      <c r="N6" s="174">
        <f>SUM(N7:N14)</f>
        <v>111485.35874563974</v>
      </c>
      <c r="O6" s="174">
        <f>SUM(O7:O14)</f>
        <v>115652.03180300001</v>
      </c>
      <c r="P6" s="176"/>
      <c r="Q6" s="175">
        <f>SUM(Q7:Q14)</f>
        <v>274579.57025851595</v>
      </c>
      <c r="R6" s="174">
        <f>SUM(R7:R14)</f>
        <v>191340.36051708611</v>
      </c>
      <c r="S6" s="174">
        <f>SUM(S7:S14)</f>
        <v>190019.26463275298</v>
      </c>
      <c r="T6" s="174">
        <f>SUM(T7:T14)</f>
        <v>174053</v>
      </c>
      <c r="U6" s="176"/>
      <c r="V6" s="175">
        <f>SUM(V7:V14)</f>
        <v>21290.210559627609</v>
      </c>
      <c r="W6" s="174">
        <f>SUM(W7:W14)</f>
        <v>20376.154203521004</v>
      </c>
      <c r="X6" s="174">
        <f>SUM(X7:X14)</f>
        <v>21030.307905816735</v>
      </c>
      <c r="Y6" s="174">
        <f>SUM(Y7:Y14)</f>
        <v>35297</v>
      </c>
      <c r="Z6" s="176"/>
      <c r="AA6" s="175">
        <f>SUM(AA7:AA14)</f>
        <v>71305.946146189002</v>
      </c>
      <c r="AB6" s="174">
        <f>SUM(AB7:AB14)</f>
        <v>72255.104492698913</v>
      </c>
      <c r="AC6" s="174">
        <f>SUM(AC7:AC14)</f>
        <v>84550.441204532661</v>
      </c>
      <c r="AD6" s="173">
        <f>SUM(AD7:AD14)</f>
        <v>100061.94182569531</v>
      </c>
    </row>
    <row r="7" spans="1:30" outlineLevel="1">
      <c r="C7" s="212" t="s">
        <v>464</v>
      </c>
      <c r="G7" s="157">
        <f t="shared" ref="G7:J13" si="0">L7+Q7+V7+AA7</f>
        <v>57850.174807650859</v>
      </c>
      <c r="H7" s="153">
        <f t="shared" si="0"/>
        <v>49343.609467294271</v>
      </c>
      <c r="I7" s="153">
        <f t="shared" si="0"/>
        <v>49314.434389475377</v>
      </c>
      <c r="J7" s="153">
        <f t="shared" si="0"/>
        <v>38213.77376387913</v>
      </c>
      <c r="L7" s="186">
        <v>18645.17274228765</v>
      </c>
      <c r="M7" s="186">
        <v>19144.621993285629</v>
      </c>
      <c r="N7" s="186">
        <v>17386.342975723299</v>
      </c>
      <c r="O7" s="181">
        <v>15523.466887000002</v>
      </c>
      <c r="Q7" s="181">
        <v>39010.963650687991</v>
      </c>
      <c r="R7" s="181">
        <v>29612.860079771333</v>
      </c>
      <c r="S7" s="186">
        <v>31873.621432709733</v>
      </c>
      <c r="T7" s="181">
        <v>22247.596679374965</v>
      </c>
      <c r="V7" s="181">
        <v>194.03841467522199</v>
      </c>
      <c r="W7" s="181">
        <v>586.1273942373075</v>
      </c>
      <c r="X7" s="181">
        <v>54.469981042343427</v>
      </c>
      <c r="Y7" s="181">
        <v>442.71019750416212</v>
      </c>
      <c r="AA7" s="157">
        <v>0</v>
      </c>
      <c r="AB7" s="153">
        <v>0</v>
      </c>
      <c r="AC7" s="153">
        <v>0</v>
      </c>
      <c r="AD7" s="180">
        <v>0</v>
      </c>
    </row>
    <row r="8" spans="1:30" outlineLevel="1">
      <c r="C8" s="212" t="s">
        <v>293</v>
      </c>
      <c r="G8" s="157">
        <f t="shared" si="0"/>
        <v>83721.746472469837</v>
      </c>
      <c r="H8" s="153">
        <f t="shared" si="0"/>
        <v>64217.965973252925</v>
      </c>
      <c r="I8" s="153">
        <f t="shared" si="0"/>
        <v>46178.792876705513</v>
      </c>
      <c r="J8" s="153">
        <f t="shared" si="0"/>
        <v>55285.559446959807</v>
      </c>
      <c r="L8" s="186">
        <v>19902.784606736324</v>
      </c>
      <c r="M8" s="186">
        <v>15860.221844159103</v>
      </c>
      <c r="N8" s="186">
        <v>14069.502105492578</v>
      </c>
      <c r="O8" s="181">
        <v>15204.375878999999</v>
      </c>
      <c r="Q8" s="181">
        <v>56373.355725434587</v>
      </c>
      <c r="R8" s="181">
        <v>39982.357050037317</v>
      </c>
      <c r="S8" s="186">
        <v>24876.731941198872</v>
      </c>
      <c r="T8" s="181">
        <v>25684.32811066983</v>
      </c>
      <c r="V8" s="181">
        <v>7445.6061402989344</v>
      </c>
      <c r="W8" s="181">
        <v>8375.3870790565034</v>
      </c>
      <c r="X8" s="181">
        <v>7232.558830014068</v>
      </c>
      <c r="Y8" s="181">
        <v>14396.855457289979</v>
      </c>
      <c r="AA8" s="157">
        <v>0</v>
      </c>
      <c r="AB8" s="153">
        <v>0</v>
      </c>
      <c r="AC8" s="153">
        <v>0</v>
      </c>
      <c r="AD8" s="180">
        <v>0</v>
      </c>
    </row>
    <row r="9" spans="1:30" outlineLevel="1">
      <c r="C9" s="212" t="s">
        <v>291</v>
      </c>
      <c r="G9" s="157">
        <f t="shared" si="0"/>
        <v>79009.099792313747</v>
      </c>
      <c r="H9" s="153">
        <f t="shared" si="0"/>
        <v>65506.377837380802</v>
      </c>
      <c r="I9" s="153">
        <f t="shared" si="0"/>
        <v>24732.709993124794</v>
      </c>
      <c r="J9" s="153">
        <f t="shared" si="0"/>
        <v>20569.177667925516</v>
      </c>
      <c r="L9" s="186">
        <v>26407.303930302187</v>
      </c>
      <c r="M9" s="186">
        <v>29392.748819800418</v>
      </c>
      <c r="N9" s="186">
        <v>13718.787754489906</v>
      </c>
      <c r="O9" s="181">
        <v>15397.496975000004</v>
      </c>
      <c r="Q9" s="181">
        <v>51847.2506914689</v>
      </c>
      <c r="R9" s="181">
        <v>35732.040109986243</v>
      </c>
      <c r="S9" s="186">
        <v>10813.22280686177</v>
      </c>
      <c r="T9" s="181">
        <v>4690.1844736605744</v>
      </c>
      <c r="V9" s="181">
        <v>754.54517054265818</v>
      </c>
      <c r="W9" s="181">
        <v>381.58890759413561</v>
      </c>
      <c r="X9" s="181">
        <v>200.69943177311873</v>
      </c>
      <c r="Y9" s="181">
        <v>481.49621926493478</v>
      </c>
      <c r="AA9" s="157">
        <v>0</v>
      </c>
      <c r="AB9" s="153">
        <v>0</v>
      </c>
      <c r="AC9" s="153">
        <v>0</v>
      </c>
      <c r="AD9" s="180">
        <v>0</v>
      </c>
    </row>
    <row r="10" spans="1:30" outlineLevel="1">
      <c r="C10" s="212" t="s">
        <v>290</v>
      </c>
      <c r="G10" s="157">
        <f t="shared" si="0"/>
        <v>79154.623302136417</v>
      </c>
      <c r="H10" s="153">
        <f t="shared" si="0"/>
        <v>59580.542747481275</v>
      </c>
      <c r="I10" s="153">
        <f t="shared" si="0"/>
        <v>57321.121885056658</v>
      </c>
      <c r="J10" s="153">
        <f t="shared" si="0"/>
        <v>57117.158829638109</v>
      </c>
      <c r="L10" s="186">
        <v>37052.72310874697</v>
      </c>
      <c r="M10" s="186">
        <v>37786.613385354533</v>
      </c>
      <c r="N10" s="186">
        <v>33256.861956673289</v>
      </c>
      <c r="O10" s="181">
        <v>30587.687594000003</v>
      </c>
      <c r="Q10" s="181">
        <v>39441.299738043628</v>
      </c>
      <c r="R10" s="181">
        <v>18925.022619629199</v>
      </c>
      <c r="S10" s="186">
        <v>21315.373400248423</v>
      </c>
      <c r="T10" s="181">
        <v>20657.328118137837</v>
      </c>
      <c r="V10" s="181">
        <v>2660.600455345821</v>
      </c>
      <c r="W10" s="181">
        <v>2868.9067424975474</v>
      </c>
      <c r="X10" s="181">
        <v>2748.8865281349517</v>
      </c>
      <c r="Y10" s="181">
        <v>5872.1431175002626</v>
      </c>
      <c r="AA10" s="157">
        <v>0</v>
      </c>
      <c r="AB10" s="153">
        <v>0</v>
      </c>
      <c r="AC10" s="153">
        <v>0</v>
      </c>
      <c r="AD10" s="180">
        <v>0</v>
      </c>
    </row>
    <row r="11" spans="1:30" outlineLevel="1">
      <c r="C11" s="212" t="s">
        <v>463</v>
      </c>
      <c r="G11" s="157">
        <f t="shared" si="0"/>
        <v>63655.700594721493</v>
      </c>
      <c r="H11" s="153">
        <f t="shared" si="0"/>
        <v>59821.970418039404</v>
      </c>
      <c r="I11" s="153">
        <f t="shared" si="0"/>
        <v>72774.899882980011</v>
      </c>
      <c r="J11" s="153">
        <f t="shared" si="0"/>
        <v>80426.681559369521</v>
      </c>
      <c r="L11" s="186">
        <v>15366.242474385845</v>
      </c>
      <c r="M11" s="186">
        <v>18797.606575945771</v>
      </c>
      <c r="N11" s="186">
        <v>18206.783021486532</v>
      </c>
      <c r="O11" s="181">
        <v>20929.067373999998</v>
      </c>
      <c r="Q11" s="181">
        <v>48289.45812033565</v>
      </c>
      <c r="R11" s="181">
        <v>41024.363842093633</v>
      </c>
      <c r="S11" s="186">
        <v>54568.11686149348</v>
      </c>
      <c r="T11" s="181">
        <v>59497.614185369523</v>
      </c>
      <c r="V11" s="181">
        <v>0</v>
      </c>
      <c r="W11" s="181">
        <v>0</v>
      </c>
      <c r="X11" s="181">
        <v>0</v>
      </c>
      <c r="Y11" s="181">
        <v>0</v>
      </c>
      <c r="AA11" s="157">
        <v>0</v>
      </c>
      <c r="AB11" s="153">
        <v>0</v>
      </c>
      <c r="AC11" s="153">
        <v>0</v>
      </c>
      <c r="AD11" s="180">
        <v>0</v>
      </c>
    </row>
    <row r="12" spans="1:30" outlineLevel="1">
      <c r="C12" s="212" t="s">
        <v>462</v>
      </c>
      <c r="G12" s="157">
        <f t="shared" si="0"/>
        <v>49900.125288884105</v>
      </c>
      <c r="H12" s="153">
        <f t="shared" si="0"/>
        <v>36539.305996756324</v>
      </c>
      <c r="I12" s="153">
        <f t="shared" si="0"/>
        <v>70962.993370701515</v>
      </c>
      <c r="J12" s="153">
        <f t="shared" si="0"/>
        <v>68395.794360967833</v>
      </c>
      <c r="L12" s="186">
        <v>16210.085351478303</v>
      </c>
      <c r="M12" s="186">
        <v>14843.837066585722</v>
      </c>
      <c r="N12" s="186">
        <v>14808.383245188239</v>
      </c>
      <c r="O12" s="181">
        <v>17607.569498999997</v>
      </c>
      <c r="Q12" s="181">
        <v>28053.861455106897</v>
      </c>
      <c r="R12" s="181">
        <v>14535.170653088731</v>
      </c>
      <c r="S12" s="186">
        <v>45357.003715507257</v>
      </c>
      <c r="T12" s="181">
        <v>36894.542717328812</v>
      </c>
      <c r="V12" s="181">
        <v>5636.1784822989075</v>
      </c>
      <c r="W12" s="181">
        <v>7160.2982770818699</v>
      </c>
      <c r="X12" s="181">
        <v>10797.606410006012</v>
      </c>
      <c r="Y12" s="181">
        <v>13893.682144639024</v>
      </c>
      <c r="AA12" s="157">
        <v>0</v>
      </c>
      <c r="AB12" s="153">
        <v>0</v>
      </c>
      <c r="AC12" s="153">
        <v>0</v>
      </c>
      <c r="AD12" s="180">
        <v>0</v>
      </c>
    </row>
    <row r="13" spans="1:30" outlineLevel="1">
      <c r="C13" s="212" t="s">
        <v>475</v>
      </c>
      <c r="G13" s="157">
        <f t="shared" si="0"/>
        <v>17130.319896967048</v>
      </c>
      <c r="H13" s="153">
        <f t="shared" si="0"/>
        <v>14346.715351163712</v>
      </c>
      <c r="I13" s="153">
        <f t="shared" si="0"/>
        <v>1249.9788861655816</v>
      </c>
      <c r="J13" s="153">
        <f t="shared" si="0"/>
        <v>4993.8861742600857</v>
      </c>
      <c r="L13" s="186">
        <v>967.69712306270992</v>
      </c>
      <c r="M13" s="186">
        <v>1814.3233856303991</v>
      </c>
      <c r="N13" s="186">
        <v>38.697686585906467</v>
      </c>
      <c r="O13" s="181">
        <v>402.36759500000005</v>
      </c>
      <c r="Q13" s="181">
        <v>11563.380877438276</v>
      </c>
      <c r="R13" s="181">
        <v>11528.546162479674</v>
      </c>
      <c r="S13" s="186">
        <v>1215.1944747334369</v>
      </c>
      <c r="T13" s="181">
        <v>4381.4057154584507</v>
      </c>
      <c r="V13" s="181">
        <v>4599.2418964660646</v>
      </c>
      <c r="W13" s="181">
        <v>1003.8458030536387</v>
      </c>
      <c r="X13" s="181">
        <v>-3.9132751537618575</v>
      </c>
      <c r="Y13" s="181">
        <v>210.11286380163503</v>
      </c>
      <c r="AA13" s="157">
        <v>0</v>
      </c>
      <c r="AB13" s="153">
        <v>0</v>
      </c>
      <c r="AC13" s="153">
        <v>0</v>
      </c>
      <c r="AD13" s="180">
        <v>0</v>
      </c>
    </row>
    <row r="14" spans="1:30" outlineLevel="1">
      <c r="C14" s="212" t="s">
        <v>481</v>
      </c>
      <c r="G14" s="186">
        <f>SUM(G15:G17)</f>
        <v>71305.946146189002</v>
      </c>
      <c r="H14" s="186">
        <f>SUM(H15:H17)</f>
        <v>72255.104492698913</v>
      </c>
      <c r="I14" s="186">
        <f>SUM(I15:I17)</f>
        <v>84550.441204532661</v>
      </c>
      <c r="J14" s="186">
        <f>SUM(J15:J17)</f>
        <v>100061.94182569531</v>
      </c>
      <c r="L14" s="186">
        <f>SUM(L15:L17)</f>
        <v>0</v>
      </c>
      <c r="M14" s="186">
        <f>SUM(M15:M17)</f>
        <v>0</v>
      </c>
      <c r="N14" s="186">
        <f>SUM(N15:N17)</f>
        <v>0</v>
      </c>
      <c r="O14" s="186">
        <f>SUM(O15:O17)</f>
        <v>0</v>
      </c>
      <c r="Q14" s="186">
        <f>SUM(Q15:Q17)</f>
        <v>0</v>
      </c>
      <c r="R14" s="186">
        <f>SUM(R15:R17)</f>
        <v>0</v>
      </c>
      <c r="S14" s="186">
        <f>SUM(S15:S17)</f>
        <v>0</v>
      </c>
      <c r="T14" s="186">
        <f>SUM(T15:T17)</f>
        <v>0</v>
      </c>
      <c r="V14" s="186">
        <f>SUM(V15:V17)</f>
        <v>0</v>
      </c>
      <c r="W14" s="186">
        <f>SUM(W15:W17)</f>
        <v>0</v>
      </c>
      <c r="X14" s="186">
        <f>SUM(X15:X17)</f>
        <v>0</v>
      </c>
      <c r="Y14" s="186">
        <f>SUM(Y15:Y17)</f>
        <v>0</v>
      </c>
      <c r="AA14" s="207">
        <f>SUM(AA15:AA17)</f>
        <v>71305.946146189002</v>
      </c>
      <c r="AB14" s="186">
        <f>SUM(AB15:AB17)</f>
        <v>72255.104492698913</v>
      </c>
      <c r="AC14" s="186">
        <f>SUM(AC15:AC17)</f>
        <v>84550.441204532661</v>
      </c>
      <c r="AD14" s="206">
        <f>SUM(AD15:AD17)</f>
        <v>100061.94182569531</v>
      </c>
    </row>
    <row r="15" spans="1:30" s="213" customFormat="1" outlineLevel="1">
      <c r="A15" s="155"/>
      <c r="B15" s="222"/>
      <c r="C15" s="222"/>
      <c r="D15" s="211" t="s">
        <v>300</v>
      </c>
      <c r="E15" s="234"/>
      <c r="F15" s="234"/>
      <c r="G15" s="233">
        <f t="shared" ref="G15:J17" si="1">L15+Q15+V15+AA15</f>
        <v>48272.02601400001</v>
      </c>
      <c r="H15" s="231">
        <f t="shared" si="1"/>
        <v>51352.159320238592</v>
      </c>
      <c r="I15" s="231">
        <f t="shared" si="1"/>
        <v>67548.882912270958</v>
      </c>
      <c r="J15" s="231">
        <f t="shared" si="1"/>
        <v>85700.74867999999</v>
      </c>
      <c r="K15" s="217"/>
      <c r="L15" s="232">
        <v>0</v>
      </c>
      <c r="M15" s="232">
        <v>0</v>
      </c>
      <c r="N15" s="232">
        <v>0</v>
      </c>
      <c r="O15" s="231">
        <v>0</v>
      </c>
      <c r="P15" s="217"/>
      <c r="Q15" s="231">
        <v>0</v>
      </c>
      <c r="R15" s="231">
        <v>0</v>
      </c>
      <c r="S15" s="232">
        <v>0</v>
      </c>
      <c r="T15" s="231">
        <v>0</v>
      </c>
      <c r="U15" s="217"/>
      <c r="V15" s="231">
        <v>0</v>
      </c>
      <c r="W15" s="231">
        <v>0</v>
      </c>
      <c r="X15" s="231">
        <v>0</v>
      </c>
      <c r="Y15" s="231">
        <v>0</v>
      </c>
      <c r="Z15" s="217"/>
      <c r="AA15" s="230">
        <v>48272.02601400001</v>
      </c>
      <c r="AB15" s="229">
        <v>51352.159320238592</v>
      </c>
      <c r="AC15" s="229">
        <v>67548.882912270958</v>
      </c>
      <c r="AD15" s="228">
        <v>85700.74867999999</v>
      </c>
    </row>
    <row r="16" spans="1:30" s="213" customFormat="1" outlineLevel="1">
      <c r="A16" s="155"/>
      <c r="B16" s="222"/>
      <c r="C16" s="222"/>
      <c r="D16" s="210" t="s">
        <v>299</v>
      </c>
      <c r="E16" s="222"/>
      <c r="F16" s="222"/>
      <c r="G16" s="227">
        <f t="shared" si="1"/>
        <v>0</v>
      </c>
      <c r="H16" s="213">
        <f t="shared" si="1"/>
        <v>0</v>
      </c>
      <c r="I16" s="213">
        <f t="shared" si="1"/>
        <v>1095.6329488268291</v>
      </c>
      <c r="J16" s="213">
        <f t="shared" si="1"/>
        <v>1517.5914436953178</v>
      </c>
      <c r="K16" s="217"/>
      <c r="L16" s="226">
        <v>0</v>
      </c>
      <c r="M16" s="226">
        <v>0</v>
      </c>
      <c r="N16" s="226">
        <v>0</v>
      </c>
      <c r="O16" s="213">
        <v>0</v>
      </c>
      <c r="P16" s="217"/>
      <c r="Q16" s="213">
        <v>0</v>
      </c>
      <c r="R16" s="213">
        <v>0</v>
      </c>
      <c r="S16" s="226">
        <v>0</v>
      </c>
      <c r="T16" s="213">
        <v>0</v>
      </c>
      <c r="U16" s="217"/>
      <c r="V16" s="213">
        <v>0</v>
      </c>
      <c r="W16" s="213">
        <v>0</v>
      </c>
      <c r="X16" s="213">
        <v>0</v>
      </c>
      <c r="Y16" s="213">
        <v>0</v>
      </c>
      <c r="Z16" s="217"/>
      <c r="AA16" s="225">
        <v>0</v>
      </c>
      <c r="AB16" s="224">
        <v>0</v>
      </c>
      <c r="AC16" s="224">
        <v>1095.6329488268291</v>
      </c>
      <c r="AD16" s="223">
        <v>1517.5914436953178</v>
      </c>
    </row>
    <row r="17" spans="1:30" s="213" customFormat="1" outlineLevel="1">
      <c r="A17" s="155"/>
      <c r="B17" s="222"/>
      <c r="C17" s="222"/>
      <c r="D17" s="209" t="s">
        <v>459</v>
      </c>
      <c r="E17" s="221"/>
      <c r="F17" s="221"/>
      <c r="G17" s="220">
        <f t="shared" si="1"/>
        <v>23033.920132189</v>
      </c>
      <c r="H17" s="218">
        <f t="shared" si="1"/>
        <v>20902.945172460317</v>
      </c>
      <c r="I17" s="218">
        <f t="shared" si="1"/>
        <v>15905.925343434885</v>
      </c>
      <c r="J17" s="218">
        <f t="shared" si="1"/>
        <v>12843.601701999998</v>
      </c>
      <c r="K17" s="217"/>
      <c r="L17" s="219">
        <v>0</v>
      </c>
      <c r="M17" s="219">
        <v>0</v>
      </c>
      <c r="N17" s="219">
        <v>0</v>
      </c>
      <c r="O17" s="218">
        <v>0</v>
      </c>
      <c r="P17" s="217"/>
      <c r="Q17" s="218">
        <v>0</v>
      </c>
      <c r="R17" s="218">
        <v>0</v>
      </c>
      <c r="S17" s="219">
        <v>0</v>
      </c>
      <c r="T17" s="218">
        <v>0</v>
      </c>
      <c r="U17" s="217"/>
      <c r="V17" s="218">
        <v>0</v>
      </c>
      <c r="W17" s="218">
        <v>0</v>
      </c>
      <c r="X17" s="218">
        <v>0</v>
      </c>
      <c r="Y17" s="218">
        <v>0</v>
      </c>
      <c r="Z17" s="217"/>
      <c r="AA17" s="216">
        <v>23033.920132189</v>
      </c>
      <c r="AB17" s="215">
        <v>20902.945172460317</v>
      </c>
      <c r="AC17" s="215">
        <v>15905.925343434885</v>
      </c>
      <c r="AD17" s="214">
        <v>12843.601701999998</v>
      </c>
    </row>
    <row r="18" spans="1:30" s="208" customFormat="1">
      <c r="A18" s="155"/>
      <c r="B18" s="166" t="s">
        <v>252</v>
      </c>
      <c r="C18" s="166"/>
      <c r="D18" s="166"/>
      <c r="E18" s="166"/>
      <c r="F18" s="166"/>
      <c r="G18" s="175">
        <f>SUM(G19:G26)</f>
        <v>274864.49700909865</v>
      </c>
      <c r="H18" s="174">
        <f>SUM(H19:H26)</f>
        <v>236403.34080900002</v>
      </c>
      <c r="I18" s="174">
        <f>SUM(I19:I26)</f>
        <v>217450.35353200001</v>
      </c>
      <c r="J18" s="174">
        <f>SUM(J19:J26)</f>
        <v>220698.42841699999</v>
      </c>
      <c r="K18" s="176"/>
      <c r="L18" s="175">
        <f>SUM(L19:L26)</f>
        <v>72827.80491207329</v>
      </c>
      <c r="M18" s="174">
        <f>SUM(M19:M26)</f>
        <v>74400.267301173531</v>
      </c>
      <c r="N18" s="174">
        <f>SUM(N19:N26)</f>
        <v>54019.766675310639</v>
      </c>
      <c r="O18" s="174">
        <f>SUM(O19:O26)</f>
        <v>53484.483095573669</v>
      </c>
      <c r="P18" s="176"/>
      <c r="Q18" s="175">
        <f>SUM(Q19:Q26)</f>
        <v>143662.74639945873</v>
      </c>
      <c r="R18" s="174">
        <f>SUM(R19:R26)</f>
        <v>102911.64435298488</v>
      </c>
      <c r="S18" s="174">
        <f>SUM(S19:S26)</f>
        <v>100423.29179106964</v>
      </c>
      <c r="T18" s="174">
        <f>SUM(T19:T26)</f>
        <v>88817.306689580379</v>
      </c>
      <c r="U18" s="176"/>
      <c r="V18" s="175">
        <f>SUM(V19:V26)</f>
        <v>11931.187447135995</v>
      </c>
      <c r="W18" s="174">
        <f>SUM(W19:W26)</f>
        <v>11702.186731742266</v>
      </c>
      <c r="X18" s="174">
        <f>SUM(X19:X26)</f>
        <v>10410.42467236739</v>
      </c>
      <c r="Y18" s="174">
        <f>SUM(Y19:Y26)</f>
        <v>18435.501388274894</v>
      </c>
      <c r="Z18" s="176"/>
      <c r="AA18" s="175">
        <f>SUM(AA19:AA26)</f>
        <v>46442.758250430627</v>
      </c>
      <c r="AB18" s="174">
        <f>SUM(AB19:AB26)</f>
        <v>47389.242423099313</v>
      </c>
      <c r="AC18" s="174">
        <f>SUM(AC19:AC26)</f>
        <v>52596.870393252313</v>
      </c>
      <c r="AD18" s="173">
        <f>SUM(AD19:AD26)</f>
        <v>59961.137243571065</v>
      </c>
    </row>
    <row r="19" spans="1:30" outlineLevel="1">
      <c r="C19" s="212" t="s">
        <v>464</v>
      </c>
      <c r="G19" s="157">
        <f t="shared" ref="G19:J25" si="2">L19+Q19+V19+AA19</f>
        <v>32050.426418339059</v>
      </c>
      <c r="H19" s="153">
        <f t="shared" si="2"/>
        <v>28649.897102937837</v>
      </c>
      <c r="I19" s="153">
        <f t="shared" si="2"/>
        <v>27214.818090115219</v>
      </c>
      <c r="J19" s="153">
        <f t="shared" si="2"/>
        <v>20008.389047787954</v>
      </c>
      <c r="L19" s="186">
        <v>11313.511703136446</v>
      </c>
      <c r="M19" s="186">
        <v>12116.728874765071</v>
      </c>
      <c r="N19" s="181">
        <v>9110.8372183619904</v>
      </c>
      <c r="O19" s="181">
        <v>7781.7584506445528</v>
      </c>
      <c r="Q19" s="196">
        <v>20636.992359913482</v>
      </c>
      <c r="R19" s="196">
        <v>16200.402428018477</v>
      </c>
      <c r="S19" s="196">
        <v>18078.002843910126</v>
      </c>
      <c r="T19" s="181">
        <v>11995.532561387512</v>
      </c>
      <c r="V19" s="181">
        <v>99.922355289130678</v>
      </c>
      <c r="W19" s="181">
        <v>332.76580015428698</v>
      </c>
      <c r="X19" s="181">
        <v>25.978027843103767</v>
      </c>
      <c r="Y19" s="181">
        <v>231.09803575588765</v>
      </c>
      <c r="AA19" s="153">
        <v>0</v>
      </c>
      <c r="AB19" s="153">
        <v>0</v>
      </c>
      <c r="AC19" s="153">
        <v>0</v>
      </c>
      <c r="AD19" s="162">
        <v>0</v>
      </c>
    </row>
    <row r="20" spans="1:30" outlineLevel="1">
      <c r="C20" s="212" t="s">
        <v>293</v>
      </c>
      <c r="G20" s="157">
        <f t="shared" si="2"/>
        <v>50946.341785052231</v>
      </c>
      <c r="H20" s="153">
        <f t="shared" si="2"/>
        <v>36939.377771641113</v>
      </c>
      <c r="I20" s="153">
        <f t="shared" si="2"/>
        <v>26345.573350009479</v>
      </c>
      <c r="J20" s="153">
        <f t="shared" si="2"/>
        <v>31146.589690111457</v>
      </c>
      <c r="L20" s="186">
        <v>13388.960407142637</v>
      </c>
      <c r="M20" s="186">
        <v>10806.448713504586</v>
      </c>
      <c r="N20" s="181">
        <v>8727.5893002547036</v>
      </c>
      <c r="O20" s="181">
        <v>8606.8948712163947</v>
      </c>
      <c r="Q20" s="196">
        <v>32755.361772093755</v>
      </c>
      <c r="R20" s="196">
        <v>20400.886207224194</v>
      </c>
      <c r="S20" s="196">
        <v>13523.38788813708</v>
      </c>
      <c r="T20" s="181">
        <v>13832.270177088061</v>
      </c>
      <c r="V20" s="181">
        <v>4802.0196058158399</v>
      </c>
      <c r="W20" s="181">
        <v>5732.042850912334</v>
      </c>
      <c r="X20" s="181">
        <v>4094.5961616176942</v>
      </c>
      <c r="Y20" s="181">
        <v>8707.4246418069997</v>
      </c>
      <c r="AA20" s="153">
        <v>0</v>
      </c>
      <c r="AB20" s="153">
        <v>0</v>
      </c>
      <c r="AC20" s="153">
        <v>0</v>
      </c>
      <c r="AD20" s="156">
        <v>0</v>
      </c>
    </row>
    <row r="21" spans="1:30" outlineLevel="1">
      <c r="C21" s="212" t="s">
        <v>291</v>
      </c>
      <c r="G21" s="157">
        <f t="shared" si="2"/>
        <v>42853.841472681503</v>
      </c>
      <c r="H21" s="153">
        <f t="shared" si="2"/>
        <v>35786.579307559849</v>
      </c>
      <c r="I21" s="153">
        <f t="shared" si="2"/>
        <v>12202.270756934358</v>
      </c>
      <c r="J21" s="153">
        <f t="shared" si="2"/>
        <v>8505.5233351535244</v>
      </c>
      <c r="L21" s="186">
        <v>9799.2587826621057</v>
      </c>
      <c r="M21" s="186">
        <v>11864.781746535919</v>
      </c>
      <c r="N21" s="181">
        <v>4830.9453670680059</v>
      </c>
      <c r="O21" s="181">
        <v>5266.6085733585296</v>
      </c>
      <c r="Q21" s="196">
        <v>32635.206239051106</v>
      </c>
      <c r="R21" s="196">
        <v>23735.84063755141</v>
      </c>
      <c r="S21" s="196">
        <v>7264.6753668539686</v>
      </c>
      <c r="T21" s="181">
        <v>2988.7764304813595</v>
      </c>
      <c r="V21" s="181">
        <v>419.37645096828783</v>
      </c>
      <c r="W21" s="181">
        <v>185.95692347252145</v>
      </c>
      <c r="X21" s="181">
        <v>106.65002301238383</v>
      </c>
      <c r="Y21" s="181">
        <v>250.13833131363612</v>
      </c>
      <c r="AA21" s="153">
        <v>0</v>
      </c>
      <c r="AB21" s="153">
        <v>0</v>
      </c>
      <c r="AC21" s="153">
        <v>0</v>
      </c>
      <c r="AD21" s="156">
        <v>0</v>
      </c>
    </row>
    <row r="22" spans="1:30" outlineLevel="1">
      <c r="C22" s="212" t="s">
        <v>290</v>
      </c>
      <c r="G22" s="157">
        <f t="shared" si="2"/>
        <v>36194.161579464722</v>
      </c>
      <c r="H22" s="153">
        <f t="shared" si="2"/>
        <v>29187.205017704535</v>
      </c>
      <c r="I22" s="153">
        <f t="shared" si="2"/>
        <v>25529.456612945454</v>
      </c>
      <c r="J22" s="153">
        <f t="shared" si="2"/>
        <v>24759.284501242862</v>
      </c>
      <c r="L22" s="186">
        <v>21095.188598782013</v>
      </c>
      <c r="M22" s="186">
        <v>20747.941231843688</v>
      </c>
      <c r="N22" s="181">
        <v>15239.219094511807</v>
      </c>
      <c r="O22" s="181">
        <v>12948.934809502331</v>
      </c>
      <c r="Q22" s="196">
        <v>14048.665079252694</v>
      </c>
      <c r="R22" s="196">
        <v>7099.3058290345434</v>
      </c>
      <c r="S22" s="196">
        <v>9106.1696744253022</v>
      </c>
      <c r="T22" s="181">
        <v>8929.3080637128387</v>
      </c>
      <c r="V22" s="181">
        <v>1050.3079014300151</v>
      </c>
      <c r="W22" s="181">
        <v>1339.9579568263046</v>
      </c>
      <c r="X22" s="181">
        <v>1184.067844008342</v>
      </c>
      <c r="Y22" s="181">
        <v>2881.0416280276954</v>
      </c>
      <c r="AA22" s="153">
        <v>0</v>
      </c>
      <c r="AB22" s="153">
        <v>0</v>
      </c>
      <c r="AC22" s="153">
        <v>0</v>
      </c>
      <c r="AD22" s="156">
        <v>0</v>
      </c>
    </row>
    <row r="23" spans="1:30" outlineLevel="1">
      <c r="C23" s="212" t="s">
        <v>463</v>
      </c>
      <c r="G23" s="157">
        <f t="shared" si="2"/>
        <v>32834.013674378635</v>
      </c>
      <c r="H23" s="153">
        <f t="shared" si="2"/>
        <v>30852.689723752876</v>
      </c>
      <c r="I23" s="153">
        <f t="shared" si="2"/>
        <v>36596.967369730832</v>
      </c>
      <c r="J23" s="153">
        <f t="shared" si="2"/>
        <v>39511.040674052449</v>
      </c>
      <c r="L23" s="186">
        <v>7522.1209808954945</v>
      </c>
      <c r="M23" s="186">
        <v>9587.4631121801522</v>
      </c>
      <c r="N23" s="181">
        <v>8774.6141363945026</v>
      </c>
      <c r="O23" s="181">
        <v>9534.556048668248</v>
      </c>
      <c r="Q23" s="196">
        <v>25311.892693483143</v>
      </c>
      <c r="R23" s="196">
        <v>21265.226611572722</v>
      </c>
      <c r="S23" s="196">
        <v>27822.353233336326</v>
      </c>
      <c r="T23" s="181">
        <v>29976.484625384197</v>
      </c>
      <c r="V23" s="181"/>
      <c r="W23" s="181">
        <v>0</v>
      </c>
      <c r="X23" s="181">
        <v>0</v>
      </c>
      <c r="Y23" s="181">
        <v>0</v>
      </c>
      <c r="AA23" s="153">
        <v>0</v>
      </c>
      <c r="AB23" s="153">
        <v>0</v>
      </c>
      <c r="AC23" s="153">
        <v>0</v>
      </c>
      <c r="AD23" s="156">
        <v>0</v>
      </c>
    </row>
    <row r="24" spans="1:30" outlineLevel="1">
      <c r="C24" s="212" t="s">
        <v>462</v>
      </c>
      <c r="G24" s="157">
        <f t="shared" si="2"/>
        <v>22641.844210019226</v>
      </c>
      <c r="H24" s="153">
        <f t="shared" si="2"/>
        <v>17513.321753270222</v>
      </c>
      <c r="I24" s="153">
        <f t="shared" si="2"/>
        <v>35701.566080326236</v>
      </c>
      <c r="J24" s="153">
        <f t="shared" si="2"/>
        <v>32719.865366828977</v>
      </c>
      <c r="L24" s="186">
        <v>9057.4425395588987</v>
      </c>
      <c r="M24" s="186">
        <v>7928.9775209289473</v>
      </c>
      <c r="N24" s="181">
        <v>7314.1693192626099</v>
      </c>
      <c r="O24" s="181">
        <v>8715.1077391836097</v>
      </c>
      <c r="Q24" s="196">
        <v>11516.112681658369</v>
      </c>
      <c r="R24" s="196">
        <v>6262.1272015793902</v>
      </c>
      <c r="S24" s="196">
        <v>23401.934023667945</v>
      </c>
      <c r="T24" s="181">
        <v>17894.189741067443</v>
      </c>
      <c r="V24" s="181">
        <v>2068.2889888019554</v>
      </c>
      <c r="W24" s="181">
        <v>3322.2170307618835</v>
      </c>
      <c r="X24" s="181">
        <v>4985.4627373956828</v>
      </c>
      <c r="Y24" s="181">
        <v>6110.5678865779273</v>
      </c>
      <c r="AA24" s="153">
        <v>0</v>
      </c>
      <c r="AB24" s="153">
        <v>0</v>
      </c>
      <c r="AC24" s="153">
        <v>0</v>
      </c>
      <c r="AD24" s="156">
        <v>0</v>
      </c>
    </row>
    <row r="25" spans="1:30" outlineLevel="1">
      <c r="C25" s="212" t="s">
        <v>467</v>
      </c>
      <c r="G25" s="157">
        <f t="shared" si="2"/>
        <v>10901.109618732635</v>
      </c>
      <c r="H25" s="153">
        <f t="shared" si="2"/>
        <v>10085.027709034239</v>
      </c>
      <c r="I25" s="153">
        <f t="shared" si="2"/>
        <v>1262.8308786860955</v>
      </c>
      <c r="J25" s="153">
        <f t="shared" si="2"/>
        <v>4086.5985582517073</v>
      </c>
      <c r="L25" s="186">
        <v>651.32189989568053</v>
      </c>
      <c r="M25" s="186">
        <v>1347.926101415173</v>
      </c>
      <c r="N25" s="181">
        <v>22.392239457019301</v>
      </c>
      <c r="O25" s="181">
        <v>630.62260300000003</v>
      </c>
      <c r="Q25" s="196">
        <v>6758.5155740061855</v>
      </c>
      <c r="R25" s="196">
        <v>7947.8554380041296</v>
      </c>
      <c r="S25" s="196">
        <v>1226.7687607388948</v>
      </c>
      <c r="T25" s="181">
        <v>3200.7450904589573</v>
      </c>
      <c r="V25" s="181">
        <v>3491.272144830768</v>
      </c>
      <c r="W25" s="181">
        <v>789.24616961493598</v>
      </c>
      <c r="X25" s="181">
        <v>13.669878490181469</v>
      </c>
      <c r="Y25" s="181">
        <v>255.2308647927496</v>
      </c>
      <c r="AA25" s="153">
        <v>0</v>
      </c>
      <c r="AB25" s="153">
        <v>0</v>
      </c>
      <c r="AC25" s="153">
        <v>0</v>
      </c>
      <c r="AD25" s="156">
        <v>0</v>
      </c>
    </row>
    <row r="26" spans="1:30" outlineLevel="1">
      <c r="C26" s="212" t="s">
        <v>470</v>
      </c>
      <c r="G26" s="186">
        <f>SUM(G27:G29)</f>
        <v>46442.758250430627</v>
      </c>
      <c r="H26" s="186">
        <f>SUM(H27:H29)</f>
        <v>47389.242423099313</v>
      </c>
      <c r="I26" s="186">
        <f>SUM(I27:I29)</f>
        <v>52596.870393252313</v>
      </c>
      <c r="J26" s="186">
        <f>SUM(J27:J29)</f>
        <v>59961.137243571065</v>
      </c>
      <c r="L26" s="186">
        <f>SUM(L27:L29)</f>
        <v>0</v>
      </c>
      <c r="M26" s="186">
        <f>SUM(M27:M29)</f>
        <v>0</v>
      </c>
      <c r="N26" s="186">
        <f>SUM(N27:N29)</f>
        <v>0</v>
      </c>
      <c r="O26" s="186">
        <f>SUM(O27:O29)</f>
        <v>0</v>
      </c>
      <c r="Q26" s="186">
        <f>SUM(Q27:Q29)</f>
        <v>0</v>
      </c>
      <c r="R26" s="186">
        <f>SUM(R27:R29)</f>
        <v>0</v>
      </c>
      <c r="S26" s="186">
        <f>SUM(S27:S29)</f>
        <v>0</v>
      </c>
      <c r="T26" s="186">
        <f>SUM(T27:T29)</f>
        <v>0</v>
      </c>
      <c r="V26" s="186">
        <f>SUM(V27:V29)</f>
        <v>0</v>
      </c>
      <c r="W26" s="186">
        <f>SUM(W27:W29)</f>
        <v>0</v>
      </c>
      <c r="X26" s="186">
        <f>SUM(X27:X29)</f>
        <v>0</v>
      </c>
      <c r="Y26" s="186">
        <f>SUM(Y27:Y29)</f>
        <v>0</v>
      </c>
      <c r="AA26" s="207">
        <f>SUM(AA27:AA29)</f>
        <v>46442.758250430627</v>
      </c>
      <c r="AB26" s="186">
        <f>SUM(AB27:AB29)</f>
        <v>47389.242423099313</v>
      </c>
      <c r="AC26" s="186">
        <f>SUM(AC27:AC29)</f>
        <v>52596.870393252313</v>
      </c>
      <c r="AD26" s="206">
        <f>SUM(AD27:AD29)</f>
        <v>59961.137243571065</v>
      </c>
    </row>
    <row r="27" spans="1:30" outlineLevel="1">
      <c r="D27" s="211" t="s">
        <v>300</v>
      </c>
      <c r="E27" s="205"/>
      <c r="F27" s="205"/>
      <c r="G27" s="172">
        <v>36363.934524231932</v>
      </c>
      <c r="H27" s="171">
        <v>36721.217538722231</v>
      </c>
      <c r="I27" s="171">
        <v>44673.969266487999</v>
      </c>
      <c r="J27" s="171">
        <v>53521.904621067268</v>
      </c>
      <c r="L27" s="192">
        <v>0</v>
      </c>
      <c r="M27" s="192">
        <v>0</v>
      </c>
      <c r="N27" s="171">
        <v>0</v>
      </c>
      <c r="O27" s="171">
        <v>0</v>
      </c>
      <c r="Q27" s="171">
        <v>0</v>
      </c>
      <c r="R27" s="171">
        <v>0</v>
      </c>
      <c r="S27" s="171">
        <v>0</v>
      </c>
      <c r="T27" s="171">
        <v>0</v>
      </c>
      <c r="V27" s="171">
        <v>0</v>
      </c>
      <c r="W27" s="171">
        <v>0</v>
      </c>
      <c r="X27" s="171">
        <v>0</v>
      </c>
      <c r="Y27" s="171">
        <v>0</v>
      </c>
      <c r="AA27" s="184">
        <v>36363.934524231932</v>
      </c>
      <c r="AB27" s="184">
        <v>36721.217538722231</v>
      </c>
      <c r="AC27" s="184">
        <v>44673.969266487999</v>
      </c>
      <c r="AD27" s="183">
        <v>53521.904621067268</v>
      </c>
    </row>
    <row r="28" spans="1:30" outlineLevel="1">
      <c r="D28" s="210" t="s">
        <v>299</v>
      </c>
      <c r="G28" s="157">
        <v>0</v>
      </c>
      <c r="H28" s="153">
        <v>0</v>
      </c>
      <c r="I28" s="153">
        <v>685.82695556584008</v>
      </c>
      <c r="J28" s="153">
        <v>865.06225683767389</v>
      </c>
      <c r="L28" s="186">
        <v>0</v>
      </c>
      <c r="M28" s="186">
        <v>0</v>
      </c>
      <c r="N28" s="153">
        <v>0</v>
      </c>
      <c r="O28" s="153">
        <v>0</v>
      </c>
      <c r="Q28" s="153">
        <v>0</v>
      </c>
      <c r="R28" s="153">
        <v>0</v>
      </c>
      <c r="S28" s="153">
        <v>0</v>
      </c>
      <c r="T28" s="153">
        <v>0</v>
      </c>
      <c r="V28" s="153">
        <v>0</v>
      </c>
      <c r="W28" s="153">
        <v>0</v>
      </c>
      <c r="X28" s="153">
        <v>0</v>
      </c>
      <c r="Y28" s="153">
        <v>0</v>
      </c>
      <c r="AA28" s="181">
        <v>0</v>
      </c>
      <c r="AB28" s="181"/>
      <c r="AC28" s="181">
        <v>685.82695556584008</v>
      </c>
      <c r="AD28" s="180">
        <v>865.06225683767389</v>
      </c>
    </row>
    <row r="29" spans="1:30" outlineLevel="1">
      <c r="D29" s="209" t="s">
        <v>459</v>
      </c>
      <c r="E29" s="204"/>
      <c r="F29" s="204"/>
      <c r="G29" s="169">
        <v>10078.823726198694</v>
      </c>
      <c r="H29" s="168">
        <v>10668.024884377082</v>
      </c>
      <c r="I29" s="168">
        <v>7237.0741711984738</v>
      </c>
      <c r="J29" s="168">
        <v>5574.1703656661266</v>
      </c>
      <c r="L29" s="191">
        <v>0</v>
      </c>
      <c r="M29" s="191">
        <v>0</v>
      </c>
      <c r="N29" s="168">
        <v>0</v>
      </c>
      <c r="O29" s="168">
        <v>0</v>
      </c>
      <c r="Q29" s="168">
        <v>0</v>
      </c>
      <c r="R29" s="168">
        <v>0</v>
      </c>
      <c r="S29" s="168">
        <v>0</v>
      </c>
      <c r="T29" s="168">
        <v>0</v>
      </c>
      <c r="V29" s="168">
        <v>0</v>
      </c>
      <c r="W29" s="168">
        <v>0</v>
      </c>
      <c r="X29" s="168">
        <v>0</v>
      </c>
      <c r="Y29" s="168">
        <v>0</v>
      </c>
      <c r="AA29" s="178">
        <v>10078.823726198694</v>
      </c>
      <c r="AB29" s="178">
        <v>10668.024884377082</v>
      </c>
      <c r="AC29" s="178">
        <v>7237.0741711984738</v>
      </c>
      <c r="AD29" s="177">
        <v>5574.1703656661266</v>
      </c>
    </row>
    <row r="30" spans="1:30" s="208" customFormat="1">
      <c r="A30" s="155"/>
      <c r="B30" s="166" t="s">
        <v>480</v>
      </c>
      <c r="C30" s="166"/>
      <c r="D30" s="166"/>
      <c r="E30" s="166"/>
      <c r="F30" s="166"/>
      <c r="G30" s="175">
        <f>SUM(G31:G38)</f>
        <v>226863.23929223389</v>
      </c>
      <c r="H30" s="174">
        <f>SUM(H31:H38)</f>
        <v>185208.25147506761</v>
      </c>
      <c r="I30" s="174">
        <f>SUM(I31:I38)</f>
        <v>189635.01895674216</v>
      </c>
      <c r="J30" s="174">
        <f>SUM(J31:J38)</f>
        <v>204365.54521169531</v>
      </c>
      <c r="K30" s="176"/>
      <c r="L30" s="175">
        <f>SUM(L31:L38)</f>
        <v>61724.204424926706</v>
      </c>
      <c r="M30" s="174">
        <f>SUM(M31:M38)</f>
        <v>63239.705769588036</v>
      </c>
      <c r="N30" s="174">
        <f>SUM(N31:N38)</f>
        <v>57465.592070329105</v>
      </c>
      <c r="O30" s="174">
        <f>SUM(O31:O38)</f>
        <v>62167.548707426344</v>
      </c>
      <c r="P30" s="176"/>
      <c r="Q30" s="175">
        <f>SUM(Q31:Q38)</f>
        <v>130916.8238590572</v>
      </c>
      <c r="R30" s="174">
        <f>SUM(R31:R38)</f>
        <v>88428.716164101264</v>
      </c>
      <c r="S30" s="174">
        <f>SUM(S31:S38)</f>
        <v>89595.972841683324</v>
      </c>
      <c r="T30" s="174">
        <f>SUM(T31:T38)</f>
        <v>85235.693310419621</v>
      </c>
      <c r="U30" s="176"/>
      <c r="V30" s="175">
        <f>SUM(V31:V38)</f>
        <v>9359.0231124916118</v>
      </c>
      <c r="W30" s="174">
        <f>SUM(W31:W38)</f>
        <v>8673.9674717787348</v>
      </c>
      <c r="X30" s="174">
        <f>SUM(X31:X38)</f>
        <v>10619.883233449344</v>
      </c>
      <c r="Y30" s="174">
        <f>SUM(Y31:Y38)</f>
        <v>16861.498611725103</v>
      </c>
      <c r="Z30" s="176"/>
      <c r="AA30" s="175">
        <f>SUM(AA31:AA38)</f>
        <v>24863.187895758383</v>
      </c>
      <c r="AB30" s="174">
        <f>SUM(AB31:AB38)</f>
        <v>24865.862069599596</v>
      </c>
      <c r="AC30" s="174">
        <f>SUM(AC31:AC38)</f>
        <v>31953.570811280362</v>
      </c>
      <c r="AD30" s="173">
        <f>SUM(AD31:AD38)</f>
        <v>40100.804582124241</v>
      </c>
    </row>
    <row r="31" spans="1:30" outlineLevel="1">
      <c r="C31" s="155" t="s">
        <v>464</v>
      </c>
      <c r="G31" s="157">
        <f t="shared" ref="G31:J37" si="3">L31+Q31+V31+AA31</f>
        <v>25799.748389311804</v>
      </c>
      <c r="H31" s="153">
        <f t="shared" si="3"/>
        <v>20693.712364356434</v>
      </c>
      <c r="I31" s="153">
        <f t="shared" si="3"/>
        <v>22099.616299360154</v>
      </c>
      <c r="J31" s="153">
        <f t="shared" si="3"/>
        <v>18205.384716091179</v>
      </c>
      <c r="L31" s="153">
        <v>7331.661039151204</v>
      </c>
      <c r="M31" s="153">
        <v>7027.8931185205583</v>
      </c>
      <c r="N31" s="153">
        <v>8275.5057573613085</v>
      </c>
      <c r="O31" s="153">
        <v>7741.7084363554495</v>
      </c>
      <c r="Q31" s="153">
        <v>18373.971290774509</v>
      </c>
      <c r="R31" s="153">
        <v>13412.457651752857</v>
      </c>
      <c r="S31" s="153">
        <v>13795.618588799607</v>
      </c>
      <c r="T31" s="153">
        <v>10252.064117987453</v>
      </c>
      <c r="V31" s="153">
        <v>94.116059386091308</v>
      </c>
      <c r="W31" s="153">
        <v>253.36159408302052</v>
      </c>
      <c r="X31" s="153">
        <v>28.49195319923966</v>
      </c>
      <c r="Y31" s="153">
        <v>211.61216174827447</v>
      </c>
      <c r="AA31" s="153">
        <v>0</v>
      </c>
      <c r="AB31" s="153">
        <v>0</v>
      </c>
      <c r="AC31" s="153">
        <v>0</v>
      </c>
      <c r="AD31" s="162">
        <v>0</v>
      </c>
    </row>
    <row r="32" spans="1:30" outlineLevel="1">
      <c r="C32" s="155" t="s">
        <v>293</v>
      </c>
      <c r="G32" s="157">
        <f t="shared" si="3"/>
        <v>32775.404687417613</v>
      </c>
      <c r="H32" s="153">
        <f t="shared" si="3"/>
        <v>27278.588201611812</v>
      </c>
      <c r="I32" s="153">
        <f t="shared" si="3"/>
        <v>19833.219526696041</v>
      </c>
      <c r="J32" s="153">
        <f t="shared" si="3"/>
        <v>24138.969756848353</v>
      </c>
      <c r="L32" s="153">
        <v>6513.8241995936878</v>
      </c>
      <c r="M32" s="153">
        <v>5053.7731306545174</v>
      </c>
      <c r="N32" s="153">
        <v>5341.9128052378746</v>
      </c>
      <c r="O32" s="153">
        <v>6597.4810077836046</v>
      </c>
      <c r="Q32" s="153">
        <v>23617.993953340832</v>
      </c>
      <c r="R32" s="153">
        <v>19581.470842813123</v>
      </c>
      <c r="S32" s="153">
        <v>11353.344053061792</v>
      </c>
      <c r="T32" s="153">
        <v>11852.057933581769</v>
      </c>
      <c r="V32" s="153">
        <v>2643.5865344830945</v>
      </c>
      <c r="W32" s="153">
        <v>2643.3442281441694</v>
      </c>
      <c r="X32" s="153">
        <v>3137.9626683963738</v>
      </c>
      <c r="Y32" s="153">
        <v>5689.4308154829796</v>
      </c>
      <c r="AA32" s="153">
        <v>0</v>
      </c>
      <c r="AB32" s="153">
        <v>0</v>
      </c>
      <c r="AC32" s="153">
        <v>0</v>
      </c>
      <c r="AD32" s="156">
        <v>0</v>
      </c>
    </row>
    <row r="33" spans="1:30" outlineLevel="1">
      <c r="C33" s="155" t="s">
        <v>291</v>
      </c>
      <c r="G33" s="157">
        <f t="shared" si="3"/>
        <v>36155.258319632252</v>
      </c>
      <c r="H33" s="153">
        <f t="shared" si="3"/>
        <v>29719.798529820946</v>
      </c>
      <c r="I33" s="153">
        <f t="shared" si="3"/>
        <v>12530.439236190437</v>
      </c>
      <c r="J33" s="153">
        <f t="shared" si="3"/>
        <v>12063.654332771988</v>
      </c>
      <c r="L33" s="153">
        <v>16608.045147640081</v>
      </c>
      <c r="M33" s="153">
        <v>17527.967073264499</v>
      </c>
      <c r="N33" s="153">
        <v>8887.8423874219006</v>
      </c>
      <c r="O33" s="153">
        <v>10130.888401641474</v>
      </c>
      <c r="Q33" s="153">
        <v>19212.044452417795</v>
      </c>
      <c r="R33" s="153">
        <v>11996.199472434833</v>
      </c>
      <c r="S33" s="153">
        <v>3548.547440007801</v>
      </c>
      <c r="T33" s="153">
        <v>1701.4080431792149</v>
      </c>
      <c r="V33" s="153">
        <v>335.16871957437036</v>
      </c>
      <c r="W33" s="153">
        <v>195.63198412161415</v>
      </c>
      <c r="X33" s="153">
        <v>94.049408760734906</v>
      </c>
      <c r="Y33" s="153">
        <v>231.35788795129866</v>
      </c>
      <c r="AA33" s="153">
        <v>0</v>
      </c>
      <c r="AB33" s="153">
        <v>0</v>
      </c>
      <c r="AC33" s="153">
        <v>0</v>
      </c>
      <c r="AD33" s="156">
        <v>0</v>
      </c>
    </row>
    <row r="34" spans="1:30" outlineLevel="1">
      <c r="C34" s="155" t="s">
        <v>290</v>
      </c>
      <c r="G34" s="157">
        <f t="shared" si="3"/>
        <v>42960.461722671695</v>
      </c>
      <c r="H34" s="153">
        <f t="shared" si="3"/>
        <v>30393.337729776744</v>
      </c>
      <c r="I34" s="153">
        <f t="shared" si="3"/>
        <v>31791.665272111215</v>
      </c>
      <c r="J34" s="153">
        <f t="shared" si="3"/>
        <v>32357.874328395235</v>
      </c>
      <c r="L34" s="153">
        <v>15957.534509964957</v>
      </c>
      <c r="M34" s="153">
        <v>17038.672153510845</v>
      </c>
      <c r="N34" s="153">
        <v>18017.642862161483</v>
      </c>
      <c r="O34" s="153">
        <v>17638.752784497672</v>
      </c>
      <c r="Q34" s="153">
        <v>25392.634658790936</v>
      </c>
      <c r="R34" s="153">
        <v>11825.716790594655</v>
      </c>
      <c r="S34" s="153">
        <v>12209.203725823121</v>
      </c>
      <c r="T34" s="153">
        <v>11728.020054424998</v>
      </c>
      <c r="V34" s="153">
        <v>1610.2925539158059</v>
      </c>
      <c r="W34" s="153">
        <v>1528.9487856712428</v>
      </c>
      <c r="X34" s="153">
        <v>1564.8186841266097</v>
      </c>
      <c r="Y34" s="153">
        <v>2991.1014894725672</v>
      </c>
      <c r="AA34" s="153">
        <v>0</v>
      </c>
      <c r="AB34" s="153">
        <v>0</v>
      </c>
      <c r="AC34" s="153">
        <v>0</v>
      </c>
      <c r="AD34" s="156">
        <v>0</v>
      </c>
    </row>
    <row r="35" spans="1:30" outlineLevel="1">
      <c r="C35" s="155" t="s">
        <v>463</v>
      </c>
      <c r="G35" s="157">
        <f t="shared" si="3"/>
        <v>30821.686920342858</v>
      </c>
      <c r="H35" s="153">
        <f t="shared" si="3"/>
        <v>28969.280694286528</v>
      </c>
      <c r="I35" s="153">
        <f t="shared" si="3"/>
        <v>36177.932513249179</v>
      </c>
      <c r="J35" s="153">
        <f t="shared" si="3"/>
        <v>40915.640885317072</v>
      </c>
      <c r="L35" s="153">
        <v>7844.1214934903501</v>
      </c>
      <c r="M35" s="153">
        <v>9210.1434637656184</v>
      </c>
      <c r="N35" s="153">
        <v>9432.1688850920291</v>
      </c>
      <c r="O35" s="153">
        <v>11394.51132533175</v>
      </c>
      <c r="Q35" s="153">
        <v>22977.565426852507</v>
      </c>
      <c r="R35" s="153">
        <v>19759.137230520912</v>
      </c>
      <c r="S35" s="153">
        <v>26745.763628157154</v>
      </c>
      <c r="T35" s="153">
        <v>29521.129559985326</v>
      </c>
      <c r="V35" s="153">
        <v>0</v>
      </c>
      <c r="W35" s="153">
        <v>0</v>
      </c>
      <c r="X35" s="153">
        <v>0</v>
      </c>
      <c r="Y35" s="153">
        <v>0</v>
      </c>
      <c r="AA35" s="153">
        <v>0</v>
      </c>
      <c r="AB35" s="153">
        <v>0</v>
      </c>
      <c r="AC35" s="153">
        <v>0</v>
      </c>
      <c r="AD35" s="156">
        <v>0</v>
      </c>
    </row>
    <row r="36" spans="1:30" outlineLevel="1">
      <c r="C36" s="155" t="s">
        <v>462</v>
      </c>
      <c r="G36" s="157">
        <f t="shared" si="3"/>
        <v>27258.281078864879</v>
      </c>
      <c r="H36" s="153">
        <f t="shared" si="3"/>
        <v>19025.984243486102</v>
      </c>
      <c r="I36" s="153">
        <f t="shared" si="3"/>
        <v>35261.427290375272</v>
      </c>
      <c r="J36" s="153">
        <f t="shared" si="3"/>
        <v>35675.928994138856</v>
      </c>
      <c r="L36" s="153">
        <v>7152.6428119194043</v>
      </c>
      <c r="M36" s="153">
        <v>6914.8595456567746</v>
      </c>
      <c r="N36" s="153">
        <v>7494.2139259256292</v>
      </c>
      <c r="O36" s="153">
        <v>8892.4617598163877</v>
      </c>
      <c r="Q36" s="153">
        <v>16537.748773448526</v>
      </c>
      <c r="R36" s="153">
        <v>8273.0434515093402</v>
      </c>
      <c r="S36" s="153">
        <v>21955.069691839311</v>
      </c>
      <c r="T36" s="153">
        <v>19000.352976261369</v>
      </c>
      <c r="V36" s="153">
        <v>3567.8894934969521</v>
      </c>
      <c r="W36" s="153">
        <v>3838.0812463199863</v>
      </c>
      <c r="X36" s="153">
        <v>5812.1436726103293</v>
      </c>
      <c r="Y36" s="153">
        <v>7783.1142580610967</v>
      </c>
      <c r="AA36" s="153">
        <v>0</v>
      </c>
      <c r="AB36" s="153">
        <v>0</v>
      </c>
      <c r="AC36" s="153">
        <v>0</v>
      </c>
      <c r="AD36" s="156">
        <v>0</v>
      </c>
    </row>
    <row r="37" spans="1:30" outlineLevel="1">
      <c r="C37" s="155" t="s">
        <v>461</v>
      </c>
      <c r="G37" s="157">
        <f t="shared" si="3"/>
        <v>6229.2102782344173</v>
      </c>
      <c r="H37" s="153">
        <f t="shared" si="3"/>
        <v>4261.6876421294728</v>
      </c>
      <c r="I37" s="153">
        <f t="shared" si="3"/>
        <v>-12.851992520514067</v>
      </c>
      <c r="J37" s="153">
        <f t="shared" si="3"/>
        <v>907.28761600837879</v>
      </c>
      <c r="L37" s="153">
        <v>316.37522316702939</v>
      </c>
      <c r="M37" s="153">
        <v>466.39728421522614</v>
      </c>
      <c r="N37" s="153">
        <v>16.305447128887167</v>
      </c>
      <c r="O37" s="153">
        <v>-228.25500799999998</v>
      </c>
      <c r="Q37" s="153">
        <v>4804.8653034320905</v>
      </c>
      <c r="R37" s="153">
        <v>3580.6907244755439</v>
      </c>
      <c r="S37" s="153">
        <v>-11.574286005457907</v>
      </c>
      <c r="T37" s="153">
        <v>1180.6606249994934</v>
      </c>
      <c r="V37" s="153">
        <v>1107.9697516352967</v>
      </c>
      <c r="W37" s="153">
        <v>214.59963343870277</v>
      </c>
      <c r="X37" s="153">
        <v>-17.583153643943326</v>
      </c>
      <c r="Y37" s="153">
        <v>-45.11800099111457</v>
      </c>
      <c r="AA37" s="153">
        <v>0</v>
      </c>
      <c r="AB37" s="153">
        <v>0</v>
      </c>
      <c r="AC37" s="153">
        <v>0</v>
      </c>
      <c r="AD37" s="156">
        <v>0</v>
      </c>
    </row>
    <row r="38" spans="1:30" outlineLevel="1">
      <c r="C38" s="155" t="s">
        <v>479</v>
      </c>
      <c r="G38" s="186">
        <f>SUM(G39:G41)</f>
        <v>24863.187895758383</v>
      </c>
      <c r="H38" s="186">
        <f>SUM(H39:H41)</f>
        <v>24865.862069599596</v>
      </c>
      <c r="I38" s="186">
        <f>SUM(I39:I41)</f>
        <v>31953.570811280362</v>
      </c>
      <c r="J38" s="186">
        <f>SUM(J39:J41)</f>
        <v>40100.804582124241</v>
      </c>
      <c r="L38" s="186">
        <f>SUM(L39:L41)</f>
        <v>0</v>
      </c>
      <c r="M38" s="186">
        <f>SUM(M39:M41)</f>
        <v>0</v>
      </c>
      <c r="N38" s="186">
        <f>SUM(N39:N41)</f>
        <v>0</v>
      </c>
      <c r="O38" s="186">
        <f>SUM(O39:O41)</f>
        <v>0</v>
      </c>
      <c r="Q38" s="186">
        <f>SUM(Q39:Q41)</f>
        <v>0</v>
      </c>
      <c r="R38" s="186">
        <f>SUM(R39:R41)</f>
        <v>0</v>
      </c>
      <c r="S38" s="186">
        <f>SUM(S39:S41)</f>
        <v>0</v>
      </c>
      <c r="T38" s="186">
        <f>SUM(T39:T41)</f>
        <v>0</v>
      </c>
      <c r="V38" s="186">
        <f>SUM(V39:V41)</f>
        <v>0</v>
      </c>
      <c r="W38" s="186">
        <f>SUM(W39:W41)</f>
        <v>0</v>
      </c>
      <c r="X38" s="186">
        <f>SUM(X39:X41)</f>
        <v>0</v>
      </c>
      <c r="Y38" s="186">
        <f>SUM(Y39:Y41)</f>
        <v>0</v>
      </c>
      <c r="AA38" s="207">
        <f>SUM(AA39:AA41)</f>
        <v>24863.187895758383</v>
      </c>
      <c r="AB38" s="186">
        <f>SUM(AB39:AB41)</f>
        <v>24865.862069599596</v>
      </c>
      <c r="AC38" s="186">
        <f>SUM(AC39:AC41)</f>
        <v>31953.570811280362</v>
      </c>
      <c r="AD38" s="206">
        <f>SUM(AD39:AD41)</f>
        <v>40100.804582124241</v>
      </c>
    </row>
    <row r="39" spans="1:30" outlineLevel="1">
      <c r="D39" s="185" t="s">
        <v>300</v>
      </c>
      <c r="E39" s="205"/>
      <c r="F39" s="205"/>
      <c r="G39" s="172">
        <f t="shared" ref="G39:J41" si="4">L39+Q39+V39+AA39</f>
        <v>11908.091489768078</v>
      </c>
      <c r="H39" s="171">
        <f t="shared" si="4"/>
        <v>14630.941781516362</v>
      </c>
      <c r="I39" s="171">
        <f t="shared" si="4"/>
        <v>22874.913645782959</v>
      </c>
      <c r="J39" s="171">
        <f t="shared" si="4"/>
        <v>32178.844058932722</v>
      </c>
      <c r="L39" s="171">
        <v>0</v>
      </c>
      <c r="M39" s="171">
        <v>0</v>
      </c>
      <c r="N39" s="171">
        <v>0</v>
      </c>
      <c r="O39" s="171">
        <v>0</v>
      </c>
      <c r="Q39" s="171">
        <v>0</v>
      </c>
      <c r="R39" s="171">
        <v>0</v>
      </c>
      <c r="S39" s="171">
        <v>0</v>
      </c>
      <c r="T39" s="171">
        <v>0</v>
      </c>
      <c r="V39" s="171">
        <v>0</v>
      </c>
      <c r="W39" s="171">
        <v>0</v>
      </c>
      <c r="X39" s="171">
        <v>0</v>
      </c>
      <c r="Y39" s="171">
        <v>0</v>
      </c>
      <c r="AA39" s="171">
        <v>11908.091489768078</v>
      </c>
      <c r="AB39" s="171">
        <v>14630.941781516362</v>
      </c>
      <c r="AC39" s="171">
        <v>22874.913645782959</v>
      </c>
      <c r="AD39" s="170">
        <v>32178.844058932722</v>
      </c>
    </row>
    <row r="40" spans="1:30" outlineLevel="1">
      <c r="D40" s="182" t="s">
        <v>299</v>
      </c>
      <c r="G40" s="157">
        <f t="shared" si="4"/>
        <v>0</v>
      </c>
      <c r="H40" s="153">
        <f t="shared" si="4"/>
        <v>0</v>
      </c>
      <c r="I40" s="153">
        <f t="shared" si="4"/>
        <v>409.805993260989</v>
      </c>
      <c r="J40" s="153">
        <f t="shared" si="4"/>
        <v>652.52918685764394</v>
      </c>
      <c r="L40" s="153">
        <v>0</v>
      </c>
      <c r="M40" s="153">
        <v>0</v>
      </c>
      <c r="N40" s="153">
        <v>0</v>
      </c>
      <c r="O40" s="153">
        <v>0</v>
      </c>
      <c r="Q40" s="153">
        <v>0</v>
      </c>
      <c r="R40" s="153">
        <v>0</v>
      </c>
      <c r="S40" s="153">
        <v>0</v>
      </c>
      <c r="T40" s="153">
        <v>0</v>
      </c>
      <c r="V40" s="153">
        <v>0</v>
      </c>
      <c r="W40" s="153">
        <v>0</v>
      </c>
      <c r="X40" s="153">
        <v>0</v>
      </c>
      <c r="Y40" s="153">
        <v>0</v>
      </c>
      <c r="AA40" s="153">
        <v>0</v>
      </c>
      <c r="AB40" s="153">
        <v>0</v>
      </c>
      <c r="AC40" s="153">
        <v>409.805993260989</v>
      </c>
      <c r="AD40" s="156">
        <v>652.52918685764394</v>
      </c>
    </row>
    <row r="41" spans="1:30" outlineLevel="1">
      <c r="D41" s="179" t="s">
        <v>459</v>
      </c>
      <c r="E41" s="204"/>
      <c r="F41" s="204"/>
      <c r="G41" s="169">
        <f t="shared" si="4"/>
        <v>12955.096405990305</v>
      </c>
      <c r="H41" s="168">
        <f t="shared" si="4"/>
        <v>10234.920288083234</v>
      </c>
      <c r="I41" s="168">
        <f t="shared" si="4"/>
        <v>8668.851172236411</v>
      </c>
      <c r="J41" s="168">
        <f t="shared" si="4"/>
        <v>7269.4313363338715</v>
      </c>
      <c r="L41" s="168">
        <v>0</v>
      </c>
      <c r="M41" s="168">
        <v>0</v>
      </c>
      <c r="N41" s="168">
        <v>0</v>
      </c>
      <c r="O41" s="168">
        <v>0</v>
      </c>
      <c r="Q41" s="168">
        <v>0</v>
      </c>
      <c r="R41" s="168">
        <v>0</v>
      </c>
      <c r="S41" s="168">
        <v>0</v>
      </c>
      <c r="T41" s="168">
        <v>0</v>
      </c>
      <c r="V41" s="168">
        <v>0</v>
      </c>
      <c r="W41" s="168">
        <v>0</v>
      </c>
      <c r="X41" s="168">
        <v>0</v>
      </c>
      <c r="Y41" s="168">
        <v>0</v>
      </c>
      <c r="AA41" s="168">
        <v>12955.096405990305</v>
      </c>
      <c r="AB41" s="168">
        <v>10234.920288083234</v>
      </c>
      <c r="AC41" s="168">
        <v>8668.851172236411</v>
      </c>
      <c r="AD41" s="167">
        <v>7269.4313363338715</v>
      </c>
    </row>
    <row r="42" spans="1:30" s="159" customFormat="1">
      <c r="A42" s="155"/>
      <c r="B42" s="166" t="s">
        <v>478</v>
      </c>
      <c r="C42" s="165"/>
      <c r="D42" s="165"/>
      <c r="E42" s="165"/>
      <c r="F42" s="165"/>
      <c r="G42" s="203">
        <f>G43+G80</f>
        <v>79233.034651669353</v>
      </c>
      <c r="H42" s="164">
        <f>H43+H80</f>
        <v>78204.919292422623</v>
      </c>
      <c r="I42" s="164">
        <f>I43+I80</f>
        <v>64498.676639697049</v>
      </c>
      <c r="J42" s="164">
        <f>J43+J80</f>
        <v>57864.283859518488</v>
      </c>
      <c r="K42" s="176"/>
      <c r="L42" s="203">
        <f>L43+L80</f>
        <v>26191.018191889787</v>
      </c>
      <c r="M42" s="164">
        <f>M43+M80</f>
        <v>28083.982605228008</v>
      </c>
      <c r="N42" s="164">
        <f>N43+N80</f>
        <v>19579.34586741374</v>
      </c>
      <c r="O42" s="164">
        <f>O43+O80</f>
        <v>19812.303100837355</v>
      </c>
      <c r="P42" s="176"/>
      <c r="Q42" s="203">
        <f>Q43+Q80</f>
        <v>37904.069229350105</v>
      </c>
      <c r="R42" s="164">
        <f>R43+R80</f>
        <v>36688.711052488448</v>
      </c>
      <c r="S42" s="164">
        <f>S43+S80</f>
        <v>32938.46921062412</v>
      </c>
      <c r="T42" s="164">
        <f>T43+T80</f>
        <v>24740.844241082523</v>
      </c>
      <c r="U42" s="176"/>
      <c r="V42" s="203">
        <f>V43+V80</f>
        <v>3109.9882871627601</v>
      </c>
      <c r="W42" s="164">
        <f>W43+W80</f>
        <v>3941.0304550538804</v>
      </c>
      <c r="X42" s="164">
        <f>X43+X80</f>
        <v>3666.0010336434707</v>
      </c>
      <c r="Y42" s="164">
        <f>Y43+Y80</f>
        <v>5274.9968370880088</v>
      </c>
      <c r="Z42" s="176"/>
      <c r="AA42" s="203">
        <f>AA43+AA80</f>
        <v>12027.958943266705</v>
      </c>
      <c r="AB42" s="164">
        <f>AB43+AB80</f>
        <v>9491.1951796522735</v>
      </c>
      <c r="AC42" s="164">
        <f>AC43+AC80</f>
        <v>8314.8605280157208</v>
      </c>
      <c r="AD42" s="164">
        <f>AD43+AD80</f>
        <v>8036.1396805106106</v>
      </c>
    </row>
    <row r="43" spans="1:30" s="159" customFormat="1">
      <c r="A43" s="155"/>
      <c r="B43" s="202"/>
      <c r="C43" s="202" t="s">
        <v>477</v>
      </c>
      <c r="D43" s="201"/>
      <c r="E43" s="201"/>
      <c r="F43" s="201"/>
      <c r="G43" s="200">
        <f>G44+G56+G68</f>
        <v>43312.969728889875</v>
      </c>
      <c r="H43" s="199">
        <f>H44+H56+H68</f>
        <v>42659.8642663051</v>
      </c>
      <c r="I43" s="199">
        <f>I44+I56+I68</f>
        <v>27830.188418064376</v>
      </c>
      <c r="J43" s="199">
        <f>J44+J56+J68</f>
        <v>25038.692172450672</v>
      </c>
      <c r="K43" s="176"/>
      <c r="L43" s="200">
        <f>L44+L56+L68</f>
        <v>18571.670987710193</v>
      </c>
      <c r="M43" s="199">
        <f>M44+M56+M68</f>
        <v>20362.184640513715</v>
      </c>
      <c r="N43" s="199">
        <f>N44+N56+N68</f>
        <v>11252.431169239184</v>
      </c>
      <c r="O43" s="199">
        <f>O44+O56+O68</f>
        <v>10416.993564499093</v>
      </c>
      <c r="P43" s="176"/>
      <c r="Q43" s="200">
        <f>Q44+Q56+Q68</f>
        <v>18603.414942443629</v>
      </c>
      <c r="R43" s="199">
        <f>R44+R56+R68</f>
        <v>17366.009340855602</v>
      </c>
      <c r="S43" s="199">
        <f>S44+S56+S68</f>
        <v>10854.925385080045</v>
      </c>
      <c r="T43" s="199">
        <f>T44+T56+T68</f>
        <v>7811.1631825057248</v>
      </c>
      <c r="U43" s="176"/>
      <c r="V43" s="200">
        <f>V44+V56+V68</f>
        <v>728.05472475855413</v>
      </c>
      <c r="W43" s="199">
        <f>W44+W56+W68</f>
        <v>821.70112816057997</v>
      </c>
      <c r="X43" s="199">
        <f>X44+X56+X68</f>
        <v>667.69259999579322</v>
      </c>
      <c r="Y43" s="199">
        <f>Y44+Y56+Y68</f>
        <v>1347.3957421808582</v>
      </c>
      <c r="Z43" s="176"/>
      <c r="AA43" s="200">
        <f>AA44+AA56+AA68</f>
        <v>5409.8290739774975</v>
      </c>
      <c r="AB43" s="199">
        <f>AB44+AB56+AB68</f>
        <v>4109.9691567752006</v>
      </c>
      <c r="AC43" s="199">
        <f>AC44+AC56+AC68</f>
        <v>5055.1392637493555</v>
      </c>
      <c r="AD43" s="199">
        <f>AD44+AD56+AD68</f>
        <v>5463.1396832649953</v>
      </c>
    </row>
    <row r="44" spans="1:30" s="159" customFormat="1" outlineLevel="1">
      <c r="A44" s="155"/>
      <c r="B44" s="190"/>
      <c r="C44" s="190"/>
      <c r="D44" s="190" t="s">
        <v>476</v>
      </c>
      <c r="E44" s="190"/>
      <c r="F44" s="190"/>
      <c r="G44" s="189">
        <f>SUM(G45:G52)</f>
        <v>2764.2602271230448</v>
      </c>
      <c r="H44" s="188">
        <f>SUM(H45:H52)</f>
        <v>3214.3942979999993</v>
      </c>
      <c r="I44" s="188">
        <f>SUM(I45:I52)</f>
        <v>4431.5454775845583</v>
      </c>
      <c r="J44" s="188">
        <f>SUM(J45:J52)</f>
        <v>3304.5825409999998</v>
      </c>
      <c r="K44" s="176"/>
      <c r="L44" s="189">
        <f>SUM(L45:L52)</f>
        <v>0</v>
      </c>
      <c r="M44" s="188">
        <f>SUM(M45:M52)</f>
        <v>0</v>
      </c>
      <c r="N44" s="188">
        <f>SUM(N45:N52)</f>
        <v>0</v>
      </c>
      <c r="O44" s="188">
        <f>SUM(O45:O52)</f>
        <v>0</v>
      </c>
      <c r="P44" s="176"/>
      <c r="Q44" s="189">
        <f>SUM(Q45:Q52)</f>
        <v>0</v>
      </c>
      <c r="R44" s="188">
        <f>SUM(R45:R52)</f>
        <v>152.16005854070102</v>
      </c>
      <c r="S44" s="188">
        <f>SUM(S45:S52)</f>
        <v>0</v>
      </c>
      <c r="T44" s="188">
        <f>SUM(T45:T52)</f>
        <v>39.287665739905862</v>
      </c>
      <c r="U44" s="176"/>
      <c r="V44" s="189">
        <f>SUM(V45:V52)</f>
        <v>97.951178175994372</v>
      </c>
      <c r="W44" s="188">
        <f>SUM(W45:W52)</f>
        <v>26.340383325880929</v>
      </c>
      <c r="X44" s="188">
        <f>SUM(X45:X52)</f>
        <v>0</v>
      </c>
      <c r="Y44" s="188">
        <f>SUM(Y45:Y52)</f>
        <v>4.7011396371430196</v>
      </c>
      <c r="Z44" s="176"/>
      <c r="AA44" s="189">
        <f>SUM(AA45:AA52)</f>
        <v>2666.3090489470505</v>
      </c>
      <c r="AB44" s="188">
        <f>SUM(AB45:AB52)</f>
        <v>3035.8938561334171</v>
      </c>
      <c r="AC44" s="188">
        <f>SUM(AC45:AC52)</f>
        <v>4431.5454775845583</v>
      </c>
      <c r="AD44" s="188">
        <f>SUM(AD45:AD52)</f>
        <v>3260.593735622951</v>
      </c>
    </row>
    <row r="45" spans="1:30" outlineLevel="2">
      <c r="E45" s="155" t="s">
        <v>464</v>
      </c>
      <c r="G45" s="157">
        <f t="shared" ref="G45:J51" si="5">L45+Q45+V45+AA45</f>
        <v>0</v>
      </c>
      <c r="H45" s="153">
        <f t="shared" si="5"/>
        <v>0</v>
      </c>
      <c r="I45" s="153">
        <f t="shared" si="5"/>
        <v>0</v>
      </c>
      <c r="J45" s="153">
        <f t="shared" si="5"/>
        <v>0</v>
      </c>
      <c r="L45" s="186">
        <v>0</v>
      </c>
      <c r="M45" s="153">
        <v>0</v>
      </c>
      <c r="N45" s="153">
        <v>0</v>
      </c>
      <c r="O45" s="181">
        <v>0</v>
      </c>
      <c r="Q45" s="181">
        <v>0</v>
      </c>
      <c r="R45" s="181">
        <v>0</v>
      </c>
      <c r="S45" s="181">
        <v>0</v>
      </c>
      <c r="T45" s="181">
        <v>0</v>
      </c>
      <c r="V45" s="181">
        <v>0</v>
      </c>
      <c r="W45" s="181">
        <v>0</v>
      </c>
      <c r="X45" s="181">
        <v>0</v>
      </c>
      <c r="Y45" s="181">
        <v>0</v>
      </c>
      <c r="AA45" s="153">
        <v>0</v>
      </c>
      <c r="AB45" s="153">
        <v>0</v>
      </c>
      <c r="AC45" s="153">
        <v>0</v>
      </c>
      <c r="AD45" s="156">
        <v>0</v>
      </c>
    </row>
    <row r="46" spans="1:30" outlineLevel="2">
      <c r="E46" s="155" t="s">
        <v>293</v>
      </c>
      <c r="G46" s="157">
        <f t="shared" si="5"/>
        <v>0</v>
      </c>
      <c r="H46" s="153">
        <f t="shared" si="5"/>
        <v>0</v>
      </c>
      <c r="I46" s="153">
        <f t="shared" si="5"/>
        <v>0</v>
      </c>
      <c r="J46" s="153">
        <f t="shared" si="5"/>
        <v>0</v>
      </c>
      <c r="L46" s="186">
        <v>0</v>
      </c>
      <c r="M46" s="153">
        <v>0</v>
      </c>
      <c r="N46" s="153">
        <v>0</v>
      </c>
      <c r="O46" s="181">
        <v>0</v>
      </c>
      <c r="Q46" s="181">
        <v>0</v>
      </c>
      <c r="R46" s="181">
        <v>0</v>
      </c>
      <c r="S46" s="181">
        <v>0</v>
      </c>
      <c r="T46" s="181">
        <v>0</v>
      </c>
      <c r="V46" s="181">
        <v>0</v>
      </c>
      <c r="W46" s="181">
        <v>0</v>
      </c>
      <c r="X46" s="181">
        <v>0</v>
      </c>
      <c r="Y46" s="181">
        <v>0</v>
      </c>
      <c r="AA46" s="153">
        <v>0</v>
      </c>
      <c r="AB46" s="153">
        <v>0</v>
      </c>
      <c r="AC46" s="153">
        <v>0</v>
      </c>
      <c r="AD46" s="156">
        <v>0</v>
      </c>
    </row>
    <row r="47" spans="1:30" outlineLevel="2">
      <c r="E47" s="155" t="s">
        <v>291</v>
      </c>
      <c r="G47" s="157">
        <f t="shared" si="5"/>
        <v>0</v>
      </c>
      <c r="H47" s="153">
        <f t="shared" si="5"/>
        <v>0</v>
      </c>
      <c r="I47" s="153">
        <f t="shared" si="5"/>
        <v>0</v>
      </c>
      <c r="J47" s="153">
        <f t="shared" si="5"/>
        <v>0</v>
      </c>
      <c r="L47" s="186">
        <v>0</v>
      </c>
      <c r="M47" s="153">
        <v>0</v>
      </c>
      <c r="N47" s="153">
        <v>0</v>
      </c>
      <c r="O47" s="181">
        <v>0</v>
      </c>
      <c r="Q47" s="181">
        <v>0</v>
      </c>
      <c r="R47" s="181">
        <v>0</v>
      </c>
      <c r="S47" s="181">
        <v>0</v>
      </c>
      <c r="T47" s="181">
        <v>0</v>
      </c>
      <c r="V47" s="181">
        <v>0</v>
      </c>
      <c r="W47" s="181">
        <v>0</v>
      </c>
      <c r="X47" s="181">
        <v>0</v>
      </c>
      <c r="Y47" s="181">
        <v>0</v>
      </c>
      <c r="AA47" s="153">
        <v>0</v>
      </c>
      <c r="AB47" s="153">
        <v>0</v>
      </c>
      <c r="AC47" s="153">
        <v>0</v>
      </c>
      <c r="AD47" s="156">
        <v>0</v>
      </c>
    </row>
    <row r="48" spans="1:30" outlineLevel="2">
      <c r="E48" s="155" t="s">
        <v>290</v>
      </c>
      <c r="G48" s="157">
        <f t="shared" si="5"/>
        <v>0</v>
      </c>
      <c r="H48" s="153">
        <f t="shared" si="5"/>
        <v>0</v>
      </c>
      <c r="I48" s="153">
        <f t="shared" si="5"/>
        <v>0</v>
      </c>
      <c r="J48" s="153">
        <f t="shared" si="5"/>
        <v>0</v>
      </c>
      <c r="L48" s="186">
        <v>0</v>
      </c>
      <c r="M48" s="153">
        <v>0</v>
      </c>
      <c r="N48" s="153">
        <v>0</v>
      </c>
      <c r="O48" s="181">
        <v>0</v>
      </c>
      <c r="Q48" s="181">
        <v>0</v>
      </c>
      <c r="R48" s="181">
        <v>0</v>
      </c>
      <c r="S48" s="181">
        <v>0</v>
      </c>
      <c r="T48" s="181">
        <v>0</v>
      </c>
      <c r="V48" s="181">
        <v>0</v>
      </c>
      <c r="W48" s="181">
        <v>0</v>
      </c>
      <c r="X48" s="181">
        <v>0</v>
      </c>
      <c r="Y48" s="181">
        <v>0</v>
      </c>
      <c r="AA48" s="153">
        <v>0</v>
      </c>
      <c r="AB48" s="153">
        <v>0</v>
      </c>
      <c r="AC48" s="153">
        <v>0</v>
      </c>
      <c r="AD48" s="156">
        <v>0</v>
      </c>
    </row>
    <row r="49" spans="1:30" outlineLevel="2">
      <c r="E49" s="155" t="s">
        <v>463</v>
      </c>
      <c r="G49" s="157">
        <f t="shared" si="5"/>
        <v>0</v>
      </c>
      <c r="H49" s="153">
        <f t="shared" si="5"/>
        <v>0</v>
      </c>
      <c r="I49" s="153">
        <f t="shared" si="5"/>
        <v>0</v>
      </c>
      <c r="J49" s="153">
        <f t="shared" si="5"/>
        <v>0</v>
      </c>
      <c r="L49" s="186">
        <v>0</v>
      </c>
      <c r="M49" s="153">
        <v>0</v>
      </c>
      <c r="N49" s="153">
        <v>0</v>
      </c>
      <c r="O49" s="181">
        <v>0</v>
      </c>
      <c r="Q49" s="181">
        <v>0</v>
      </c>
      <c r="R49" s="181">
        <v>0</v>
      </c>
      <c r="S49" s="181">
        <v>0</v>
      </c>
      <c r="T49" s="181">
        <v>0</v>
      </c>
      <c r="V49" s="181">
        <v>0</v>
      </c>
      <c r="W49" s="181">
        <v>0</v>
      </c>
      <c r="X49" s="181">
        <v>0</v>
      </c>
      <c r="Y49" s="181">
        <v>0</v>
      </c>
      <c r="AA49" s="153">
        <v>0</v>
      </c>
      <c r="AB49" s="153">
        <v>0</v>
      </c>
      <c r="AC49" s="153">
        <v>0</v>
      </c>
      <c r="AD49" s="156">
        <v>0</v>
      </c>
    </row>
    <row r="50" spans="1:30" outlineLevel="2">
      <c r="E50" s="155" t="s">
        <v>462</v>
      </c>
      <c r="G50" s="157">
        <f t="shared" si="5"/>
        <v>0</v>
      </c>
      <c r="H50" s="153">
        <f t="shared" si="5"/>
        <v>0</v>
      </c>
      <c r="I50" s="153">
        <f t="shared" si="5"/>
        <v>0</v>
      </c>
      <c r="J50" s="153">
        <f t="shared" si="5"/>
        <v>0</v>
      </c>
      <c r="L50" s="186">
        <v>0</v>
      </c>
      <c r="M50" s="153">
        <v>0</v>
      </c>
      <c r="N50" s="153">
        <v>0</v>
      </c>
      <c r="O50" s="181">
        <v>0</v>
      </c>
      <c r="Q50" s="181">
        <v>0</v>
      </c>
      <c r="R50" s="181">
        <v>0</v>
      </c>
      <c r="S50" s="181">
        <v>0</v>
      </c>
      <c r="T50" s="181">
        <v>0</v>
      </c>
      <c r="V50" s="181">
        <v>0</v>
      </c>
      <c r="W50" s="181">
        <v>0</v>
      </c>
      <c r="X50" s="181">
        <v>0</v>
      </c>
      <c r="Y50" s="181">
        <v>0</v>
      </c>
      <c r="AA50" s="153">
        <v>0</v>
      </c>
      <c r="AB50" s="153">
        <v>0</v>
      </c>
      <c r="AC50" s="153">
        <v>0</v>
      </c>
      <c r="AD50" s="156">
        <v>0</v>
      </c>
    </row>
    <row r="51" spans="1:30" outlineLevel="2">
      <c r="E51" s="155" t="s">
        <v>475</v>
      </c>
      <c r="G51" s="157">
        <f t="shared" si="5"/>
        <v>97.951178175994372</v>
      </c>
      <c r="H51" s="153">
        <f t="shared" si="5"/>
        <v>178.50044186658195</v>
      </c>
      <c r="I51" s="153">
        <f t="shared" si="5"/>
        <v>0</v>
      </c>
      <c r="J51" s="153">
        <f t="shared" si="5"/>
        <v>43.988805377048884</v>
      </c>
      <c r="L51" s="186">
        <v>0</v>
      </c>
      <c r="M51" s="153">
        <v>0</v>
      </c>
      <c r="N51" s="153">
        <v>0</v>
      </c>
      <c r="O51" s="181">
        <v>0</v>
      </c>
      <c r="Q51" s="181">
        <v>0</v>
      </c>
      <c r="R51" s="181">
        <v>152.16005854070102</v>
      </c>
      <c r="S51" s="181">
        <v>0</v>
      </c>
      <c r="T51" s="181">
        <v>39.287665739905862</v>
      </c>
      <c r="V51" s="181">
        <v>97.951178175994372</v>
      </c>
      <c r="W51" s="197">
        <v>26.340383325880929</v>
      </c>
      <c r="X51" s="181">
        <v>0</v>
      </c>
      <c r="Y51" s="181">
        <v>4.7011396371430196</v>
      </c>
      <c r="AA51" s="153">
        <v>0</v>
      </c>
      <c r="AB51" s="153">
        <v>0</v>
      </c>
      <c r="AC51" s="153">
        <v>0</v>
      </c>
      <c r="AD51" s="156">
        <v>0</v>
      </c>
    </row>
    <row r="52" spans="1:30" outlineLevel="2">
      <c r="E52" s="155" t="s">
        <v>474</v>
      </c>
      <c r="G52" s="157">
        <f>SUM(G53:G55)</f>
        <v>2666.3090489470505</v>
      </c>
      <c r="H52" s="153">
        <f>SUM(H53:H55)</f>
        <v>3035.8938561334171</v>
      </c>
      <c r="I52" s="153">
        <f>SUM(I53:I55)</f>
        <v>4431.5454775845583</v>
      </c>
      <c r="J52" s="153">
        <f>SUM(J53:J55)</f>
        <v>3260.593735622951</v>
      </c>
      <c r="L52" s="157">
        <f>SUM(L53:L55)</f>
        <v>0</v>
      </c>
      <c r="M52" s="153">
        <f>SUM(M53:M55)</f>
        <v>0</v>
      </c>
      <c r="N52" s="153">
        <f>SUM(N53:N55)</f>
        <v>0</v>
      </c>
      <c r="O52" s="153">
        <f>SUM(O53:O55)</f>
        <v>0</v>
      </c>
      <c r="Q52" s="157">
        <f>SUM(Q53:Q55)</f>
        <v>0</v>
      </c>
      <c r="R52" s="153">
        <f>SUM(R53:R55)</f>
        <v>0</v>
      </c>
      <c r="S52" s="153">
        <f>SUM(S53:S55)</f>
        <v>0</v>
      </c>
      <c r="T52" s="153">
        <f>SUM(T53:T55)</f>
        <v>0</v>
      </c>
      <c r="V52" s="157">
        <f>SUM(V53:V55)</f>
        <v>0</v>
      </c>
      <c r="W52" s="153">
        <f>SUM(W53:W55)</f>
        <v>0</v>
      </c>
      <c r="X52" s="153">
        <f>SUM(X53:X55)</f>
        <v>0</v>
      </c>
      <c r="Y52" s="153">
        <f>SUM(Y53:Y55)</f>
        <v>0</v>
      </c>
      <c r="AA52" s="157">
        <f>SUM(AA53:AA55)</f>
        <v>2666.3090489470505</v>
      </c>
      <c r="AB52" s="153">
        <f>SUM(AB53:AB55)</f>
        <v>3035.8938561334171</v>
      </c>
      <c r="AC52" s="153">
        <f>SUM(AC53:AC55)</f>
        <v>4431.5454775845583</v>
      </c>
      <c r="AD52" s="153">
        <f>SUM(AD53:AD55)</f>
        <v>3260.593735622951</v>
      </c>
    </row>
    <row r="53" spans="1:30" outlineLevel="2">
      <c r="F53" s="185" t="s">
        <v>300</v>
      </c>
      <c r="G53" s="172">
        <v>1609.5763596231604</v>
      </c>
      <c r="H53" s="171">
        <v>1941.9847068095296</v>
      </c>
      <c r="I53" s="171">
        <v>3674.417430805197</v>
      </c>
      <c r="J53" s="171">
        <v>2711.6725429974431</v>
      </c>
      <c r="L53" s="192">
        <v>0</v>
      </c>
      <c r="M53" s="171">
        <v>0</v>
      </c>
      <c r="N53" s="171">
        <v>0</v>
      </c>
      <c r="O53" s="184">
        <v>0</v>
      </c>
      <c r="Q53" s="171">
        <v>0</v>
      </c>
      <c r="R53" s="171">
        <v>0</v>
      </c>
      <c r="S53" s="171">
        <v>0</v>
      </c>
      <c r="T53" s="184">
        <v>0</v>
      </c>
      <c r="V53" s="171">
        <v>0</v>
      </c>
      <c r="W53" s="171">
        <v>0</v>
      </c>
      <c r="X53" s="171">
        <v>0</v>
      </c>
      <c r="Y53" s="184">
        <v>0</v>
      </c>
      <c r="AA53" s="184">
        <v>1609.5763596231604</v>
      </c>
      <c r="AB53" s="184">
        <v>1941.9847068095296</v>
      </c>
      <c r="AC53" s="184">
        <v>3674.417430805197</v>
      </c>
      <c r="AD53" s="183">
        <v>2711.6725429974431</v>
      </c>
    </row>
    <row r="54" spans="1:30" outlineLevel="2">
      <c r="F54" s="182" t="s">
        <v>299</v>
      </c>
      <c r="G54" s="157">
        <v>0</v>
      </c>
      <c r="H54" s="153">
        <v>87.176460000000006</v>
      </c>
      <c r="I54" s="153">
        <v>64.570019000000002</v>
      </c>
      <c r="J54" s="153">
        <v>77.140863999999993</v>
      </c>
      <c r="L54" s="186">
        <v>0</v>
      </c>
      <c r="M54" s="153">
        <v>0</v>
      </c>
      <c r="N54" s="153">
        <v>0</v>
      </c>
      <c r="O54" s="181">
        <v>0</v>
      </c>
      <c r="Q54" s="153">
        <v>0</v>
      </c>
      <c r="R54" s="153">
        <v>0</v>
      </c>
      <c r="S54" s="153">
        <v>0</v>
      </c>
      <c r="T54" s="181">
        <v>0</v>
      </c>
      <c r="V54" s="153">
        <v>0</v>
      </c>
      <c r="W54" s="153">
        <v>0</v>
      </c>
      <c r="X54" s="153">
        <v>0</v>
      </c>
      <c r="Y54" s="181">
        <v>0</v>
      </c>
      <c r="AA54" s="181">
        <v>0</v>
      </c>
      <c r="AB54" s="181">
        <v>87.176460000000006</v>
      </c>
      <c r="AC54" s="181">
        <v>64.570019000000002</v>
      </c>
      <c r="AD54" s="180">
        <v>77.140863999999993</v>
      </c>
    </row>
    <row r="55" spans="1:30" outlineLevel="2">
      <c r="F55" s="179" t="s">
        <v>459</v>
      </c>
      <c r="G55" s="169">
        <v>1056.7326893238901</v>
      </c>
      <c r="H55" s="168">
        <v>1006.7326893238876</v>
      </c>
      <c r="I55" s="168">
        <v>692.55802777936185</v>
      </c>
      <c r="J55" s="168">
        <v>471.78032862550799</v>
      </c>
      <c r="L55" s="191">
        <v>0</v>
      </c>
      <c r="M55" s="168">
        <v>0</v>
      </c>
      <c r="N55" s="168">
        <v>0</v>
      </c>
      <c r="O55" s="178">
        <v>0</v>
      </c>
      <c r="Q55" s="168">
        <v>0</v>
      </c>
      <c r="R55" s="168">
        <v>0</v>
      </c>
      <c r="S55" s="168">
        <v>0</v>
      </c>
      <c r="T55" s="178">
        <v>0</v>
      </c>
      <c r="V55" s="168">
        <v>0</v>
      </c>
      <c r="W55" s="168">
        <v>0</v>
      </c>
      <c r="X55" s="168">
        <v>0</v>
      </c>
      <c r="Y55" s="178">
        <v>0</v>
      </c>
      <c r="AA55" s="178">
        <v>1056.7326893238901</v>
      </c>
      <c r="AB55" s="178">
        <v>1006.7326893238876</v>
      </c>
      <c r="AC55" s="193">
        <v>692.55802777936185</v>
      </c>
      <c r="AD55" s="177">
        <v>471.78032862550799</v>
      </c>
    </row>
    <row r="56" spans="1:30" s="159" customFormat="1" outlineLevel="1">
      <c r="A56" s="155"/>
      <c r="B56" s="190"/>
      <c r="C56" s="190"/>
      <c r="D56" s="190" t="s">
        <v>334</v>
      </c>
      <c r="E56" s="190"/>
      <c r="F56" s="190"/>
      <c r="G56" s="189">
        <f>SUM(G57:G64)</f>
        <v>16102.465477000002</v>
      </c>
      <c r="H56" s="188">
        <f>SUM(H57:H64)</f>
        <v>12967.828748305095</v>
      </c>
      <c r="I56" s="188">
        <f>SUM(I57:I64)</f>
        <v>10801.703111479817</v>
      </c>
      <c r="J56" s="188">
        <f>SUM(J57:J64)</f>
        <v>10659.004972450672</v>
      </c>
      <c r="K56" s="176"/>
      <c r="L56" s="189">
        <f>SUM(L57:L64)</f>
        <v>6338.9506868032286</v>
      </c>
      <c r="M56" s="188">
        <f>SUM(M57:M64)</f>
        <v>6274.2733770137575</v>
      </c>
      <c r="N56" s="188">
        <f>SUM(N57:N64)</f>
        <v>4779.3957532391842</v>
      </c>
      <c r="O56" s="188">
        <f>SUM(O57:O64)</f>
        <v>4780.9066014990922</v>
      </c>
      <c r="P56" s="176"/>
      <c r="Q56" s="189">
        <f>SUM(Q57:Q64)</f>
        <v>7934.0416044436279</v>
      </c>
      <c r="R56" s="188">
        <f>SUM(R57:R64)</f>
        <v>5764.0591983879876</v>
      </c>
      <c r="S56" s="188">
        <f>SUM(S57:S64)</f>
        <v>5413.5255140800446</v>
      </c>
      <c r="T56" s="188">
        <f>SUM(T57:T64)</f>
        <v>5122.2179027658194</v>
      </c>
      <c r="U56" s="176"/>
      <c r="V56" s="189">
        <f>SUM(V57:V64)</f>
        <v>263.66113852848025</v>
      </c>
      <c r="W56" s="188">
        <f>SUM(W57:W64)</f>
        <v>326.06216800000004</v>
      </c>
      <c r="X56" s="188">
        <f>SUM(X57:X64)</f>
        <v>226.73368452997158</v>
      </c>
      <c r="Y56" s="188">
        <f>SUM(Y57:Y64)</f>
        <v>511.64431938996336</v>
      </c>
      <c r="Z56" s="176"/>
      <c r="AA56" s="189">
        <f>SUM(AA57:AA64)</f>
        <v>1565.8120472246628</v>
      </c>
      <c r="AB56" s="188">
        <f>SUM(AB57:AB64)</f>
        <v>603.43400490334852</v>
      </c>
      <c r="AC56" s="188">
        <f>SUM(AC57:AC64)</f>
        <v>382.04815963061907</v>
      </c>
      <c r="AD56" s="188">
        <f>SUM(AD57:AD64)</f>
        <v>244.236148795796</v>
      </c>
    </row>
    <row r="57" spans="1:30" outlineLevel="2">
      <c r="E57" s="155" t="s">
        <v>464</v>
      </c>
      <c r="G57" s="157">
        <f t="shared" ref="G57:J63" si="6">L57+Q57+V57+AA57</f>
        <v>1951.6753457700552</v>
      </c>
      <c r="H57" s="153">
        <f t="shared" si="6"/>
        <v>1299.8416278466048</v>
      </c>
      <c r="I57" s="153">
        <f t="shared" si="6"/>
        <v>1318.7644874135392</v>
      </c>
      <c r="J57" s="153">
        <f t="shared" si="6"/>
        <v>1106.4776916806459</v>
      </c>
      <c r="L57" s="186">
        <v>899.2169572340423</v>
      </c>
      <c r="M57" s="186">
        <v>569.42465027250319</v>
      </c>
      <c r="N57" s="181">
        <v>650.89001476999772</v>
      </c>
      <c r="O57" s="181">
        <v>460.16777176754618</v>
      </c>
      <c r="Q57" s="181">
        <v>1044.1250085917886</v>
      </c>
      <c r="R57" s="181">
        <v>719.59216791140091</v>
      </c>
      <c r="S57" s="181">
        <v>661.66444318552487</v>
      </c>
      <c r="T57" s="181">
        <v>629.96785903496243</v>
      </c>
      <c r="V57" s="181">
        <v>8.3333799442242729</v>
      </c>
      <c r="W57" s="181">
        <v>10.824809662700675</v>
      </c>
      <c r="X57" s="181">
        <v>6.2100294580165194</v>
      </c>
      <c r="Y57" s="181">
        <v>16.3420608781373</v>
      </c>
      <c r="AA57" s="153">
        <v>0</v>
      </c>
      <c r="AB57" s="153">
        <v>0</v>
      </c>
      <c r="AC57" s="153">
        <v>0</v>
      </c>
      <c r="AD57" s="156">
        <v>0</v>
      </c>
    </row>
    <row r="58" spans="1:30" outlineLevel="2">
      <c r="E58" s="155" t="s">
        <v>293</v>
      </c>
      <c r="G58" s="157">
        <f t="shared" si="6"/>
        <v>1675.6741143906329</v>
      </c>
      <c r="H58" s="153">
        <f t="shared" si="6"/>
        <v>1506.7525491371312</v>
      </c>
      <c r="I58" s="153">
        <f t="shared" si="6"/>
        <v>1043.3380386562617</v>
      </c>
      <c r="J58" s="153">
        <f t="shared" si="6"/>
        <v>1508.4088299213659</v>
      </c>
      <c r="L58" s="186">
        <v>331.74885580231268</v>
      </c>
      <c r="M58" s="186">
        <v>490.92635874027769</v>
      </c>
      <c r="N58" s="181">
        <v>272.12512472591993</v>
      </c>
      <c r="O58" s="181">
        <v>451.3502694642699</v>
      </c>
      <c r="Q58" s="181">
        <v>1217.0329504500248</v>
      </c>
      <c r="R58" s="181">
        <v>853.6557948205018</v>
      </c>
      <c r="S58" s="181">
        <v>685.79066450993719</v>
      </c>
      <c r="T58" s="181">
        <v>791.07405100195558</v>
      </c>
      <c r="V58" s="181">
        <v>126.89230813829536</v>
      </c>
      <c r="W58" s="181">
        <v>162.17039557635155</v>
      </c>
      <c r="X58" s="181">
        <v>85.422249420404654</v>
      </c>
      <c r="Y58" s="181">
        <v>265.98450945514026</v>
      </c>
      <c r="AA58" s="153">
        <v>0</v>
      </c>
      <c r="AB58" s="153">
        <v>0</v>
      </c>
      <c r="AC58" s="153">
        <v>0</v>
      </c>
      <c r="AD58" s="156">
        <v>0</v>
      </c>
    </row>
    <row r="59" spans="1:30" outlineLevel="2">
      <c r="E59" s="155" t="s">
        <v>291</v>
      </c>
      <c r="G59" s="157">
        <f t="shared" si="6"/>
        <v>1181.5237816299257</v>
      </c>
      <c r="H59" s="153">
        <f t="shared" si="6"/>
        <v>1514.4124948607675</v>
      </c>
      <c r="I59" s="153">
        <f t="shared" si="6"/>
        <v>589.02508415395357</v>
      </c>
      <c r="J59" s="153">
        <f t="shared" si="6"/>
        <v>796.44227443833029</v>
      </c>
      <c r="L59" s="186">
        <v>216.79120302030489</v>
      </c>
      <c r="M59" s="186">
        <v>493.04391211198026</v>
      </c>
      <c r="N59" s="181">
        <v>167.6486682766382</v>
      </c>
      <c r="O59" s="181">
        <v>565.28816489962719</v>
      </c>
      <c r="Q59" s="181">
        <v>961.66690113686423</v>
      </c>
      <c r="R59" s="181">
        <v>1017.7908270949154</v>
      </c>
      <c r="S59" s="181">
        <v>419.57568791336746</v>
      </c>
      <c r="T59" s="181">
        <v>225.0440487357169</v>
      </c>
      <c r="V59" s="181">
        <v>3.0656774727565015</v>
      </c>
      <c r="W59" s="181">
        <v>3.5777556538719111</v>
      </c>
      <c r="X59" s="181">
        <v>1.8007279639478735</v>
      </c>
      <c r="Y59" s="181">
        <v>6.1100608029862391</v>
      </c>
      <c r="AA59" s="153">
        <v>0</v>
      </c>
      <c r="AB59" s="153">
        <v>0</v>
      </c>
      <c r="AC59" s="153">
        <v>0</v>
      </c>
      <c r="AD59" s="156">
        <v>0</v>
      </c>
    </row>
    <row r="60" spans="1:30" outlineLevel="2">
      <c r="E60" s="155" t="s">
        <v>290</v>
      </c>
      <c r="G60" s="157">
        <f t="shared" si="6"/>
        <v>4170.3052882422508</v>
      </c>
      <c r="H60" s="153">
        <f t="shared" si="6"/>
        <v>4501.7777649266745</v>
      </c>
      <c r="I60" s="153">
        <f t="shared" si="6"/>
        <v>3416.5978700033916</v>
      </c>
      <c r="J60" s="153">
        <f t="shared" si="6"/>
        <v>3031.3269308264717</v>
      </c>
      <c r="L60" s="186">
        <v>2916.3163880554839</v>
      </c>
      <c r="M60" s="186">
        <v>3488.2693316448263</v>
      </c>
      <c r="N60" s="181">
        <v>2488.0123517998372</v>
      </c>
      <c r="O60" s="181">
        <v>2131.7823517787992</v>
      </c>
      <c r="Q60" s="181">
        <v>1219.61461212836</v>
      </c>
      <c r="R60" s="181">
        <v>969.95860914400896</v>
      </c>
      <c r="S60" s="181">
        <v>904.66236850816972</v>
      </c>
      <c r="T60" s="181">
        <v>829.51910072593716</v>
      </c>
      <c r="V60" s="181">
        <v>34.374288058406528</v>
      </c>
      <c r="W60" s="181">
        <v>43.549824137838854</v>
      </c>
      <c r="X60" s="181">
        <v>23.923149695384879</v>
      </c>
      <c r="Y60" s="181">
        <v>70.025478321735335</v>
      </c>
      <c r="AA60" s="153">
        <v>0</v>
      </c>
      <c r="AB60" s="153">
        <v>0</v>
      </c>
      <c r="AC60" s="153">
        <v>0</v>
      </c>
      <c r="AD60" s="156">
        <v>0</v>
      </c>
    </row>
    <row r="61" spans="1:30" outlineLevel="2">
      <c r="E61" s="155" t="s">
        <v>463</v>
      </c>
      <c r="G61" s="157">
        <f t="shared" si="6"/>
        <v>2813.0701761974838</v>
      </c>
      <c r="H61" s="153">
        <f t="shared" si="6"/>
        <v>2054.8586591352823</v>
      </c>
      <c r="I61" s="153">
        <f t="shared" si="6"/>
        <v>2085.4617444149485</v>
      </c>
      <c r="J61" s="153">
        <f t="shared" si="6"/>
        <v>2292.5296122833274</v>
      </c>
      <c r="L61" s="186">
        <v>770.73747373526419</v>
      </c>
      <c r="M61" s="186">
        <v>615.80587162067832</v>
      </c>
      <c r="N61" s="181">
        <v>399.99751224687486</v>
      </c>
      <c r="O61" s="181">
        <v>706.69752077658768</v>
      </c>
      <c r="Q61" s="181">
        <v>2042.3327024622195</v>
      </c>
      <c r="R61" s="181">
        <v>1439.052787514604</v>
      </c>
      <c r="S61" s="181">
        <v>1685.4642321680737</v>
      </c>
      <c r="T61" s="181">
        <v>1585.8320915067397</v>
      </c>
      <c r="V61" s="181">
        <v>0</v>
      </c>
      <c r="W61" s="181">
        <v>0</v>
      </c>
      <c r="X61" s="181">
        <v>0</v>
      </c>
      <c r="Y61" s="181">
        <v>0</v>
      </c>
      <c r="AA61" s="153">
        <v>0</v>
      </c>
      <c r="AB61" s="153">
        <v>0</v>
      </c>
      <c r="AC61" s="153">
        <v>0</v>
      </c>
      <c r="AD61" s="156">
        <v>0</v>
      </c>
    </row>
    <row r="62" spans="1:30" outlineLevel="2">
      <c r="E62" s="155" t="s">
        <v>462</v>
      </c>
      <c r="G62" s="157">
        <f t="shared" si="6"/>
        <v>1870.454647839869</v>
      </c>
      <c r="H62" s="153">
        <f t="shared" si="6"/>
        <v>1063.5623192378659</v>
      </c>
      <c r="I62" s="153">
        <f t="shared" si="6"/>
        <v>1622.2215236073778</v>
      </c>
      <c r="J62" s="153">
        <f t="shared" si="6"/>
        <v>1600.5675155974275</v>
      </c>
      <c r="L62" s="186">
        <v>671.47098556507603</v>
      </c>
      <c r="M62" s="186">
        <v>554.99226296427787</v>
      </c>
      <c r="N62" s="181">
        <v>471.42035302760519</v>
      </c>
      <c r="O62" s="181">
        <v>465.07498688190509</v>
      </c>
      <c r="Q62" s="181">
        <v>1115.7417417586187</v>
      </c>
      <c r="R62" s="181">
        <v>402.63067330435086</v>
      </c>
      <c r="S62" s="181">
        <v>1041.4236425875549</v>
      </c>
      <c r="T62" s="181">
        <v>982.31031878355816</v>
      </c>
      <c r="V62" s="181">
        <v>83.241920516174332</v>
      </c>
      <c r="W62" s="181">
        <v>105.93938296923706</v>
      </c>
      <c r="X62" s="181">
        <v>109.37752799221764</v>
      </c>
      <c r="Y62" s="181">
        <v>153.18220993196419</v>
      </c>
      <c r="AA62" s="153">
        <v>0</v>
      </c>
      <c r="AB62" s="153">
        <v>0</v>
      </c>
      <c r="AC62" s="153">
        <v>0</v>
      </c>
      <c r="AD62" s="156">
        <v>0</v>
      </c>
    </row>
    <row r="63" spans="1:30" outlineLevel="2">
      <c r="E63" s="155" t="s">
        <v>467</v>
      </c>
      <c r="G63" s="157">
        <f t="shared" si="6"/>
        <v>873.95007570512064</v>
      </c>
      <c r="H63" s="153">
        <f t="shared" si="6"/>
        <v>423.18932825741973</v>
      </c>
      <c r="I63" s="153">
        <f t="shared" si="6"/>
        <v>344.24620359972602</v>
      </c>
      <c r="J63" s="153">
        <f t="shared" si="6"/>
        <v>79.015968907307354</v>
      </c>
      <c r="L63" s="186">
        <v>532.66882339074425</v>
      </c>
      <c r="M63" s="186">
        <v>61.810989659213881</v>
      </c>
      <c r="N63" s="181">
        <v>329.30172839231051</v>
      </c>
      <c r="O63" s="181">
        <v>0.54553593035811765</v>
      </c>
      <c r="Q63" s="181">
        <v>333.52768791575318</v>
      </c>
      <c r="R63" s="181">
        <v>361.37833859820586</v>
      </c>
      <c r="S63" s="181">
        <v>14.944475207415522</v>
      </c>
      <c r="T63" s="181">
        <v>78.47043297694924</v>
      </c>
      <c r="V63" s="181">
        <v>7.7535643986232188</v>
      </c>
      <c r="W63" s="197">
        <v>0</v>
      </c>
      <c r="X63" s="153">
        <v>0</v>
      </c>
      <c r="Y63" s="181">
        <v>0</v>
      </c>
      <c r="AA63" s="153">
        <v>0</v>
      </c>
      <c r="AB63" s="153">
        <v>0</v>
      </c>
      <c r="AC63" s="153">
        <v>0</v>
      </c>
      <c r="AD63" s="156">
        <v>0</v>
      </c>
    </row>
    <row r="64" spans="1:30" outlineLevel="2">
      <c r="E64" s="155" t="s">
        <v>460</v>
      </c>
      <c r="G64" s="157">
        <f>SUM(G65:G67)</f>
        <v>1565.8120472246628</v>
      </c>
      <c r="H64" s="153">
        <f>SUM(H65:H67)</f>
        <v>603.43400490334852</v>
      </c>
      <c r="I64" s="153">
        <f>SUM(I65:I67)</f>
        <v>382.04815963061907</v>
      </c>
      <c r="J64" s="153">
        <f>SUM(J65:J67)</f>
        <v>244.236148795796</v>
      </c>
      <c r="L64" s="157">
        <f>SUM(L65:L67)</f>
        <v>0</v>
      </c>
      <c r="M64" s="153">
        <f>SUM(M65:M67)</f>
        <v>0</v>
      </c>
      <c r="N64" s="153">
        <f>SUM(N65:N67)</f>
        <v>0</v>
      </c>
      <c r="O64" s="153">
        <f>SUM(O65:O67)</f>
        <v>0</v>
      </c>
      <c r="Q64" s="157">
        <f>SUM(Q65:Q67)</f>
        <v>0</v>
      </c>
      <c r="R64" s="153">
        <f>SUM(R65:R67)</f>
        <v>0</v>
      </c>
      <c r="S64" s="153">
        <f>SUM(S65:S67)</f>
        <v>0</v>
      </c>
      <c r="T64" s="153">
        <f>SUM(T65:T67)</f>
        <v>0</v>
      </c>
      <c r="V64" s="157">
        <f>SUM(V65:V67)</f>
        <v>0</v>
      </c>
      <c r="W64" s="153">
        <f>SUM(W65:W67)</f>
        <v>0</v>
      </c>
      <c r="X64" s="153">
        <f>SUM(X65:X67)</f>
        <v>0</v>
      </c>
      <c r="Y64" s="153">
        <f>SUM(Y65:Y67)</f>
        <v>0</v>
      </c>
      <c r="AA64" s="157">
        <f>SUM(AA65:AA67)</f>
        <v>1565.8120472246628</v>
      </c>
      <c r="AB64" s="153">
        <f>SUM(AB65:AB67)</f>
        <v>603.43400490334852</v>
      </c>
      <c r="AC64" s="153">
        <f>SUM(AC65:AC67)</f>
        <v>382.04815963061907</v>
      </c>
      <c r="AD64" s="153">
        <f>SUM(AD65:AD67)</f>
        <v>244.236148795796</v>
      </c>
    </row>
    <row r="65" spans="1:30" outlineLevel="2">
      <c r="F65" s="185" t="s">
        <v>300</v>
      </c>
      <c r="G65" s="172">
        <v>485.22366349059428</v>
      </c>
      <c r="H65" s="171">
        <v>374.49599354479085</v>
      </c>
      <c r="I65" s="171">
        <v>226.37417046210163</v>
      </c>
      <c r="J65" s="171">
        <v>144.77939699999999</v>
      </c>
      <c r="L65" s="192">
        <v>0</v>
      </c>
      <c r="M65" s="192">
        <v>0</v>
      </c>
      <c r="N65" s="171">
        <v>0</v>
      </c>
      <c r="O65" s="171">
        <v>0</v>
      </c>
      <c r="Q65" s="171">
        <v>0</v>
      </c>
      <c r="R65" s="171">
        <v>0</v>
      </c>
      <c r="S65" s="171">
        <v>0</v>
      </c>
      <c r="T65" s="171">
        <v>0</v>
      </c>
      <c r="V65" s="171">
        <v>0</v>
      </c>
      <c r="W65" s="171">
        <v>0</v>
      </c>
      <c r="X65" s="171">
        <v>0</v>
      </c>
      <c r="Y65" s="171">
        <v>0</v>
      </c>
      <c r="AA65" s="184">
        <v>485.22366349059428</v>
      </c>
      <c r="AB65" s="184">
        <v>374.49599354479085</v>
      </c>
      <c r="AC65" s="184">
        <v>226.37417046210163</v>
      </c>
      <c r="AD65" s="183">
        <v>144.77939699999999</v>
      </c>
    </row>
    <row r="66" spans="1:30" outlineLevel="2">
      <c r="F66" s="182" t="s">
        <v>299</v>
      </c>
      <c r="G66" s="157">
        <v>0</v>
      </c>
      <c r="H66" s="153">
        <v>0</v>
      </c>
      <c r="I66" s="153">
        <v>14.248407041597396</v>
      </c>
      <c r="J66" s="153">
        <v>25.575034089690519</v>
      </c>
      <c r="L66" s="186">
        <v>0</v>
      </c>
      <c r="M66" s="186">
        <v>0</v>
      </c>
      <c r="N66" s="153">
        <v>0</v>
      </c>
      <c r="O66" s="153">
        <v>0</v>
      </c>
      <c r="Q66" s="153">
        <v>0</v>
      </c>
      <c r="R66" s="153">
        <v>0</v>
      </c>
      <c r="S66" s="153">
        <v>0</v>
      </c>
      <c r="T66" s="153">
        <v>0</v>
      </c>
      <c r="V66" s="153">
        <v>0</v>
      </c>
      <c r="W66" s="153">
        <v>0</v>
      </c>
      <c r="X66" s="153">
        <v>0</v>
      </c>
      <c r="Y66" s="153">
        <v>0</v>
      </c>
      <c r="AA66" s="181">
        <v>0</v>
      </c>
      <c r="AB66" s="181">
        <v>0</v>
      </c>
      <c r="AC66" s="181">
        <v>14.248407041597396</v>
      </c>
      <c r="AD66" s="180">
        <v>25.575034089690519</v>
      </c>
    </row>
    <row r="67" spans="1:30" outlineLevel="2">
      <c r="F67" s="179" t="s">
        <v>459</v>
      </c>
      <c r="G67" s="169">
        <v>1080.5883837340687</v>
      </c>
      <c r="H67" s="168">
        <v>228.93801135855767</v>
      </c>
      <c r="I67" s="168">
        <v>141.42558212692003</v>
      </c>
      <c r="J67" s="168">
        <v>73.881717706105491</v>
      </c>
      <c r="L67" s="191">
        <v>0</v>
      </c>
      <c r="M67" s="191">
        <v>0</v>
      </c>
      <c r="N67" s="168">
        <v>0</v>
      </c>
      <c r="O67" s="168">
        <v>0</v>
      </c>
      <c r="Q67" s="168">
        <v>0</v>
      </c>
      <c r="R67" s="168">
        <v>0</v>
      </c>
      <c r="S67" s="168">
        <v>0</v>
      </c>
      <c r="T67" s="168">
        <v>0</v>
      </c>
      <c r="V67" s="168">
        <v>0</v>
      </c>
      <c r="W67" s="168">
        <v>0</v>
      </c>
      <c r="X67" s="168">
        <v>0</v>
      </c>
      <c r="Y67" s="168">
        <v>0</v>
      </c>
      <c r="AA67" s="178">
        <v>1080.5883837340687</v>
      </c>
      <c r="AB67" s="178">
        <v>228.93801135855767</v>
      </c>
      <c r="AC67" s="193">
        <v>141.42558212692003</v>
      </c>
      <c r="AD67" s="177">
        <v>73.881717706105491</v>
      </c>
    </row>
    <row r="68" spans="1:30" s="159" customFormat="1" outlineLevel="1">
      <c r="A68" s="155"/>
      <c r="B68" s="190"/>
      <c r="C68" s="190"/>
      <c r="D68" s="190" t="s">
        <v>473</v>
      </c>
      <c r="E68" s="190"/>
      <c r="F68" s="190"/>
      <c r="G68" s="189">
        <f>SUM(G69:G76)</f>
        <v>24446.244024766831</v>
      </c>
      <c r="H68" s="188">
        <f>SUM(H69:H76)</f>
        <v>26477.641220000005</v>
      </c>
      <c r="I68" s="188">
        <f>SUM(I69:I76)</f>
        <v>12596.939829000001</v>
      </c>
      <c r="J68" s="188">
        <f>SUM(J69:J76)</f>
        <v>11075.104659000001</v>
      </c>
      <c r="K68" s="176"/>
      <c r="L68" s="189">
        <f>SUM(L69:L76)</f>
        <v>12232.720300906964</v>
      </c>
      <c r="M68" s="188">
        <f>SUM(M69:M76)</f>
        <v>14087.911263499956</v>
      </c>
      <c r="N68" s="188">
        <f>SUM(N69:N76)</f>
        <v>6473.0354159999997</v>
      </c>
      <c r="O68" s="188">
        <f>SUM(O69:O76)</f>
        <v>5636.0869630000007</v>
      </c>
      <c r="P68" s="176"/>
      <c r="Q68" s="189">
        <f>SUM(Q69:Q76)</f>
        <v>10669.373338000001</v>
      </c>
      <c r="R68" s="188">
        <f>SUM(R69:R76)</f>
        <v>11449.790083926913</v>
      </c>
      <c r="S68" s="188">
        <f>SUM(S69:S76)</f>
        <v>5441.3998710000014</v>
      </c>
      <c r="T68" s="188">
        <f>SUM(T69:T76)</f>
        <v>2649.6576139999993</v>
      </c>
      <c r="U68" s="176"/>
      <c r="V68" s="189">
        <f>SUM(V69:V76)</f>
        <v>366.44240805407952</v>
      </c>
      <c r="W68" s="188">
        <f>SUM(W69:W76)</f>
        <v>469.29857683469902</v>
      </c>
      <c r="X68" s="188">
        <f>SUM(X69:X76)</f>
        <v>440.95891546582163</v>
      </c>
      <c r="Y68" s="188">
        <f>SUM(Y69:Y76)</f>
        <v>831.05028315375171</v>
      </c>
      <c r="Z68" s="176"/>
      <c r="AA68" s="189">
        <f>SUM(AA69:AA76)</f>
        <v>1177.7079778057844</v>
      </c>
      <c r="AB68" s="188">
        <f>SUM(AB69:AB76)</f>
        <v>470.64129573843536</v>
      </c>
      <c r="AC68" s="188">
        <f>SUM(AC69:AC76)</f>
        <v>241.54562653417827</v>
      </c>
      <c r="AD68" s="188">
        <f>SUM(AD69:AD76)</f>
        <v>1958.3097988462482</v>
      </c>
    </row>
    <row r="69" spans="1:30" outlineLevel="1">
      <c r="E69" s="155" t="s">
        <v>464</v>
      </c>
      <c r="G69" s="157">
        <f t="shared" ref="G69:J75" si="7">L69+Q69+V69+AA69</f>
        <v>532.0234960604123</v>
      </c>
      <c r="H69" s="153">
        <f t="shared" si="7"/>
        <v>126.32402769667421</v>
      </c>
      <c r="I69" s="153">
        <f t="shared" si="7"/>
        <v>86.675076196774484</v>
      </c>
      <c r="J69" s="153">
        <f t="shared" si="7"/>
        <v>51.472581248189712</v>
      </c>
      <c r="L69" s="186">
        <v>1.9955454148793694</v>
      </c>
      <c r="M69" s="186">
        <v>2.7217552356442574</v>
      </c>
      <c r="N69" s="181">
        <v>0</v>
      </c>
      <c r="O69" s="181">
        <v>0</v>
      </c>
      <c r="Q69" s="181">
        <v>508.48049456360951</v>
      </c>
      <c r="R69" s="181">
        <v>95.598150498108751</v>
      </c>
      <c r="S69" s="181">
        <v>62.342526329512047</v>
      </c>
      <c r="T69" s="181">
        <v>1.982066582908925</v>
      </c>
      <c r="V69" s="181">
        <v>21.547456081923407</v>
      </c>
      <c r="W69" s="181">
        <v>28.0041219629212</v>
      </c>
      <c r="X69" s="181">
        <v>24.33254986726244</v>
      </c>
      <c r="Y69" s="181">
        <v>49.490514665280784</v>
      </c>
      <c r="AA69" s="153">
        <v>0</v>
      </c>
      <c r="AB69" s="153">
        <v>0</v>
      </c>
      <c r="AC69" s="153">
        <v>0</v>
      </c>
      <c r="AD69" s="156">
        <v>0</v>
      </c>
    </row>
    <row r="70" spans="1:30" outlineLevel="1">
      <c r="E70" s="155" t="s">
        <v>293</v>
      </c>
      <c r="G70" s="157">
        <f t="shared" si="7"/>
        <v>682.567410285861</v>
      </c>
      <c r="H70" s="153">
        <f t="shared" si="7"/>
        <v>161.44161020342892</v>
      </c>
      <c r="I70" s="153">
        <f t="shared" si="7"/>
        <v>93.058892619604507</v>
      </c>
      <c r="J70" s="153">
        <f t="shared" si="7"/>
        <v>360.61312471270435</v>
      </c>
      <c r="L70" s="186">
        <v>2.3514064140136903</v>
      </c>
      <c r="M70" s="186">
        <v>2.254818186431633</v>
      </c>
      <c r="N70" s="181">
        <v>0</v>
      </c>
      <c r="O70" s="181">
        <v>0</v>
      </c>
      <c r="Q70" s="181">
        <v>558.62370105515686</v>
      </c>
      <c r="R70" s="181">
        <v>2.3036354143611382</v>
      </c>
      <c r="S70" s="181">
        <v>0.63810695805574957</v>
      </c>
      <c r="T70" s="181">
        <v>0.80408990273711189</v>
      </c>
      <c r="V70" s="181">
        <v>121.59230281669048</v>
      </c>
      <c r="W70" s="181">
        <v>156.88315660263615</v>
      </c>
      <c r="X70" s="181">
        <v>92.420785661548763</v>
      </c>
      <c r="Y70" s="181">
        <v>359.80903480996722</v>
      </c>
      <c r="AA70" s="153">
        <v>0</v>
      </c>
      <c r="AB70" s="153">
        <v>0</v>
      </c>
      <c r="AC70" s="153">
        <v>0</v>
      </c>
      <c r="AD70" s="156">
        <v>0</v>
      </c>
    </row>
    <row r="71" spans="1:30" outlineLevel="1">
      <c r="E71" s="155" t="s">
        <v>291</v>
      </c>
      <c r="G71" s="157">
        <f t="shared" si="7"/>
        <v>12111.087710757049</v>
      </c>
      <c r="H71" s="153">
        <f t="shared" si="7"/>
        <v>15072.01398624443</v>
      </c>
      <c r="I71" s="153">
        <f t="shared" si="7"/>
        <v>5447.2637893860601</v>
      </c>
      <c r="J71" s="153">
        <f t="shared" si="7"/>
        <v>4207.476547382169</v>
      </c>
      <c r="L71" s="186">
        <v>10888</v>
      </c>
      <c r="M71" s="186">
        <v>12876.924134330717</v>
      </c>
      <c r="N71" s="181">
        <v>4859.4299499999997</v>
      </c>
      <c r="O71" s="181">
        <v>4105.5544960000007</v>
      </c>
      <c r="Q71" s="181">
        <v>1218.6890436998372</v>
      </c>
      <c r="R71" s="181">
        <v>2189.5019307796842</v>
      </c>
      <c r="S71" s="181">
        <v>585.95692577281454</v>
      </c>
      <c r="T71" s="181">
        <v>86.444955924109465</v>
      </c>
      <c r="V71" s="181">
        <v>4.3986670572113677</v>
      </c>
      <c r="W71" s="181">
        <v>5.587921134029771</v>
      </c>
      <c r="X71" s="181">
        <v>1.8769136132455349</v>
      </c>
      <c r="Y71" s="181">
        <v>15.477095458059395</v>
      </c>
      <c r="AA71" s="153">
        <v>0</v>
      </c>
      <c r="AB71" s="153">
        <v>0</v>
      </c>
      <c r="AC71" s="153">
        <v>0</v>
      </c>
      <c r="AD71" s="156">
        <v>0</v>
      </c>
    </row>
    <row r="72" spans="1:30" outlineLevel="1">
      <c r="E72" s="155" t="s">
        <v>290</v>
      </c>
      <c r="G72" s="157">
        <f t="shared" si="7"/>
        <v>4747.3976926456071</v>
      </c>
      <c r="H72" s="153">
        <f t="shared" si="7"/>
        <v>6305.4492336152343</v>
      </c>
      <c r="I72" s="153">
        <f t="shared" si="7"/>
        <v>3508.3098098497735</v>
      </c>
      <c r="J72" s="153">
        <f t="shared" si="7"/>
        <v>1709.9996860528295</v>
      </c>
      <c r="L72" s="186">
        <v>398.51196271126292</v>
      </c>
      <c r="M72" s="186">
        <v>288.37058141529053</v>
      </c>
      <c r="N72" s="181">
        <v>508.333912</v>
      </c>
      <c r="O72" s="181">
        <v>356.95327599999996</v>
      </c>
      <c r="Q72" s="181">
        <v>4189.7869801771849</v>
      </c>
      <c r="R72" s="181">
        <v>5810.5273917455033</v>
      </c>
      <c r="S72" s="181">
        <v>2775.4542143423541</v>
      </c>
      <c r="T72" s="181">
        <v>1072.7496750839471</v>
      </c>
      <c r="V72" s="181">
        <v>159.09874975715962</v>
      </c>
      <c r="W72" s="181">
        <v>206.55126045444004</v>
      </c>
      <c r="X72" s="181">
        <v>224.52168350741951</v>
      </c>
      <c r="Y72" s="181">
        <v>280.29673496888245</v>
      </c>
      <c r="AA72" s="153">
        <v>0</v>
      </c>
      <c r="AB72" s="153">
        <v>0</v>
      </c>
      <c r="AC72" s="153">
        <v>0</v>
      </c>
      <c r="AD72" s="156">
        <v>0</v>
      </c>
    </row>
    <row r="73" spans="1:30" outlineLevel="1">
      <c r="E73" s="155" t="s">
        <v>463</v>
      </c>
      <c r="G73" s="157">
        <f t="shared" si="7"/>
        <v>3831.662372206235</v>
      </c>
      <c r="H73" s="153">
        <f t="shared" si="7"/>
        <v>4001.5731070181864</v>
      </c>
      <c r="I73" s="153">
        <f t="shared" si="7"/>
        <v>2473.4034292208644</v>
      </c>
      <c r="J73" s="153">
        <f t="shared" si="7"/>
        <v>1884.174082409754</v>
      </c>
      <c r="L73" s="186">
        <v>654</v>
      </c>
      <c r="M73" s="186">
        <v>757.05015070037234</v>
      </c>
      <c r="N73" s="181">
        <v>798.81612100000007</v>
      </c>
      <c r="O73" s="181">
        <v>621.56231600000001</v>
      </c>
      <c r="Q73" s="181">
        <v>3177.662372206235</v>
      </c>
      <c r="R73" s="181">
        <v>3244.5229563178141</v>
      </c>
      <c r="S73" s="181">
        <v>1674.5873082208643</v>
      </c>
      <c r="T73" s="181">
        <v>1262.611766409754</v>
      </c>
      <c r="V73" s="181">
        <v>0</v>
      </c>
      <c r="W73" s="181">
        <v>0</v>
      </c>
      <c r="X73" s="181">
        <v>0</v>
      </c>
      <c r="Y73" s="181">
        <v>0</v>
      </c>
      <c r="AA73" s="153">
        <v>0</v>
      </c>
      <c r="AB73" s="153">
        <v>0</v>
      </c>
      <c r="AC73" s="153">
        <v>0</v>
      </c>
      <c r="AD73" s="156">
        <v>0</v>
      </c>
    </row>
    <row r="74" spans="1:30" outlineLevel="1">
      <c r="E74" s="155" t="s">
        <v>462</v>
      </c>
      <c r="G74" s="157">
        <f t="shared" si="7"/>
        <v>1162.3647128374625</v>
      </c>
      <c r="H74" s="153">
        <f t="shared" si="7"/>
        <v>335.9343596739007</v>
      </c>
      <c r="I74" s="153">
        <f t="shared" si="7"/>
        <v>628.77537919274562</v>
      </c>
      <c r="J74" s="153">
        <f t="shared" si="7"/>
        <v>891.14636234810473</v>
      </c>
      <c r="L74" s="186">
        <v>90.332834205050659</v>
      </c>
      <c r="M74" s="186">
        <v>156.87121665648513</v>
      </c>
      <c r="N74" s="181">
        <v>188.547607</v>
      </c>
      <c r="O74" s="181">
        <v>540.10439899999994</v>
      </c>
      <c r="Q74" s="181">
        <v>1016.130746297978</v>
      </c>
      <c r="R74" s="181">
        <v>107.33601917144279</v>
      </c>
      <c r="S74" s="181">
        <v>342.42078937640014</v>
      </c>
      <c r="T74" s="181">
        <v>225.06506009654291</v>
      </c>
      <c r="V74" s="181">
        <v>55.901132334433889</v>
      </c>
      <c r="W74" s="181">
        <v>71.727123845972827</v>
      </c>
      <c r="X74" s="181">
        <v>97.80698281634541</v>
      </c>
      <c r="Y74" s="181">
        <v>125.97690325156188</v>
      </c>
      <c r="AA74" s="153">
        <v>0</v>
      </c>
      <c r="AB74" s="153">
        <v>0</v>
      </c>
      <c r="AC74" s="153">
        <v>0</v>
      </c>
      <c r="AD74" s="156">
        <v>0</v>
      </c>
    </row>
    <row r="75" spans="1:30" outlineLevel="1">
      <c r="E75" s="155" t="s">
        <v>461</v>
      </c>
      <c r="G75" s="157">
        <f t="shared" si="7"/>
        <v>201.43265216841849</v>
      </c>
      <c r="H75" s="153">
        <f t="shared" si="7"/>
        <v>4.2635998097136891</v>
      </c>
      <c r="I75" s="153">
        <f t="shared" si="7"/>
        <v>117.907826</v>
      </c>
      <c r="J75" s="153">
        <f t="shared" si="7"/>
        <v>11.912476</v>
      </c>
      <c r="L75" s="186">
        <v>197.52855216175772</v>
      </c>
      <c r="M75" s="186">
        <v>3.7186069750146671</v>
      </c>
      <c r="N75" s="181">
        <v>117.907826</v>
      </c>
      <c r="O75" s="181">
        <v>11.912476</v>
      </c>
      <c r="Q75" s="181">
        <v>0</v>
      </c>
      <c r="R75" s="181">
        <v>0</v>
      </c>
      <c r="S75" s="181">
        <v>0</v>
      </c>
      <c r="T75" s="181">
        <v>0</v>
      </c>
      <c r="V75" s="181">
        <v>3.904100006660765</v>
      </c>
      <c r="W75" s="197">
        <v>0.54499283469902227</v>
      </c>
      <c r="X75" s="181">
        <v>0</v>
      </c>
      <c r="Y75" s="181">
        <v>0</v>
      </c>
      <c r="AA75" s="153">
        <v>0</v>
      </c>
      <c r="AB75" s="153">
        <v>0</v>
      </c>
      <c r="AC75" s="153">
        <v>0</v>
      </c>
      <c r="AD75" s="156">
        <v>0</v>
      </c>
    </row>
    <row r="76" spans="1:30" outlineLevel="1">
      <c r="E76" s="155" t="s">
        <v>460</v>
      </c>
      <c r="G76" s="157">
        <f>SUM(G77:G79)</f>
        <v>1177.7079778057844</v>
      </c>
      <c r="H76" s="153">
        <f>SUM(H77:H79)</f>
        <v>470.64129573843536</v>
      </c>
      <c r="I76" s="153">
        <f>SUM(I77:I79)</f>
        <v>241.54562653417827</v>
      </c>
      <c r="J76" s="153">
        <f>SUM(J77:J79)</f>
        <v>1958.3097988462482</v>
      </c>
      <c r="L76" s="157">
        <f>SUM(L77:L79)</f>
        <v>0</v>
      </c>
      <c r="M76" s="153">
        <f>SUM(M77:M79)</f>
        <v>0</v>
      </c>
      <c r="N76" s="153">
        <f>SUM(N77:N79)</f>
        <v>0</v>
      </c>
      <c r="O76" s="153">
        <f>SUM(O77:O79)</f>
        <v>0</v>
      </c>
      <c r="Q76" s="157">
        <f>SUM(Q77:Q79)</f>
        <v>0</v>
      </c>
      <c r="R76" s="153">
        <f>SUM(R77:R79)</f>
        <v>0</v>
      </c>
      <c r="S76" s="153">
        <f>SUM(S77:S79)</f>
        <v>0</v>
      </c>
      <c r="T76" s="153">
        <f>SUM(T77:T79)</f>
        <v>0</v>
      </c>
      <c r="V76" s="157">
        <f>SUM(V77:V79)</f>
        <v>0</v>
      </c>
      <c r="W76" s="153">
        <f>SUM(W77:W79)</f>
        <v>0</v>
      </c>
      <c r="X76" s="153">
        <f>SUM(X77:X79)</f>
        <v>0</v>
      </c>
      <c r="Y76" s="153">
        <f>SUM(Y77:Y79)</f>
        <v>0</v>
      </c>
      <c r="AA76" s="157">
        <f>SUM(AA77:AA79)</f>
        <v>1177.7079778057844</v>
      </c>
      <c r="AB76" s="153">
        <f>SUM(AB77:AB79)</f>
        <v>470.64129573843536</v>
      </c>
      <c r="AC76" s="153">
        <f>SUM(AC77:AC79)</f>
        <v>241.54562653417827</v>
      </c>
      <c r="AD76" s="153">
        <f>SUM(AD77:AD79)</f>
        <v>1958.3097988462482</v>
      </c>
    </row>
    <row r="77" spans="1:30" outlineLevel="1">
      <c r="F77" s="185" t="s">
        <v>300</v>
      </c>
      <c r="G77" s="172">
        <v>286.66826468018354</v>
      </c>
      <c r="H77" s="171">
        <v>365.035209803486</v>
      </c>
      <c r="I77" s="171">
        <v>239.28901300000001</v>
      </c>
      <c r="J77" s="171">
        <v>1955.7529139999999</v>
      </c>
      <c r="L77" s="192">
        <v>0</v>
      </c>
      <c r="M77" s="192">
        <v>0</v>
      </c>
      <c r="N77" s="171">
        <v>0</v>
      </c>
      <c r="O77" s="171">
        <v>0</v>
      </c>
      <c r="Q77" s="171">
        <v>0</v>
      </c>
      <c r="R77" s="171">
        <v>0</v>
      </c>
      <c r="S77" s="171">
        <v>0</v>
      </c>
      <c r="T77" s="171">
        <v>0</v>
      </c>
      <c r="V77" s="171">
        <v>0</v>
      </c>
      <c r="W77" s="171">
        <v>0</v>
      </c>
      <c r="X77" s="171">
        <v>0</v>
      </c>
      <c r="Y77" s="171">
        <v>0</v>
      </c>
      <c r="AA77" s="184">
        <v>286.66826468018354</v>
      </c>
      <c r="AB77" s="184">
        <v>365.035209803486</v>
      </c>
      <c r="AC77" s="184">
        <v>239.28901300000001</v>
      </c>
      <c r="AD77" s="183">
        <v>1955.7529139999999</v>
      </c>
    </row>
    <row r="78" spans="1:30" outlineLevel="1">
      <c r="F78" s="182" t="s">
        <v>299</v>
      </c>
      <c r="G78" s="157">
        <v>0</v>
      </c>
      <c r="H78" s="153">
        <v>0</v>
      </c>
      <c r="I78" s="153">
        <v>2.2566135341782623</v>
      </c>
      <c r="J78" s="153">
        <v>2.5568848462482512</v>
      </c>
      <c r="L78" s="186">
        <v>0</v>
      </c>
      <c r="M78" s="186">
        <v>0</v>
      </c>
      <c r="N78" s="153">
        <v>0</v>
      </c>
      <c r="O78" s="153">
        <v>0</v>
      </c>
      <c r="Q78" s="153">
        <v>0</v>
      </c>
      <c r="R78" s="153">
        <v>0</v>
      </c>
      <c r="S78" s="153">
        <v>0</v>
      </c>
      <c r="T78" s="153">
        <v>0</v>
      </c>
      <c r="V78" s="153">
        <v>0</v>
      </c>
      <c r="W78" s="153">
        <v>0</v>
      </c>
      <c r="X78" s="153">
        <v>0</v>
      </c>
      <c r="Y78" s="153">
        <v>0</v>
      </c>
      <c r="AA78" s="181">
        <v>0</v>
      </c>
      <c r="AB78" s="181">
        <v>0</v>
      </c>
      <c r="AC78" s="181">
        <v>2.2566135341782623</v>
      </c>
      <c r="AD78" s="180">
        <v>2.5568848462482512</v>
      </c>
    </row>
    <row r="79" spans="1:30" outlineLevel="1">
      <c r="F79" s="179" t="s">
        <v>459</v>
      </c>
      <c r="G79" s="169">
        <v>891.03971312560077</v>
      </c>
      <c r="H79" s="168">
        <v>105.60608593494933</v>
      </c>
      <c r="I79" s="168">
        <v>0</v>
      </c>
      <c r="J79" s="168">
        <v>0</v>
      </c>
      <c r="L79" s="191">
        <v>0</v>
      </c>
      <c r="M79" s="191">
        <v>0</v>
      </c>
      <c r="N79" s="168">
        <v>0</v>
      </c>
      <c r="O79" s="168">
        <v>0</v>
      </c>
      <c r="Q79" s="168">
        <v>0</v>
      </c>
      <c r="R79" s="168">
        <v>0</v>
      </c>
      <c r="S79" s="168">
        <v>0</v>
      </c>
      <c r="T79" s="168">
        <v>0</v>
      </c>
      <c r="V79" s="168">
        <v>0</v>
      </c>
      <c r="W79" s="168">
        <v>0</v>
      </c>
      <c r="X79" s="168">
        <v>0</v>
      </c>
      <c r="Y79" s="168">
        <v>0</v>
      </c>
      <c r="AA79" s="178">
        <v>891.03971312560077</v>
      </c>
      <c r="AB79" s="178">
        <v>105.60608593494933</v>
      </c>
      <c r="AC79" s="193">
        <v>0</v>
      </c>
      <c r="AD79" s="177">
        <v>0</v>
      </c>
    </row>
    <row r="80" spans="1:30" s="159" customFormat="1">
      <c r="A80" s="155"/>
      <c r="B80" s="202"/>
      <c r="C80" s="202" t="s">
        <v>472</v>
      </c>
      <c r="D80" s="201"/>
      <c r="E80" s="201"/>
      <c r="F80" s="201"/>
      <c r="G80" s="200">
        <f>G81+G93+G105+G117</f>
        <v>35920.064922779478</v>
      </c>
      <c r="H80" s="199">
        <f>H81+H93+H105+H117</f>
        <v>35545.055026117516</v>
      </c>
      <c r="I80" s="199">
        <f>I81+I93+I105+I117</f>
        <v>36668.488221632673</v>
      </c>
      <c r="J80" s="199">
        <f>J81+J93+J105+J117</f>
        <v>32825.591687067819</v>
      </c>
      <c r="K80" s="176"/>
      <c r="L80" s="200">
        <f>L81+L93+L105+L117</f>
        <v>7619.3472041795931</v>
      </c>
      <c r="M80" s="199">
        <f>M81+M93+M105+M117</f>
        <v>7721.7979647142929</v>
      </c>
      <c r="N80" s="199">
        <f>N81+N93+N105+N117</f>
        <v>8326.9146981745562</v>
      </c>
      <c r="O80" s="199">
        <f>O81+O93+O105+O117</f>
        <v>9395.3095363382618</v>
      </c>
      <c r="P80" s="176"/>
      <c r="Q80" s="200">
        <f>Q81+Q93+Q105+Q117</f>
        <v>19300.654286906476</v>
      </c>
      <c r="R80" s="199">
        <f>R81+R93+R105+R117</f>
        <v>19322.701711632846</v>
      </c>
      <c r="S80" s="199">
        <f>S81+S93+S105+S117</f>
        <v>22083.543825544075</v>
      </c>
      <c r="T80" s="199">
        <f>T81+T93+T105+T117</f>
        <v>16929.681058576796</v>
      </c>
      <c r="U80" s="176"/>
      <c r="V80" s="200">
        <f>V81+V93+V105+V117</f>
        <v>2381.933562404206</v>
      </c>
      <c r="W80" s="199">
        <f>W81+W93+W105+W117</f>
        <v>3119.3293268933003</v>
      </c>
      <c r="X80" s="199">
        <f>X81+X93+X105+X117</f>
        <v>2998.3084336476777</v>
      </c>
      <c r="Y80" s="199">
        <f>Y81+Y93+Y105+Y117</f>
        <v>3927.601094907151</v>
      </c>
      <c r="Z80" s="176"/>
      <c r="AA80" s="199">
        <f>AA81+AA93+AA105+AA117</f>
        <v>6618.1298692892087</v>
      </c>
      <c r="AB80" s="199">
        <f>AB81+AB93+AB105+AB117</f>
        <v>5381.2260228770738</v>
      </c>
      <c r="AC80" s="199">
        <f>AC81+AC93+AC105+AC117</f>
        <v>3259.7212642663658</v>
      </c>
      <c r="AD80" s="198">
        <f>AD81+AD93+AD105+AD117</f>
        <v>2572.9999972456148</v>
      </c>
    </row>
    <row r="81" spans="1:32" s="159" customFormat="1" outlineLevel="1">
      <c r="A81" s="155"/>
      <c r="B81" s="190"/>
      <c r="C81" s="190"/>
      <c r="D81" s="190" t="s">
        <v>471</v>
      </c>
      <c r="E81" s="190"/>
      <c r="F81" s="190"/>
      <c r="G81" s="189">
        <f>SUM(G82:G89)</f>
        <v>25730.948561637393</v>
      </c>
      <c r="H81" s="188">
        <f>SUM(H82:H89)</f>
        <v>25437.472202859681</v>
      </c>
      <c r="I81" s="188">
        <f>SUM(I82:I89)</f>
        <v>25313.002813913739</v>
      </c>
      <c r="J81" s="188">
        <f>SUM(J82:J89)</f>
        <v>23180.211347260454</v>
      </c>
      <c r="K81" s="176"/>
      <c r="L81" s="189">
        <f>SUM(L82:L89)</f>
        <v>5347.2253621494519</v>
      </c>
      <c r="M81" s="188">
        <f>SUM(M82:M89)</f>
        <v>4414.782777843433</v>
      </c>
      <c r="N81" s="188">
        <f>SUM(N82:N89)</f>
        <v>5934.8300461762556</v>
      </c>
      <c r="O81" s="188">
        <f>SUM(O82:O89)</f>
        <v>6476.5908111441968</v>
      </c>
      <c r="P81" s="176"/>
      <c r="Q81" s="189">
        <f>SUM(Q82:Q89)</f>
        <v>12963.906955784687</v>
      </c>
      <c r="R81" s="188">
        <f>SUM(R82:R89)</f>
        <v>14655.665037668612</v>
      </c>
      <c r="S81" s="188">
        <f>SUM(S82:S89)</f>
        <v>15193.236930697771</v>
      </c>
      <c r="T81" s="188">
        <f>SUM(T82:T89)</f>
        <v>12188.964189568951</v>
      </c>
      <c r="U81" s="176"/>
      <c r="V81" s="189">
        <f>SUM(V82:V89)</f>
        <v>1478.7813804838402</v>
      </c>
      <c r="W81" s="188">
        <f>SUM(W82:W89)</f>
        <v>1498.2163488222945</v>
      </c>
      <c r="X81" s="188">
        <f>SUM(X82:X89)</f>
        <v>1509.4260885696081</v>
      </c>
      <c r="Y81" s="188">
        <f>SUM(Y82:Y89)</f>
        <v>2212.2768413258414</v>
      </c>
      <c r="Z81" s="176"/>
      <c r="AA81" s="188">
        <f>SUM(AA82:AA89)</f>
        <v>5941.0348632194164</v>
      </c>
      <c r="AB81" s="188">
        <f>SUM(AB82:AB89)</f>
        <v>4868.8080385253397</v>
      </c>
      <c r="AC81" s="188">
        <f>SUM(AC82:AC89)</f>
        <v>2675.5097484701064</v>
      </c>
      <c r="AD81" s="187">
        <f>SUM(AD82:AD89)</f>
        <v>2302.3795052214664</v>
      </c>
    </row>
    <row r="82" spans="1:32" outlineLevel="2">
      <c r="E82" s="155" t="s">
        <v>464</v>
      </c>
      <c r="G82" s="157">
        <f t="shared" ref="G82:J88" si="8">L82+Q82+V82+AA82</f>
        <v>1805.1851969115719</v>
      </c>
      <c r="H82" s="153">
        <f t="shared" si="8"/>
        <v>2458.6692835770923</v>
      </c>
      <c r="I82" s="153">
        <f t="shared" si="8"/>
        <v>2738.1102871065214</v>
      </c>
      <c r="J82" s="153">
        <f t="shared" si="8"/>
        <v>2212.8704901354322</v>
      </c>
      <c r="L82" s="181">
        <v>550.76280115476925</v>
      </c>
      <c r="M82" s="181">
        <v>544.30761507127329</v>
      </c>
      <c r="N82" s="181">
        <v>616.11907819270868</v>
      </c>
      <c r="O82" s="181">
        <v>585.33144347650114</v>
      </c>
      <c r="Q82" s="181">
        <v>1221.211605463568</v>
      </c>
      <c r="R82" s="181">
        <v>1874.0868457463607</v>
      </c>
      <c r="S82" s="181">
        <v>2093.5480667355519</v>
      </c>
      <c r="T82" s="181">
        <v>1577.4428557175647</v>
      </c>
      <c r="V82" s="181">
        <v>33.210790293234666</v>
      </c>
      <c r="W82" s="181">
        <v>40.274822759458594</v>
      </c>
      <c r="X82" s="181">
        <v>28.443142178261056</v>
      </c>
      <c r="Y82" s="181">
        <v>50.096190941366309</v>
      </c>
      <c r="AA82" s="153">
        <v>0</v>
      </c>
      <c r="AB82" s="153">
        <v>0</v>
      </c>
      <c r="AC82" s="153">
        <v>0</v>
      </c>
      <c r="AD82" s="156">
        <v>0</v>
      </c>
    </row>
    <row r="83" spans="1:32" outlineLevel="2">
      <c r="E83" s="155" t="s">
        <v>293</v>
      </c>
      <c r="G83" s="157">
        <f t="shared" si="8"/>
        <v>2247.5080009923322</v>
      </c>
      <c r="H83" s="153">
        <f t="shared" si="8"/>
        <v>2872.1664330039721</v>
      </c>
      <c r="I83" s="153">
        <f t="shared" si="8"/>
        <v>2761.4594632603921</v>
      </c>
      <c r="J83" s="153">
        <f t="shared" si="8"/>
        <v>3006.4016547651408</v>
      </c>
      <c r="L83" s="181">
        <v>459.52999173922728</v>
      </c>
      <c r="M83" s="181">
        <v>463.8317591902412</v>
      </c>
      <c r="N83" s="181">
        <v>457.13738631753836</v>
      </c>
      <c r="O83" s="181">
        <v>646.31546668973238</v>
      </c>
      <c r="Q83" s="181">
        <v>1338.0242523553729</v>
      </c>
      <c r="R83" s="181">
        <v>1944.4424057982021</v>
      </c>
      <c r="S83" s="181">
        <v>1918.6608974069291</v>
      </c>
      <c r="T83" s="181">
        <v>1757.4979031667363</v>
      </c>
      <c r="V83" s="181">
        <v>449.95375689773221</v>
      </c>
      <c r="W83" s="181">
        <v>463.89226801552894</v>
      </c>
      <c r="X83" s="181">
        <v>385.66117953592493</v>
      </c>
      <c r="Y83" s="181">
        <v>602.58828490867199</v>
      </c>
      <c r="AA83" s="153">
        <v>0</v>
      </c>
      <c r="AB83" s="153">
        <v>0</v>
      </c>
      <c r="AC83" s="153">
        <v>0</v>
      </c>
      <c r="AD83" s="156">
        <v>0</v>
      </c>
    </row>
    <row r="84" spans="1:32" outlineLevel="2">
      <c r="E84" s="155" t="s">
        <v>291</v>
      </c>
      <c r="G84" s="157">
        <f t="shared" si="8"/>
        <v>2160.456545011205</v>
      </c>
      <c r="H84" s="153">
        <f t="shared" si="8"/>
        <v>3143.4325813532987</v>
      </c>
      <c r="I84" s="153">
        <f t="shared" si="8"/>
        <v>2071.6323901953047</v>
      </c>
      <c r="J84" s="153">
        <f t="shared" si="8"/>
        <v>976.97491947664969</v>
      </c>
      <c r="L84" s="181">
        <v>689.89116148164624</v>
      </c>
      <c r="M84" s="181">
        <v>603.96786416870759</v>
      </c>
      <c r="N84" s="181">
        <v>824.53612815839881</v>
      </c>
      <c r="O84" s="181">
        <v>540.18729654215929</v>
      </c>
      <c r="Q84" s="181">
        <v>1437.8637474067073</v>
      </c>
      <c r="R84" s="181">
        <v>2511.8863620161569</v>
      </c>
      <c r="S84" s="181">
        <v>1229.0277567457633</v>
      </c>
      <c r="T84" s="181">
        <v>397.19508834747381</v>
      </c>
      <c r="V84" s="181">
        <v>32.701636122851482</v>
      </c>
      <c r="W84" s="181">
        <v>27.578355168434573</v>
      </c>
      <c r="X84" s="181">
        <v>18.068505291142841</v>
      </c>
      <c r="Y84" s="181">
        <v>39.592534587016523</v>
      </c>
      <c r="AA84" s="153">
        <v>0</v>
      </c>
      <c r="AB84" s="153">
        <v>0</v>
      </c>
      <c r="AC84" s="153">
        <v>0</v>
      </c>
      <c r="AD84" s="156">
        <v>0</v>
      </c>
    </row>
    <row r="85" spans="1:32" outlineLevel="2">
      <c r="E85" s="155" t="s">
        <v>290</v>
      </c>
      <c r="G85" s="157">
        <f t="shared" si="8"/>
        <v>5041.0970706610697</v>
      </c>
      <c r="H85" s="153">
        <f t="shared" si="8"/>
        <v>4772.0518959193851</v>
      </c>
      <c r="I85" s="153">
        <f t="shared" si="8"/>
        <v>5084.6870458193443</v>
      </c>
      <c r="J85" s="153">
        <f t="shared" si="8"/>
        <v>4037.1263332882713</v>
      </c>
      <c r="L85" s="181">
        <v>1467.2536790496324</v>
      </c>
      <c r="M85" s="181">
        <v>1252.4883924525261</v>
      </c>
      <c r="N85" s="181">
        <v>1643.2204697126399</v>
      </c>
      <c r="O85" s="181">
        <v>1461.1233663513513</v>
      </c>
      <c r="Q85" s="181">
        <v>3309.0044057112646</v>
      </c>
      <c r="R85" s="181">
        <v>3236.7313602979793</v>
      </c>
      <c r="S85" s="181">
        <v>3198.4166956541799</v>
      </c>
      <c r="T85" s="181">
        <v>2203.9545261560525</v>
      </c>
      <c r="V85" s="181">
        <v>264.83898590017276</v>
      </c>
      <c r="W85" s="181">
        <v>282.83214316888007</v>
      </c>
      <c r="X85" s="181">
        <v>243.04988045252529</v>
      </c>
      <c r="Y85" s="181">
        <v>372.04844078086745</v>
      </c>
      <c r="AA85" s="153">
        <v>0</v>
      </c>
      <c r="AB85" s="153">
        <v>0</v>
      </c>
      <c r="AC85" s="153">
        <v>0</v>
      </c>
      <c r="AD85" s="156">
        <v>0</v>
      </c>
    </row>
    <row r="86" spans="1:32" outlineLevel="2">
      <c r="E86" s="155" t="s">
        <v>463</v>
      </c>
      <c r="G86" s="157">
        <f t="shared" si="8"/>
        <v>3868.7966538895625</v>
      </c>
      <c r="H86" s="153">
        <f t="shared" si="8"/>
        <v>3138.4986519217346</v>
      </c>
      <c r="I86" s="153">
        <f t="shared" si="8"/>
        <v>3419.817827675728</v>
      </c>
      <c r="J86" s="153">
        <f t="shared" si="8"/>
        <v>4202.6806375057868</v>
      </c>
      <c r="L86" s="181">
        <v>817.16583259480058</v>
      </c>
      <c r="M86" s="181">
        <v>735.90400688235616</v>
      </c>
      <c r="N86" s="181">
        <v>825.82978264913186</v>
      </c>
      <c r="O86" s="181">
        <v>1186.1275646247489</v>
      </c>
      <c r="Q86" s="181">
        <v>3051.630821294762</v>
      </c>
      <c r="R86" s="181">
        <v>2402.5946450393785</v>
      </c>
      <c r="S86" s="181">
        <v>2593.9880450265964</v>
      </c>
      <c r="T86" s="181">
        <v>3016.5530728810377</v>
      </c>
      <c r="V86" s="181">
        <v>0</v>
      </c>
      <c r="W86" s="181">
        <v>0</v>
      </c>
      <c r="X86" s="181">
        <v>0</v>
      </c>
      <c r="Y86" s="181">
        <v>0</v>
      </c>
      <c r="AA86" s="153">
        <v>0</v>
      </c>
      <c r="AB86" s="153">
        <v>0</v>
      </c>
      <c r="AC86" s="153">
        <v>0</v>
      </c>
      <c r="AD86" s="156">
        <v>0</v>
      </c>
    </row>
    <row r="87" spans="1:32" outlineLevel="2">
      <c r="E87" s="155" t="s">
        <v>462</v>
      </c>
      <c r="G87" s="157">
        <f t="shared" si="8"/>
        <v>3790.4377131741394</v>
      </c>
      <c r="H87" s="153">
        <f t="shared" si="8"/>
        <v>3520.0515549656179</v>
      </c>
      <c r="I87" s="153">
        <f t="shared" si="8"/>
        <v>5851.0232237089112</v>
      </c>
      <c r="J87" s="153">
        <f t="shared" si="8"/>
        <v>6255.5940537096512</v>
      </c>
      <c r="L87" s="181">
        <v>852.43568702327866</v>
      </c>
      <c r="M87" s="181">
        <v>723.87185726209509</v>
      </c>
      <c r="N87" s="181">
        <v>1186.4656794518753</v>
      </c>
      <c r="O87" s="181">
        <v>2051.7265539046452</v>
      </c>
      <c r="Q87" s="181">
        <v>2331.4017228262192</v>
      </c>
      <c r="R87" s="181">
        <v>2134.163186063086</v>
      </c>
      <c r="S87" s="181">
        <v>3830.3541631452817</v>
      </c>
      <c r="T87" s="181">
        <v>3189.267210515407</v>
      </c>
      <c r="V87" s="181">
        <v>606.60030332464146</v>
      </c>
      <c r="W87" s="181">
        <v>662.01651164043699</v>
      </c>
      <c r="X87" s="181">
        <v>834.20338111175408</v>
      </c>
      <c r="Y87" s="181">
        <v>1014.6002892895983</v>
      </c>
      <c r="AA87" s="153">
        <v>0</v>
      </c>
      <c r="AB87" s="153">
        <v>0</v>
      </c>
      <c r="AC87" s="153">
        <v>0</v>
      </c>
      <c r="AD87" s="156">
        <v>0</v>
      </c>
    </row>
    <row r="88" spans="1:32" outlineLevel="2">
      <c r="E88" s="155" t="s">
        <v>461</v>
      </c>
      <c r="G88" s="157">
        <f t="shared" si="8"/>
        <v>876.43251777809735</v>
      </c>
      <c r="H88" s="153">
        <f t="shared" si="8"/>
        <v>663.79376359323794</v>
      </c>
      <c r="I88" s="153">
        <f t="shared" si="8"/>
        <v>710.76282767743123</v>
      </c>
      <c r="J88" s="153">
        <f t="shared" si="8"/>
        <v>186.18375315805855</v>
      </c>
      <c r="L88" s="181">
        <v>510.18620910609775</v>
      </c>
      <c r="M88" s="181">
        <v>90.41128281623412</v>
      </c>
      <c r="N88" s="181">
        <v>381.52152169396311</v>
      </c>
      <c r="O88" s="181">
        <v>5.7791195550582257</v>
      </c>
      <c r="Q88" s="181">
        <v>274.77040072679165</v>
      </c>
      <c r="R88" s="181">
        <v>551.76023270744827</v>
      </c>
      <c r="S88" s="181">
        <v>329.24130598346807</v>
      </c>
      <c r="T88" s="181">
        <v>47.05353278467939</v>
      </c>
      <c r="V88" s="181">
        <v>91.475907945207922</v>
      </c>
      <c r="W88" s="197">
        <v>21.622248069555599</v>
      </c>
      <c r="X88" s="181">
        <v>0</v>
      </c>
      <c r="Y88" s="181">
        <v>133.35110081832093</v>
      </c>
      <c r="AA88" s="153">
        <v>0</v>
      </c>
      <c r="AB88" s="153">
        <v>0</v>
      </c>
      <c r="AC88" s="153">
        <v>0</v>
      </c>
      <c r="AD88" s="156">
        <v>0</v>
      </c>
    </row>
    <row r="89" spans="1:32" outlineLevel="2">
      <c r="E89" s="155" t="s">
        <v>470</v>
      </c>
      <c r="G89" s="157">
        <f>SUM(G90:G92)</f>
        <v>5941.0348632194164</v>
      </c>
      <c r="H89" s="153">
        <f>SUM(H90:H92)</f>
        <v>4868.8080385253397</v>
      </c>
      <c r="I89" s="153">
        <f>SUM(I90:I92)</f>
        <v>2675.5097484701064</v>
      </c>
      <c r="J89" s="153">
        <f>SUM(J90:J92)</f>
        <v>2302.3795052214664</v>
      </c>
      <c r="L89" s="157">
        <f>SUM(L90:L92)</f>
        <v>0</v>
      </c>
      <c r="M89" s="153">
        <f>SUM(M90:M92)</f>
        <v>0</v>
      </c>
      <c r="N89" s="153">
        <f>SUM(N90:N92)</f>
        <v>0</v>
      </c>
      <c r="O89" s="153">
        <f>SUM(O90:O92)</f>
        <v>0</v>
      </c>
      <c r="Q89" s="157">
        <f>SUM(Q90:Q92)</f>
        <v>0</v>
      </c>
      <c r="R89" s="153">
        <f>SUM(R90:R92)</f>
        <v>0</v>
      </c>
      <c r="S89" s="153">
        <f>SUM(S90:S92)</f>
        <v>0</v>
      </c>
      <c r="T89" s="153">
        <f>SUM(T90:T92)</f>
        <v>0</v>
      </c>
      <c r="V89" s="157">
        <f>SUM(V90:V92)</f>
        <v>0</v>
      </c>
      <c r="W89" s="153">
        <f>SUM(W90:W92)</f>
        <v>0</v>
      </c>
      <c r="X89" s="153">
        <f>SUM(X90:X92)</f>
        <v>0</v>
      </c>
      <c r="Y89" s="153">
        <f>SUM(Y90:Y92)</f>
        <v>0</v>
      </c>
      <c r="AA89" s="153">
        <f>SUM(AA90:AA92)</f>
        <v>5941.0348632194164</v>
      </c>
      <c r="AB89" s="153">
        <f>SUM(AB90:AB92)</f>
        <v>4868.8080385253397</v>
      </c>
      <c r="AC89" s="153">
        <f>SUM(AC90:AC92)</f>
        <v>2675.5097484701064</v>
      </c>
      <c r="AD89" s="156">
        <f>SUM(AD90:AD92)</f>
        <v>2302.3795052214664</v>
      </c>
    </row>
    <row r="90" spans="1:32" outlineLevel="2">
      <c r="F90" s="185" t="s">
        <v>300</v>
      </c>
      <c r="G90" s="172">
        <f t="shared" ref="G90:J92" si="9">L90+Q90+V90+AA90</f>
        <v>2636.8665303795647</v>
      </c>
      <c r="H90" s="171">
        <f t="shared" si="9"/>
        <v>2554.9018154306905</v>
      </c>
      <c r="I90" s="171">
        <f t="shared" si="9"/>
        <v>2428.143976233473</v>
      </c>
      <c r="J90" s="171">
        <f t="shared" si="9"/>
        <v>788.15753597102184</v>
      </c>
      <c r="L90" s="192">
        <v>0</v>
      </c>
      <c r="M90" s="192">
        <v>0</v>
      </c>
      <c r="N90" s="171">
        <v>0</v>
      </c>
      <c r="O90" s="184">
        <v>0</v>
      </c>
      <c r="Q90" s="171">
        <v>0</v>
      </c>
      <c r="R90" s="171">
        <v>0</v>
      </c>
      <c r="S90" s="171">
        <v>0</v>
      </c>
      <c r="T90" s="184">
        <v>0</v>
      </c>
      <c r="V90" s="171">
        <v>0</v>
      </c>
      <c r="W90" s="171">
        <v>0</v>
      </c>
      <c r="X90" s="171">
        <v>0</v>
      </c>
      <c r="Y90" s="171">
        <v>0</v>
      </c>
      <c r="AA90" s="184">
        <v>2636.8665303795647</v>
      </c>
      <c r="AB90" s="184">
        <v>2554.9018154306905</v>
      </c>
      <c r="AC90" s="184">
        <v>2428.143976233473</v>
      </c>
      <c r="AD90" s="183">
        <v>788.15753597102184</v>
      </c>
    </row>
    <row r="91" spans="1:32" outlineLevel="2">
      <c r="F91" s="182" t="s">
        <v>299</v>
      </c>
      <c r="G91" s="157">
        <f t="shared" si="9"/>
        <v>0</v>
      </c>
      <c r="H91" s="153">
        <f t="shared" si="9"/>
        <v>0</v>
      </c>
      <c r="I91" s="153">
        <f t="shared" si="9"/>
        <v>142.24753620717826</v>
      </c>
      <c r="J91" s="153">
        <f t="shared" si="9"/>
        <v>131.55290639894704</v>
      </c>
      <c r="L91" s="186">
        <v>0</v>
      </c>
      <c r="M91" s="186">
        <v>0</v>
      </c>
      <c r="N91" s="153">
        <v>0</v>
      </c>
      <c r="O91" s="181">
        <v>0</v>
      </c>
      <c r="Q91" s="153">
        <v>0</v>
      </c>
      <c r="R91" s="153">
        <v>0</v>
      </c>
      <c r="S91" s="153">
        <v>0</v>
      </c>
      <c r="T91" s="181">
        <v>0</v>
      </c>
      <c r="V91" s="153">
        <v>0</v>
      </c>
      <c r="W91" s="153">
        <v>0</v>
      </c>
      <c r="X91" s="153">
        <v>0</v>
      </c>
      <c r="Y91" s="153">
        <v>0</v>
      </c>
      <c r="AA91" s="181">
        <v>0</v>
      </c>
      <c r="AB91" s="181">
        <v>0</v>
      </c>
      <c r="AC91" s="181">
        <v>142.24753620717826</v>
      </c>
      <c r="AD91" s="180">
        <v>131.55290639894704</v>
      </c>
    </row>
    <row r="92" spans="1:32" outlineLevel="2">
      <c r="F92" s="179" t="s">
        <v>459</v>
      </c>
      <c r="G92" s="169">
        <f t="shared" si="9"/>
        <v>3304.1683328398517</v>
      </c>
      <c r="H92" s="168">
        <f t="shared" si="9"/>
        <v>2313.9062230946497</v>
      </c>
      <c r="I92" s="168">
        <f t="shared" si="9"/>
        <v>105.11823602945532</v>
      </c>
      <c r="J92" s="168">
        <f t="shared" si="9"/>
        <v>1382.6690628514973</v>
      </c>
      <c r="L92" s="191">
        <v>0</v>
      </c>
      <c r="M92" s="191">
        <v>0</v>
      </c>
      <c r="N92" s="168">
        <v>0</v>
      </c>
      <c r="O92" s="178">
        <v>0</v>
      </c>
      <c r="Q92" s="168">
        <v>0</v>
      </c>
      <c r="R92" s="168">
        <v>0</v>
      </c>
      <c r="S92" s="168">
        <v>0</v>
      </c>
      <c r="T92" s="178">
        <v>0</v>
      </c>
      <c r="V92" s="168">
        <v>0</v>
      </c>
      <c r="W92" s="168">
        <v>0</v>
      </c>
      <c r="X92" s="168">
        <v>0</v>
      </c>
      <c r="Y92" s="168">
        <v>0</v>
      </c>
      <c r="AA92" s="178">
        <v>3304.1683328398517</v>
      </c>
      <c r="AB92" s="178">
        <v>2313.9062230946497</v>
      </c>
      <c r="AC92" s="193">
        <v>105.11823602945532</v>
      </c>
      <c r="AD92" s="177">
        <v>1382.6690628514973</v>
      </c>
    </row>
    <row r="93" spans="1:32" s="159" customFormat="1" outlineLevel="1">
      <c r="A93" s="155"/>
      <c r="B93" s="190"/>
      <c r="C93" s="190"/>
      <c r="D93" s="190" t="s">
        <v>469</v>
      </c>
      <c r="E93" s="190"/>
      <c r="F93" s="190"/>
      <c r="G93" s="189">
        <f>SUM(G94:G101)</f>
        <v>4346.0559699916139</v>
      </c>
      <c r="H93" s="188">
        <f>SUM(H94:H101)</f>
        <v>2280.5115571844954</v>
      </c>
      <c r="I93" s="188">
        <f>SUM(I94:I101)</f>
        <v>4127.348360154896</v>
      </c>
      <c r="J93" s="188">
        <f>SUM(J94:J101)</f>
        <v>2417.3224492681888</v>
      </c>
      <c r="K93" s="176"/>
      <c r="L93" s="189">
        <f>SUM(L94:L101)</f>
        <v>857.82892720968243</v>
      </c>
      <c r="M93" s="188">
        <f>SUM(M94:M101)</f>
        <v>1155.2069166448939</v>
      </c>
      <c r="N93" s="188">
        <f>SUM(N94:N101)</f>
        <v>993.70444881833328</v>
      </c>
      <c r="O93" s="188">
        <f>SUM(O94:O101)</f>
        <v>1135.41344611003</v>
      </c>
      <c r="P93" s="176"/>
      <c r="Q93" s="189">
        <f>SUM(Q94:Q101)</f>
        <v>3347.1011498615658</v>
      </c>
      <c r="R93" s="188">
        <f>SUM(R94:R101)</f>
        <v>952.73546246859553</v>
      </c>
      <c r="S93" s="188">
        <f>SUM(S94:S101)</f>
        <v>2866.8735412584938</v>
      </c>
      <c r="T93" s="188">
        <f>SUM(T94:T101)</f>
        <v>1033.7652646594411</v>
      </c>
      <c r="U93" s="176"/>
      <c r="V93" s="189">
        <f>SUM(V94:V101)</f>
        <v>18.152181920365607</v>
      </c>
      <c r="W93" s="188">
        <f>SUM(W94:W101)</f>
        <v>37.112978071005401</v>
      </c>
      <c r="X93" s="188">
        <f>SUM(X94:X101)</f>
        <v>122.88234507806983</v>
      </c>
      <c r="Y93" s="188">
        <f>SUM(Y94:Y101)</f>
        <v>239.32425358130988</v>
      </c>
      <c r="Z93" s="176"/>
      <c r="AA93" s="188">
        <f>SUM(AA94:AA101)</f>
        <v>122.97371099999998</v>
      </c>
      <c r="AB93" s="188">
        <f>SUM(AB94:AB101)</f>
        <v>135.45620000000048</v>
      </c>
      <c r="AC93" s="188">
        <f>SUM(AC94:AC101)</f>
        <v>143.88802499999952</v>
      </c>
      <c r="AD93" s="187">
        <f>SUM(AD94:AD101)</f>
        <v>8.819484917407868</v>
      </c>
    </row>
    <row r="94" spans="1:32" outlineLevel="2">
      <c r="A94" s="153"/>
      <c r="E94" s="155" t="s">
        <v>464</v>
      </c>
      <c r="G94" s="157">
        <f t="shared" ref="G94:J100" si="10">L94+Q94+V94+AA94</f>
        <v>566.30813255524197</v>
      </c>
      <c r="H94" s="153">
        <f t="shared" si="10"/>
        <v>274.38755883703311</v>
      </c>
      <c r="I94" s="153">
        <f t="shared" si="10"/>
        <v>520.82709249366371</v>
      </c>
      <c r="J94" s="153">
        <f t="shared" si="10"/>
        <v>192.79736877268928</v>
      </c>
      <c r="L94" s="186">
        <v>64.327584112176595</v>
      </c>
      <c r="M94" s="181">
        <v>96.928809852222685</v>
      </c>
      <c r="N94" s="181">
        <v>106.91838775311901</v>
      </c>
      <c r="O94" s="181">
        <v>107.1113377758752</v>
      </c>
      <c r="Q94" s="153">
        <v>501.9805484430654</v>
      </c>
      <c r="R94" s="181">
        <v>176.46602446806884</v>
      </c>
      <c r="S94" s="181">
        <v>413.90870474054469</v>
      </c>
      <c r="T94" s="181">
        <v>78.653061159106102</v>
      </c>
      <c r="V94" s="153">
        <v>0</v>
      </c>
      <c r="W94" s="181">
        <v>0.99272451674158346</v>
      </c>
      <c r="X94" s="181">
        <v>0</v>
      </c>
      <c r="Y94" s="181">
        <v>7.0329698377079914</v>
      </c>
      <c r="AA94" s="153">
        <v>0</v>
      </c>
      <c r="AB94" s="153">
        <v>0</v>
      </c>
      <c r="AC94" s="153">
        <v>0</v>
      </c>
      <c r="AD94" s="156">
        <v>0</v>
      </c>
      <c r="AF94" s="194"/>
    </row>
    <row r="95" spans="1:32" outlineLevel="2">
      <c r="E95" s="155" t="s">
        <v>293</v>
      </c>
      <c r="G95" s="157">
        <f t="shared" si="10"/>
        <v>442.64724548159018</v>
      </c>
      <c r="H95" s="153">
        <f t="shared" si="10"/>
        <v>239.6089348212939</v>
      </c>
      <c r="I95" s="153">
        <f t="shared" si="10"/>
        <v>327.64785527569688</v>
      </c>
      <c r="J95" s="153">
        <f t="shared" si="10"/>
        <v>175.36953441459042</v>
      </c>
      <c r="L95" s="186">
        <v>34.770113812253392</v>
      </c>
      <c r="M95" s="181">
        <v>92.332240940704892</v>
      </c>
      <c r="N95" s="181">
        <v>60.642110786626979</v>
      </c>
      <c r="O95" s="181">
        <v>88.598961842854777</v>
      </c>
      <c r="Q95" s="153">
        <v>401.21536383142279</v>
      </c>
      <c r="R95" s="181">
        <v>136.7268600216556</v>
      </c>
      <c r="S95" s="181">
        <v>253.26212058969961</v>
      </c>
      <c r="T95" s="181">
        <v>48.320303769471188</v>
      </c>
      <c r="V95" s="153">
        <v>6.6617678379139891</v>
      </c>
      <c r="W95" s="181">
        <v>10.549833858933386</v>
      </c>
      <c r="X95" s="181">
        <v>13.743623899370283</v>
      </c>
      <c r="Y95" s="181">
        <v>38.450268802264446</v>
      </c>
      <c r="AA95" s="153">
        <v>0</v>
      </c>
      <c r="AB95" s="153">
        <v>0</v>
      </c>
      <c r="AC95" s="153">
        <v>0</v>
      </c>
      <c r="AD95" s="156">
        <v>0</v>
      </c>
      <c r="AF95" s="194"/>
    </row>
    <row r="96" spans="1:32" outlineLevel="2">
      <c r="E96" s="155" t="s">
        <v>291</v>
      </c>
      <c r="G96" s="157">
        <f t="shared" si="10"/>
        <v>439.13779270540499</v>
      </c>
      <c r="H96" s="153">
        <f t="shared" si="10"/>
        <v>259.14679512862199</v>
      </c>
      <c r="I96" s="153">
        <f t="shared" si="10"/>
        <v>280.38505061636829</v>
      </c>
      <c r="J96" s="153">
        <f t="shared" si="10"/>
        <v>90.12023973496288</v>
      </c>
      <c r="L96" s="186">
        <v>159.42383162348486</v>
      </c>
      <c r="M96" s="181">
        <v>79.683621575788635</v>
      </c>
      <c r="N96" s="181">
        <v>88.211491191212417</v>
      </c>
      <c r="O96" s="181">
        <v>67.615229884575655</v>
      </c>
      <c r="Q96" s="153">
        <v>279.2007401443019</v>
      </c>
      <c r="R96" s="181">
        <v>179.20298180299304</v>
      </c>
      <c r="S96" s="181">
        <v>192.30110818170391</v>
      </c>
      <c r="T96" s="181">
        <v>21.608879835281328</v>
      </c>
      <c r="V96" s="153">
        <v>0.51322093761826026</v>
      </c>
      <c r="W96" s="181">
        <v>0.26019174984030619</v>
      </c>
      <c r="X96" s="181">
        <v>-0.1275487565480129</v>
      </c>
      <c r="Y96" s="181">
        <v>0.89613001510590085</v>
      </c>
      <c r="AA96" s="153">
        <v>0</v>
      </c>
      <c r="AB96" s="153">
        <v>0</v>
      </c>
      <c r="AC96" s="153">
        <v>0</v>
      </c>
      <c r="AD96" s="156">
        <v>0</v>
      </c>
      <c r="AF96" s="194"/>
    </row>
    <row r="97" spans="1:36" outlineLevel="2">
      <c r="E97" s="155" t="s">
        <v>290</v>
      </c>
      <c r="G97" s="157">
        <f t="shared" si="10"/>
        <v>622.61166908553582</v>
      </c>
      <c r="H97" s="153">
        <f t="shared" si="10"/>
        <v>602.03671390314116</v>
      </c>
      <c r="I97" s="153">
        <f t="shared" si="10"/>
        <v>604.80649663187455</v>
      </c>
      <c r="J97" s="153">
        <f t="shared" si="10"/>
        <v>446.85597308035722</v>
      </c>
      <c r="L97" s="186">
        <v>157.50169826773896</v>
      </c>
      <c r="M97" s="181">
        <v>396.94947071351521</v>
      </c>
      <c r="N97" s="181">
        <v>312.36945402525771</v>
      </c>
      <c r="O97" s="181">
        <v>353.57667502579051</v>
      </c>
      <c r="Q97" s="153">
        <v>462.42603052705851</v>
      </c>
      <c r="R97" s="181">
        <v>200.33939922466084</v>
      </c>
      <c r="S97" s="181">
        <v>286.28451089541903</v>
      </c>
      <c r="T97" s="181">
        <v>71.064123448999467</v>
      </c>
      <c r="V97" s="153">
        <v>2.6839402907383025</v>
      </c>
      <c r="W97" s="181">
        <v>4.7478439649650808</v>
      </c>
      <c r="X97" s="181">
        <v>6.1525317111977316</v>
      </c>
      <c r="Y97" s="181">
        <v>22.215174605567242</v>
      </c>
      <c r="AA97" s="153">
        <v>0</v>
      </c>
      <c r="AB97" s="153">
        <v>0</v>
      </c>
      <c r="AC97" s="153">
        <v>0</v>
      </c>
      <c r="AD97" s="156">
        <v>0</v>
      </c>
      <c r="AF97" s="194"/>
    </row>
    <row r="98" spans="1:36" outlineLevel="2">
      <c r="E98" s="155" t="s">
        <v>463</v>
      </c>
      <c r="G98" s="157">
        <f t="shared" si="10"/>
        <v>949.86940397660271</v>
      </c>
      <c r="H98" s="153">
        <f t="shared" si="10"/>
        <v>551.38215081843964</v>
      </c>
      <c r="I98" s="153">
        <f t="shared" si="10"/>
        <v>1180.783270622215</v>
      </c>
      <c r="J98" s="153">
        <f t="shared" si="10"/>
        <v>1044.9554378486146</v>
      </c>
      <c r="L98" s="186">
        <v>274.38390201437574</v>
      </c>
      <c r="M98" s="181">
        <v>402.67706433941527</v>
      </c>
      <c r="N98" s="181">
        <v>146.99244313732001</v>
      </c>
      <c r="O98" s="181">
        <v>360.48157527091581</v>
      </c>
      <c r="Q98" s="153">
        <v>675.48550196222698</v>
      </c>
      <c r="R98" s="181">
        <v>129.08623769152504</v>
      </c>
      <c r="S98" s="181">
        <v>1033.7908274848951</v>
      </c>
      <c r="T98" s="181">
        <v>513.74415225703444</v>
      </c>
      <c r="V98" s="196">
        <v>0</v>
      </c>
      <c r="W98" s="195">
        <v>19.618848787499324</v>
      </c>
      <c r="X98" s="195">
        <v>0</v>
      </c>
      <c r="Y98" s="195">
        <v>170.72971032066428</v>
      </c>
      <c r="AA98" s="153">
        <v>0</v>
      </c>
      <c r="AB98" s="153">
        <v>0</v>
      </c>
      <c r="AC98" s="153">
        <v>0</v>
      </c>
      <c r="AD98" s="156">
        <v>0</v>
      </c>
      <c r="AF98" s="194"/>
    </row>
    <row r="99" spans="1:36" outlineLevel="2">
      <c r="E99" s="155" t="s">
        <v>462</v>
      </c>
      <c r="G99" s="157">
        <f t="shared" si="10"/>
        <v>1094.4818940058435</v>
      </c>
      <c r="H99" s="153">
        <f t="shared" si="10"/>
        <v>212.34813572330674</v>
      </c>
      <c r="I99" s="153">
        <f t="shared" si="10"/>
        <v>979.35299202912665</v>
      </c>
      <c r="J99" s="153">
        <f t="shared" si="10"/>
        <v>458.40441049956655</v>
      </c>
      <c r="L99" s="186">
        <v>59.395676198258016</v>
      </c>
      <c r="M99" s="181">
        <v>84.535299739975613</v>
      </c>
      <c r="N99" s="181">
        <v>188.89421401853048</v>
      </c>
      <c r="O99" s="181">
        <v>158.02966631001792</v>
      </c>
      <c r="Q99" s="153">
        <v>1026.7929649534904</v>
      </c>
      <c r="R99" s="181">
        <v>126.86930079030542</v>
      </c>
      <c r="S99" s="181">
        <v>687.32626936623137</v>
      </c>
      <c r="T99" s="181">
        <v>300.37474418954861</v>
      </c>
      <c r="V99" s="196">
        <v>8.293252854095055</v>
      </c>
      <c r="W99" s="196">
        <v>0.94353519302572375</v>
      </c>
      <c r="X99" s="195">
        <v>103.13250864436482</v>
      </c>
      <c r="Y99" s="195">
        <v>0</v>
      </c>
      <c r="AA99" s="153">
        <v>0</v>
      </c>
      <c r="AB99" s="153">
        <v>0</v>
      </c>
      <c r="AC99" s="153">
        <v>0</v>
      </c>
      <c r="AD99" s="156">
        <v>0</v>
      </c>
      <c r="AF99" s="194"/>
    </row>
    <row r="100" spans="1:36" outlineLevel="2">
      <c r="E100" s="155" t="s">
        <v>461</v>
      </c>
      <c r="G100" s="157">
        <f t="shared" si="10"/>
        <v>108.02612118139487</v>
      </c>
      <c r="H100" s="153">
        <f t="shared" si="10"/>
        <v>6.1450679526583825</v>
      </c>
      <c r="I100" s="153">
        <f t="shared" si="10"/>
        <v>89.657577485951592</v>
      </c>
      <c r="J100" s="153">
        <f t="shared" si="10"/>
        <v>0</v>
      </c>
      <c r="L100" s="186">
        <v>108.02612118139487</v>
      </c>
      <c r="M100" s="181">
        <v>2.1004094832715188</v>
      </c>
      <c r="N100" s="181">
        <v>89.676347906266585</v>
      </c>
      <c r="O100" s="181">
        <v>0</v>
      </c>
      <c r="Q100" s="153">
        <v>0</v>
      </c>
      <c r="R100" s="181">
        <v>4.0446584693868637</v>
      </c>
      <c r="S100" s="181">
        <v>0</v>
      </c>
      <c r="T100" s="181">
        <v>0</v>
      </c>
      <c r="V100" s="153">
        <v>0</v>
      </c>
      <c r="X100" s="181">
        <v>-1.8770420314994422E-2</v>
      </c>
      <c r="Y100" s="181">
        <v>0</v>
      </c>
      <c r="AA100" s="153">
        <v>0</v>
      </c>
      <c r="AB100" s="153">
        <v>0</v>
      </c>
      <c r="AC100" s="153">
        <v>0</v>
      </c>
      <c r="AD100" s="156">
        <v>0</v>
      </c>
      <c r="AF100" s="194"/>
      <c r="AJ100" s="194"/>
    </row>
    <row r="101" spans="1:36" outlineLevel="2">
      <c r="E101" s="155" t="s">
        <v>460</v>
      </c>
      <c r="G101" s="157">
        <f>SUM(G102:G104)</f>
        <v>122.97371099999998</v>
      </c>
      <c r="H101" s="153">
        <f>SUM(H102:H104)</f>
        <v>135.45620000000048</v>
      </c>
      <c r="I101" s="153">
        <f>SUM(I102:I104)</f>
        <v>143.88802499999952</v>
      </c>
      <c r="J101" s="153">
        <f>SUM(J102:J104)</f>
        <v>8.819484917407868</v>
      </c>
      <c r="L101" s="157">
        <f>SUM(L102:L104)</f>
        <v>0</v>
      </c>
      <c r="M101" s="153">
        <f>SUM(M102:M104)</f>
        <v>0</v>
      </c>
      <c r="N101" s="153">
        <f>SUM(N102:N104)</f>
        <v>0</v>
      </c>
      <c r="O101" s="153">
        <f>SUM(O102:O104)</f>
        <v>0</v>
      </c>
      <c r="Q101" s="157">
        <f>SUM(Q102:Q104)</f>
        <v>0</v>
      </c>
      <c r="R101" s="153">
        <f>SUM(R102:R104)</f>
        <v>0</v>
      </c>
      <c r="S101" s="153">
        <f>SUM(S102:S104)</f>
        <v>0</v>
      </c>
      <c r="T101" s="153">
        <f>SUM(T102:T104)</f>
        <v>0</v>
      </c>
      <c r="V101" s="157">
        <f>SUM(V102:V104)</f>
        <v>0</v>
      </c>
      <c r="W101" s="153">
        <f>SUM(W102:W104)</f>
        <v>0</v>
      </c>
      <c r="X101" s="153">
        <f>SUM(X102:X104)</f>
        <v>0</v>
      </c>
      <c r="Y101" s="153">
        <f>SUM(Y102:Y104)</f>
        <v>0</v>
      </c>
      <c r="AA101" s="153">
        <f>SUM(AA102:AA104)</f>
        <v>122.97371099999998</v>
      </c>
      <c r="AB101" s="153">
        <f>SUM(AB102:AB104)</f>
        <v>135.45620000000048</v>
      </c>
      <c r="AC101" s="153">
        <f>SUM(AC102:AC104)</f>
        <v>143.88802499999952</v>
      </c>
      <c r="AD101" s="156">
        <f>SUM(AD102:AD104)</f>
        <v>8.819484917407868</v>
      </c>
      <c r="AF101" s="194"/>
    </row>
    <row r="102" spans="1:36" outlineLevel="2">
      <c r="F102" s="185" t="s">
        <v>300</v>
      </c>
      <c r="G102" s="172">
        <f t="shared" ref="G102:J104" si="11">L102+Q102+V102+AA102</f>
        <v>122.97371099999998</v>
      </c>
      <c r="H102" s="171">
        <f t="shared" si="11"/>
        <v>135.45620000000048</v>
      </c>
      <c r="I102" s="171">
        <f t="shared" si="11"/>
        <v>135.47809179158244</v>
      </c>
      <c r="J102" s="171">
        <f t="shared" si="11"/>
        <v>4.5414723285040282</v>
      </c>
      <c r="L102" s="192">
        <v>0</v>
      </c>
      <c r="M102" s="192">
        <v>0</v>
      </c>
      <c r="N102" s="171">
        <v>0</v>
      </c>
      <c r="O102" s="171">
        <v>0</v>
      </c>
      <c r="Q102" s="171">
        <v>0</v>
      </c>
      <c r="R102" s="171">
        <v>0</v>
      </c>
      <c r="S102" s="171">
        <v>0</v>
      </c>
      <c r="T102" s="171">
        <v>0</v>
      </c>
      <c r="V102" s="171">
        <v>0</v>
      </c>
      <c r="W102" s="171">
        <v>0</v>
      </c>
      <c r="X102" s="171">
        <v>0</v>
      </c>
      <c r="Y102" s="171">
        <v>0</v>
      </c>
      <c r="AA102" s="171">
        <v>122.97371099999998</v>
      </c>
      <c r="AB102" s="184">
        <v>135.45620000000048</v>
      </c>
      <c r="AC102" s="184">
        <v>135.47809179158244</v>
      </c>
      <c r="AD102" s="183">
        <v>4.5414723285040282</v>
      </c>
    </row>
    <row r="103" spans="1:36" outlineLevel="2">
      <c r="F103" s="182" t="s">
        <v>299</v>
      </c>
      <c r="G103" s="157">
        <f t="shared" si="11"/>
        <v>0</v>
      </c>
      <c r="H103" s="153">
        <f t="shared" si="11"/>
        <v>0</v>
      </c>
      <c r="I103" s="153">
        <f t="shared" si="11"/>
        <v>5.8414832750527896</v>
      </c>
      <c r="J103" s="153">
        <f t="shared" si="11"/>
        <v>4.7539990468697102</v>
      </c>
      <c r="L103" s="186">
        <v>0</v>
      </c>
      <c r="M103" s="186">
        <v>0</v>
      </c>
      <c r="N103" s="153">
        <v>0</v>
      </c>
      <c r="O103" s="153">
        <v>0</v>
      </c>
      <c r="Q103" s="153">
        <v>0</v>
      </c>
      <c r="R103" s="153">
        <v>0</v>
      </c>
      <c r="S103" s="153">
        <v>0</v>
      </c>
      <c r="T103" s="153">
        <v>0</v>
      </c>
      <c r="V103" s="153">
        <v>0</v>
      </c>
      <c r="W103" s="153">
        <v>0</v>
      </c>
      <c r="X103" s="153">
        <v>0</v>
      </c>
      <c r="Y103" s="153">
        <v>0</v>
      </c>
      <c r="AA103" s="153">
        <v>0</v>
      </c>
      <c r="AB103" s="181">
        <v>0</v>
      </c>
      <c r="AC103" s="181">
        <v>5.8414832750527896</v>
      </c>
      <c r="AD103" s="180">
        <v>4.7539990468697102</v>
      </c>
    </row>
    <row r="104" spans="1:36" outlineLevel="2">
      <c r="F104" s="179" t="s">
        <v>459</v>
      </c>
      <c r="G104" s="169">
        <f t="shared" si="11"/>
        <v>0</v>
      </c>
      <c r="H104" s="168">
        <f t="shared" si="11"/>
        <v>0</v>
      </c>
      <c r="I104" s="168">
        <f t="shared" si="11"/>
        <v>2.568449933364306</v>
      </c>
      <c r="J104" s="168">
        <f t="shared" si="11"/>
        <v>-0.47598645796587036</v>
      </c>
      <c r="L104" s="191">
        <v>0</v>
      </c>
      <c r="M104" s="191">
        <v>0</v>
      </c>
      <c r="N104" s="168">
        <v>0</v>
      </c>
      <c r="O104" s="168">
        <v>0</v>
      </c>
      <c r="Q104" s="168">
        <v>0</v>
      </c>
      <c r="R104" s="168">
        <v>0</v>
      </c>
      <c r="S104" s="168">
        <v>0</v>
      </c>
      <c r="T104" s="168">
        <v>0</v>
      </c>
      <c r="V104" s="168">
        <v>0</v>
      </c>
      <c r="W104" s="168">
        <v>0</v>
      </c>
      <c r="X104" s="168">
        <v>0</v>
      </c>
      <c r="Y104" s="168">
        <v>0</v>
      </c>
      <c r="AA104" s="168">
        <v>0</v>
      </c>
      <c r="AB104" s="178">
        <v>0</v>
      </c>
      <c r="AC104" s="193">
        <v>2.568449933364306</v>
      </c>
      <c r="AD104" s="177">
        <v>-0.47598645796587036</v>
      </c>
    </row>
    <row r="105" spans="1:36" s="159" customFormat="1" outlineLevel="1">
      <c r="A105" s="155"/>
      <c r="B105" s="190"/>
      <c r="C105" s="190"/>
      <c r="D105" s="190" t="s">
        <v>468</v>
      </c>
      <c r="E105" s="190"/>
      <c r="F105" s="190"/>
      <c r="G105" s="189">
        <f>SUM(G106:G113)</f>
        <v>3994.1964221534599</v>
      </c>
      <c r="H105" s="188">
        <f>SUM(H106:H113)</f>
        <v>4852.2309258024816</v>
      </c>
      <c r="I105" s="188">
        <f>SUM(I106:I113)</f>
        <v>4979.9502990191286</v>
      </c>
      <c r="J105" s="188">
        <f>SUM(J106:J113)</f>
        <v>4143.054519563696</v>
      </c>
      <c r="K105" s="176"/>
      <c r="L105" s="189">
        <f>SUM(L106:L113)</f>
        <v>431</v>
      </c>
      <c r="M105" s="188">
        <f>SUM(M106:M113)</f>
        <v>571</v>
      </c>
      <c r="N105" s="188">
        <f>SUM(N106:N113)</f>
        <v>502</v>
      </c>
      <c r="O105" s="188">
        <f>SUM(O106:O113)</f>
        <v>592.96295220605657</v>
      </c>
      <c r="P105" s="176"/>
      <c r="Q105" s="189">
        <f>SUM(Q106:Q113)</f>
        <v>2469</v>
      </c>
      <c r="R105" s="188">
        <f>SUM(R106:R113)</f>
        <v>2382</v>
      </c>
      <c r="S105" s="188">
        <f>SUM(S106:S113)</f>
        <v>2706</v>
      </c>
      <c r="T105" s="188">
        <f>SUM(T106:T113)</f>
        <v>1865.4102081317453</v>
      </c>
      <c r="U105" s="176"/>
      <c r="V105" s="189">
        <f>SUM(V106:V113)</f>
        <v>885</v>
      </c>
      <c r="W105" s="188">
        <f>SUM(W106:W113)</f>
        <v>1584</v>
      </c>
      <c r="X105" s="188">
        <f>SUM(X106:X113)</f>
        <v>1366</v>
      </c>
      <c r="Y105" s="188">
        <f>SUM(Y106:Y113)</f>
        <v>1476</v>
      </c>
      <c r="Z105" s="176"/>
      <c r="AA105" s="188">
        <f>SUM(AA106:AA113)</f>
        <v>209.19642215345991</v>
      </c>
      <c r="AB105" s="188">
        <f>SUM(AB106:AB113)</f>
        <v>315.23092580248141</v>
      </c>
      <c r="AC105" s="188">
        <f>SUM(AC106:AC113)</f>
        <v>405.95029901912812</v>
      </c>
      <c r="AD105" s="187">
        <f>SUM(AD106:AD113)</f>
        <v>208.68135922589386</v>
      </c>
    </row>
    <row r="106" spans="1:36" outlineLevel="2">
      <c r="E106" s="155" t="s">
        <v>464</v>
      </c>
      <c r="G106" s="157">
        <f t="shared" ref="G106:J112" si="12">L106+Q106+V106+AA106</f>
        <v>0</v>
      </c>
      <c r="H106" s="153">
        <f t="shared" si="12"/>
        <v>0</v>
      </c>
      <c r="I106" s="153">
        <f t="shared" si="12"/>
        <v>0</v>
      </c>
      <c r="J106" s="153">
        <f t="shared" si="12"/>
        <v>0</v>
      </c>
      <c r="L106" s="186">
        <v>0</v>
      </c>
      <c r="M106" s="181">
        <v>0</v>
      </c>
      <c r="N106" s="181">
        <v>0</v>
      </c>
      <c r="O106" s="181">
        <v>0</v>
      </c>
      <c r="Q106" s="181">
        <v>0</v>
      </c>
      <c r="R106" s="181">
        <v>0</v>
      </c>
      <c r="S106" s="181">
        <v>0</v>
      </c>
      <c r="T106" s="181">
        <v>0</v>
      </c>
      <c r="V106" s="181">
        <v>0</v>
      </c>
      <c r="W106" s="181">
        <v>0</v>
      </c>
      <c r="X106" s="181">
        <v>0</v>
      </c>
      <c r="Y106" s="181">
        <v>0</v>
      </c>
      <c r="AA106" s="153">
        <v>0</v>
      </c>
      <c r="AB106" s="153">
        <v>0</v>
      </c>
      <c r="AC106" s="153">
        <v>0</v>
      </c>
      <c r="AD106" s="156">
        <v>0</v>
      </c>
    </row>
    <row r="107" spans="1:36" outlineLevel="2">
      <c r="E107" s="155" t="s">
        <v>293</v>
      </c>
      <c r="G107" s="157">
        <f t="shared" si="12"/>
        <v>0</v>
      </c>
      <c r="H107" s="153">
        <f t="shared" si="12"/>
        <v>0</v>
      </c>
      <c r="I107" s="153">
        <f t="shared" si="12"/>
        <v>0</v>
      </c>
      <c r="J107" s="153">
        <f t="shared" si="12"/>
        <v>0</v>
      </c>
      <c r="L107" s="186">
        <v>0</v>
      </c>
      <c r="M107" s="181">
        <v>0</v>
      </c>
      <c r="N107" s="181">
        <v>0</v>
      </c>
      <c r="O107" s="181">
        <v>0</v>
      </c>
      <c r="Q107" s="181">
        <v>0</v>
      </c>
      <c r="R107" s="181">
        <v>0</v>
      </c>
      <c r="S107" s="181">
        <v>0</v>
      </c>
      <c r="T107" s="181">
        <v>0</v>
      </c>
      <c r="V107" s="181">
        <v>0</v>
      </c>
      <c r="W107" s="181">
        <v>0</v>
      </c>
      <c r="X107" s="181">
        <v>0</v>
      </c>
      <c r="Y107" s="181">
        <v>0</v>
      </c>
      <c r="AA107" s="153">
        <v>0</v>
      </c>
      <c r="AB107" s="153">
        <v>0</v>
      </c>
      <c r="AC107" s="153">
        <v>0</v>
      </c>
      <c r="AD107" s="156">
        <v>0</v>
      </c>
    </row>
    <row r="108" spans="1:36" outlineLevel="2">
      <c r="E108" s="155" t="s">
        <v>291</v>
      </c>
      <c r="G108" s="157">
        <f t="shared" si="12"/>
        <v>0</v>
      </c>
      <c r="H108" s="153">
        <f t="shared" si="12"/>
        <v>0</v>
      </c>
      <c r="I108" s="153">
        <f t="shared" si="12"/>
        <v>0</v>
      </c>
      <c r="J108" s="153">
        <f t="shared" si="12"/>
        <v>0</v>
      </c>
      <c r="L108" s="186">
        <v>0</v>
      </c>
      <c r="M108" s="181">
        <v>0</v>
      </c>
      <c r="N108" s="181">
        <v>0</v>
      </c>
      <c r="O108" s="181">
        <v>0</v>
      </c>
      <c r="Q108" s="181">
        <v>0</v>
      </c>
      <c r="R108" s="181">
        <v>0</v>
      </c>
      <c r="S108" s="181">
        <v>0</v>
      </c>
      <c r="T108" s="181">
        <v>0</v>
      </c>
      <c r="V108" s="181">
        <v>0</v>
      </c>
      <c r="W108" s="181">
        <v>0</v>
      </c>
      <c r="X108" s="181">
        <v>0</v>
      </c>
      <c r="Y108" s="181">
        <v>0</v>
      </c>
      <c r="AA108" s="153">
        <v>0</v>
      </c>
      <c r="AB108" s="153">
        <v>0</v>
      </c>
      <c r="AC108" s="153">
        <v>0</v>
      </c>
      <c r="AD108" s="156">
        <v>0</v>
      </c>
    </row>
    <row r="109" spans="1:36" outlineLevel="2">
      <c r="E109" s="155" t="s">
        <v>290</v>
      </c>
      <c r="G109" s="157">
        <f t="shared" si="12"/>
        <v>0</v>
      </c>
      <c r="H109" s="153">
        <f t="shared" si="12"/>
        <v>0</v>
      </c>
      <c r="I109" s="153">
        <f t="shared" si="12"/>
        <v>0</v>
      </c>
      <c r="J109" s="153">
        <f t="shared" si="12"/>
        <v>0</v>
      </c>
      <c r="L109" s="186">
        <v>0</v>
      </c>
      <c r="M109" s="181">
        <v>0</v>
      </c>
      <c r="N109" s="181">
        <v>0</v>
      </c>
      <c r="O109" s="181">
        <v>0</v>
      </c>
      <c r="Q109" s="181">
        <v>0</v>
      </c>
      <c r="R109" s="181">
        <v>0</v>
      </c>
      <c r="S109" s="181">
        <v>0</v>
      </c>
      <c r="T109" s="181">
        <v>0</v>
      </c>
      <c r="V109" s="181">
        <v>0</v>
      </c>
      <c r="W109" s="181">
        <v>0</v>
      </c>
      <c r="X109" s="181">
        <v>0</v>
      </c>
      <c r="Y109" s="181">
        <v>0</v>
      </c>
      <c r="AA109" s="153">
        <v>0</v>
      </c>
      <c r="AB109" s="153">
        <v>0</v>
      </c>
      <c r="AC109" s="153">
        <v>0</v>
      </c>
      <c r="AD109" s="156">
        <v>0</v>
      </c>
    </row>
    <row r="110" spans="1:36" outlineLevel="2">
      <c r="E110" s="155" t="s">
        <v>463</v>
      </c>
      <c r="G110" s="157">
        <f t="shared" si="12"/>
        <v>0</v>
      </c>
      <c r="H110" s="153">
        <f t="shared" si="12"/>
        <v>0</v>
      </c>
      <c r="I110" s="153">
        <f t="shared" si="12"/>
        <v>0</v>
      </c>
      <c r="J110" s="153">
        <f t="shared" si="12"/>
        <v>0</v>
      </c>
      <c r="L110" s="186">
        <v>0</v>
      </c>
      <c r="M110" s="181">
        <v>0</v>
      </c>
      <c r="N110" s="181">
        <v>0</v>
      </c>
      <c r="O110" s="181">
        <v>0</v>
      </c>
      <c r="Q110" s="181">
        <v>0</v>
      </c>
      <c r="R110" s="181">
        <v>0</v>
      </c>
      <c r="S110" s="181">
        <v>0</v>
      </c>
      <c r="T110" s="181">
        <v>0</v>
      </c>
      <c r="V110" s="181">
        <v>0</v>
      </c>
      <c r="W110" s="181">
        <v>0</v>
      </c>
      <c r="X110" s="181">
        <v>0</v>
      </c>
      <c r="Y110" s="181">
        <v>0</v>
      </c>
      <c r="AA110" s="153">
        <v>0</v>
      </c>
      <c r="AB110" s="153">
        <v>0</v>
      </c>
      <c r="AC110" s="153">
        <v>0</v>
      </c>
      <c r="AD110" s="156">
        <v>0</v>
      </c>
    </row>
    <row r="111" spans="1:36" outlineLevel="2">
      <c r="E111" s="155" t="s">
        <v>462</v>
      </c>
      <c r="G111" s="157">
        <f t="shared" si="12"/>
        <v>3785</v>
      </c>
      <c r="H111" s="153">
        <f t="shared" si="12"/>
        <v>4537</v>
      </c>
      <c r="I111" s="153">
        <f t="shared" si="12"/>
        <v>4574</v>
      </c>
      <c r="J111" s="153">
        <f t="shared" si="12"/>
        <v>3934.3731603378019</v>
      </c>
      <c r="L111" s="186">
        <v>431</v>
      </c>
      <c r="M111" s="181">
        <v>571</v>
      </c>
      <c r="N111" s="181">
        <v>502</v>
      </c>
      <c r="O111" s="181">
        <v>592.96295220605657</v>
      </c>
      <c r="Q111" s="181">
        <v>2469</v>
      </c>
      <c r="R111" s="181">
        <v>2382</v>
      </c>
      <c r="S111" s="181">
        <v>2706</v>
      </c>
      <c r="T111" s="181">
        <v>1865.4102081317453</v>
      </c>
      <c r="V111" s="181">
        <v>885</v>
      </c>
      <c r="W111" s="181">
        <v>1584</v>
      </c>
      <c r="X111" s="181">
        <v>1366</v>
      </c>
      <c r="Y111" s="181">
        <v>1476</v>
      </c>
      <c r="AA111" s="153">
        <v>0</v>
      </c>
      <c r="AB111" s="153">
        <v>0</v>
      </c>
      <c r="AC111" s="153">
        <v>0</v>
      </c>
      <c r="AD111" s="156">
        <v>0</v>
      </c>
    </row>
    <row r="112" spans="1:36" outlineLevel="2">
      <c r="E112" s="155" t="s">
        <v>467</v>
      </c>
      <c r="G112" s="157">
        <f t="shared" si="12"/>
        <v>0</v>
      </c>
      <c r="H112" s="153">
        <f t="shared" si="12"/>
        <v>0</v>
      </c>
      <c r="I112" s="153">
        <f t="shared" si="12"/>
        <v>0</v>
      </c>
      <c r="J112" s="153">
        <f t="shared" si="12"/>
        <v>0</v>
      </c>
      <c r="L112" s="186">
        <v>0</v>
      </c>
      <c r="M112" s="181">
        <v>0</v>
      </c>
      <c r="N112" s="181">
        <v>0</v>
      </c>
      <c r="O112" s="181">
        <v>0</v>
      </c>
      <c r="Q112" s="181">
        <v>0</v>
      </c>
      <c r="R112" s="181">
        <v>0</v>
      </c>
      <c r="S112" s="181">
        <v>0</v>
      </c>
      <c r="T112" s="181">
        <v>0</v>
      </c>
      <c r="V112" s="181">
        <v>0</v>
      </c>
      <c r="W112" s="181">
        <v>0</v>
      </c>
      <c r="X112" s="181">
        <v>0</v>
      </c>
      <c r="Y112" s="181">
        <v>0</v>
      </c>
      <c r="AA112" s="153">
        <v>0</v>
      </c>
      <c r="AB112" s="153">
        <v>0</v>
      </c>
      <c r="AC112" s="153">
        <v>0</v>
      </c>
      <c r="AD112" s="156">
        <v>0</v>
      </c>
    </row>
    <row r="113" spans="1:30" outlineLevel="2">
      <c r="E113" s="155" t="s">
        <v>460</v>
      </c>
      <c r="G113" s="157">
        <f>SUM(G114:G116)</f>
        <v>209.19642215345991</v>
      </c>
      <c r="H113" s="153">
        <f>SUM(H114:H116)</f>
        <v>315.23092580248141</v>
      </c>
      <c r="I113" s="153">
        <f>SUM(I114:I116)</f>
        <v>405.95029901912812</v>
      </c>
      <c r="J113" s="153">
        <f>SUM(J114:J116)</f>
        <v>208.68135922589386</v>
      </c>
      <c r="L113" s="157">
        <f>SUM(L114:L116)</f>
        <v>0</v>
      </c>
      <c r="M113" s="153">
        <f>SUM(M114:M116)</f>
        <v>0</v>
      </c>
      <c r="N113" s="153">
        <f>SUM(N114:N116)</f>
        <v>0</v>
      </c>
      <c r="O113" s="153">
        <f>SUM(O114:O116)</f>
        <v>0</v>
      </c>
      <c r="Q113" s="157">
        <f>SUM(Q114:Q116)</f>
        <v>0</v>
      </c>
      <c r="R113" s="153">
        <f>SUM(R114:R116)</f>
        <v>0</v>
      </c>
      <c r="S113" s="153">
        <f>SUM(S114:S116)</f>
        <v>0</v>
      </c>
      <c r="T113" s="153">
        <f>SUM(T114:T116)</f>
        <v>0</v>
      </c>
      <c r="V113" s="157">
        <f>SUM(V114:V116)</f>
        <v>0</v>
      </c>
      <c r="W113" s="153">
        <f>SUM(W114:W116)</f>
        <v>0</v>
      </c>
      <c r="X113" s="153">
        <f>SUM(X114:X116)</f>
        <v>0</v>
      </c>
      <c r="Y113" s="153">
        <f>SUM(Y114:Y116)</f>
        <v>0</v>
      </c>
      <c r="AA113" s="153">
        <f>SUM(AA114:AA116)</f>
        <v>209.19642215345991</v>
      </c>
      <c r="AB113" s="153">
        <f>SUM(AB114:AB116)</f>
        <v>315.23092580248141</v>
      </c>
      <c r="AC113" s="153">
        <f>SUM(AC114:AC116)</f>
        <v>405.95029901912812</v>
      </c>
      <c r="AD113" s="156">
        <f>SUM(AD114:AD116)</f>
        <v>208.68135922589386</v>
      </c>
    </row>
    <row r="114" spans="1:30" outlineLevel="2">
      <c r="F114" s="185" t="s">
        <v>300</v>
      </c>
      <c r="G114" s="172">
        <v>209.19642215345991</v>
      </c>
      <c r="H114" s="171">
        <v>315.23092580248141</v>
      </c>
      <c r="I114" s="171">
        <v>265.543761293937</v>
      </c>
      <c r="J114" s="171">
        <v>113.79353776121209</v>
      </c>
      <c r="L114" s="192">
        <v>0</v>
      </c>
      <c r="M114" s="192">
        <v>0</v>
      </c>
      <c r="N114" s="171">
        <v>0</v>
      </c>
      <c r="O114" s="171">
        <v>0</v>
      </c>
      <c r="Q114" s="171">
        <v>0</v>
      </c>
      <c r="R114" s="171">
        <v>0</v>
      </c>
      <c r="S114" s="171">
        <v>0</v>
      </c>
      <c r="T114" s="171">
        <v>0</v>
      </c>
      <c r="V114" s="171">
        <v>0</v>
      </c>
      <c r="W114" s="171">
        <v>0</v>
      </c>
      <c r="X114" s="171">
        <v>0</v>
      </c>
      <c r="Y114" s="171">
        <v>0</v>
      </c>
      <c r="AA114" s="184">
        <v>209.19642215345991</v>
      </c>
      <c r="AB114" s="184">
        <v>315.23092580248141</v>
      </c>
      <c r="AC114" s="184">
        <v>265.543761293937</v>
      </c>
      <c r="AD114" s="183">
        <v>113.79353776121209</v>
      </c>
    </row>
    <row r="115" spans="1:30" outlineLevel="2">
      <c r="F115" s="182" t="s">
        <v>299</v>
      </c>
      <c r="G115" s="157">
        <v>0</v>
      </c>
      <c r="H115" s="153">
        <v>0</v>
      </c>
      <c r="I115" s="153">
        <v>140.40653772519116</v>
      </c>
      <c r="J115" s="153">
        <v>94.887821464681778</v>
      </c>
      <c r="L115" s="186">
        <v>0</v>
      </c>
      <c r="M115" s="186">
        <v>0</v>
      </c>
      <c r="N115" s="153">
        <v>0</v>
      </c>
      <c r="O115" s="153">
        <v>0</v>
      </c>
      <c r="Q115" s="153">
        <v>0</v>
      </c>
      <c r="R115" s="153">
        <v>0</v>
      </c>
      <c r="S115" s="153">
        <v>0</v>
      </c>
      <c r="T115" s="153">
        <v>0</v>
      </c>
      <c r="V115" s="153">
        <v>0</v>
      </c>
      <c r="W115" s="153">
        <v>0</v>
      </c>
      <c r="X115" s="153">
        <v>0</v>
      </c>
      <c r="Y115" s="153">
        <v>0</v>
      </c>
      <c r="AA115" s="181">
        <v>0</v>
      </c>
      <c r="AB115" s="181">
        <v>0</v>
      </c>
      <c r="AC115" s="181">
        <v>140.40653772519116</v>
      </c>
      <c r="AD115" s="180">
        <v>94.887821464681778</v>
      </c>
    </row>
    <row r="116" spans="1:30" outlineLevel="2">
      <c r="F116" s="179" t="s">
        <v>459</v>
      </c>
      <c r="G116" s="169">
        <v>0</v>
      </c>
      <c r="H116" s="168">
        <v>0</v>
      </c>
      <c r="I116" s="168">
        <v>0</v>
      </c>
      <c r="J116" s="168">
        <v>0</v>
      </c>
      <c r="L116" s="191">
        <v>0</v>
      </c>
      <c r="M116" s="191">
        <v>0</v>
      </c>
      <c r="N116" s="168">
        <v>0</v>
      </c>
      <c r="O116" s="168">
        <v>0</v>
      </c>
      <c r="Q116" s="168">
        <v>0</v>
      </c>
      <c r="R116" s="168">
        <v>0</v>
      </c>
      <c r="S116" s="168">
        <v>0</v>
      </c>
      <c r="T116" s="168">
        <v>0</v>
      </c>
      <c r="V116" s="168">
        <v>0</v>
      </c>
      <c r="W116" s="168">
        <v>0</v>
      </c>
      <c r="X116" s="168">
        <v>0</v>
      </c>
      <c r="Y116" s="168">
        <v>0</v>
      </c>
      <c r="AA116" s="178">
        <v>0</v>
      </c>
      <c r="AB116" s="178">
        <v>0</v>
      </c>
      <c r="AC116" s="178">
        <v>0</v>
      </c>
      <c r="AD116" s="177">
        <v>0</v>
      </c>
    </row>
    <row r="117" spans="1:30" s="159" customFormat="1" outlineLevel="1">
      <c r="A117" s="155"/>
      <c r="B117" s="190"/>
      <c r="C117" s="190"/>
      <c r="D117" s="190" t="s">
        <v>466</v>
      </c>
      <c r="E117" s="190"/>
      <c r="F117" s="190"/>
      <c r="G117" s="189">
        <f>SUM(G118:G125)</f>
        <v>1848.8639689970157</v>
      </c>
      <c r="H117" s="188">
        <f>SUM(H118:H125)</f>
        <v>2974.8403402708568</v>
      </c>
      <c r="I117" s="188">
        <f>SUM(I118:I125)</f>
        <v>2248.1867485449102</v>
      </c>
      <c r="J117" s="188">
        <f>SUM(J118:J125)</f>
        <v>3085.0033709754857</v>
      </c>
      <c r="K117" s="176"/>
      <c r="L117" s="189">
        <f>SUM(L118:L125)</f>
        <v>983.29291482045869</v>
      </c>
      <c r="M117" s="188">
        <f>SUM(M118:M125)</f>
        <v>1580.8082702259658</v>
      </c>
      <c r="N117" s="188">
        <f>SUM(N118:N125)</f>
        <v>896.38020317996734</v>
      </c>
      <c r="O117" s="188">
        <f>SUM(O118:O125)</f>
        <v>1190.3423268779786</v>
      </c>
      <c r="P117" s="176"/>
      <c r="Q117" s="189">
        <f>SUM(Q118:Q125)</f>
        <v>520.64618126022401</v>
      </c>
      <c r="R117" s="188">
        <f>SUM(R118:R125)</f>
        <v>1332.3012114956393</v>
      </c>
      <c r="S117" s="188">
        <f>SUM(S118:S125)</f>
        <v>1317.4333535878109</v>
      </c>
      <c r="T117" s="188">
        <f>SUM(T118:T125)</f>
        <v>1841.5413962166604</v>
      </c>
      <c r="U117" s="176"/>
      <c r="V117" s="189">
        <f>SUM(V118:V125)</f>
        <v>0</v>
      </c>
      <c r="W117" s="188">
        <f>SUM(W118:W125)</f>
        <v>0</v>
      </c>
      <c r="X117" s="188">
        <f>SUM(X118:X125)</f>
        <v>0</v>
      </c>
      <c r="Y117" s="188">
        <f>SUM(Y118:Y125)</f>
        <v>0</v>
      </c>
      <c r="Z117" s="176"/>
      <c r="AA117" s="188">
        <f>SUM(AA118:AA125)</f>
        <v>344.92487291633273</v>
      </c>
      <c r="AB117" s="188">
        <f>SUM(AB118:AB125)</f>
        <v>61.730858549252119</v>
      </c>
      <c r="AC117" s="188">
        <f>SUM(AC118:AC125)</f>
        <v>34.373191777131773</v>
      </c>
      <c r="AD117" s="187">
        <f>SUM(AD118:AD125)</f>
        <v>53.119647880846344</v>
      </c>
    </row>
    <row r="118" spans="1:30" outlineLevel="1">
      <c r="D118" s="155" t="s">
        <v>465</v>
      </c>
      <c r="E118" s="155" t="s">
        <v>464</v>
      </c>
      <c r="G118" s="157">
        <f t="shared" ref="G118:J124" si="13">L118+Q118+V118+AA118</f>
        <v>190.28682430963516</v>
      </c>
      <c r="H118" s="153">
        <f t="shared" si="13"/>
        <v>387.71766796697472</v>
      </c>
      <c r="I118" s="153">
        <f t="shared" si="13"/>
        <v>321.36663166813327</v>
      </c>
      <c r="J118" s="153">
        <f t="shared" si="13"/>
        <v>232.26952419878808</v>
      </c>
      <c r="L118" s="186">
        <v>112.20255097084559</v>
      </c>
      <c r="M118" s="186">
        <v>139.76878053266719</v>
      </c>
      <c r="N118" s="181">
        <v>131.17206985479049</v>
      </c>
      <c r="O118" s="181">
        <v>92.157573241168095</v>
      </c>
      <c r="Q118" s="181">
        <v>78.084273338789558</v>
      </c>
      <c r="R118" s="181">
        <v>247.94888743430752</v>
      </c>
      <c r="S118" s="181">
        <v>190.19456181334277</v>
      </c>
      <c r="T118" s="181">
        <v>140.11195095761997</v>
      </c>
      <c r="V118" s="153">
        <v>0</v>
      </c>
      <c r="W118" s="153">
        <v>0</v>
      </c>
      <c r="X118" s="181">
        <v>0</v>
      </c>
      <c r="Y118" s="153">
        <v>0</v>
      </c>
      <c r="AA118" s="153">
        <v>0</v>
      </c>
      <c r="AB118" s="153">
        <v>0</v>
      </c>
      <c r="AC118" s="153">
        <v>0</v>
      </c>
      <c r="AD118" s="156">
        <v>0</v>
      </c>
    </row>
    <row r="119" spans="1:30" outlineLevel="1">
      <c r="E119" s="155" t="s">
        <v>293</v>
      </c>
      <c r="G119" s="157">
        <f t="shared" si="13"/>
        <v>77.536929328197786</v>
      </c>
      <c r="H119" s="153">
        <f t="shared" si="13"/>
        <v>231.16843449174789</v>
      </c>
      <c r="I119" s="153">
        <f t="shared" si="13"/>
        <v>135.03591294592169</v>
      </c>
      <c r="J119" s="153">
        <f t="shared" si="13"/>
        <v>138.73413118734905</v>
      </c>
      <c r="L119" s="186">
        <v>15.156443692836216</v>
      </c>
      <c r="M119" s="186">
        <v>39.622740820146561</v>
      </c>
      <c r="N119" s="181">
        <v>18.673376715531674</v>
      </c>
      <c r="O119" s="181">
        <v>52.656718150493383</v>
      </c>
      <c r="Q119" s="181">
        <v>62.380485635361573</v>
      </c>
      <c r="R119" s="181">
        <v>191.54569367160133</v>
      </c>
      <c r="S119" s="181">
        <v>116.36253623039002</v>
      </c>
      <c r="T119" s="181">
        <v>86.077413036855674</v>
      </c>
      <c r="V119" s="153">
        <v>0</v>
      </c>
      <c r="W119" s="153">
        <v>0</v>
      </c>
      <c r="X119" s="181">
        <v>0</v>
      </c>
      <c r="Y119" s="153">
        <v>0</v>
      </c>
      <c r="AA119" s="153">
        <v>0</v>
      </c>
      <c r="AB119" s="153">
        <v>0</v>
      </c>
      <c r="AC119" s="153">
        <v>0</v>
      </c>
      <c r="AD119" s="156">
        <v>0</v>
      </c>
    </row>
    <row r="120" spans="1:30" outlineLevel="1">
      <c r="E120" s="155" t="s">
        <v>291</v>
      </c>
      <c r="G120" s="157">
        <f t="shared" si="13"/>
        <v>64.915509247835189</v>
      </c>
      <c r="H120" s="153">
        <f t="shared" si="13"/>
        <v>410.02731799293537</v>
      </c>
      <c r="I120" s="153">
        <f t="shared" si="13"/>
        <v>123.16271924709413</v>
      </c>
      <c r="J120" s="153">
        <f t="shared" si="13"/>
        <v>137.93196046847632</v>
      </c>
      <c r="L120" s="186">
        <v>21.520497600590105</v>
      </c>
      <c r="M120" s="186">
        <v>158.42096744733354</v>
      </c>
      <c r="N120" s="181">
        <v>34.78864948698569</v>
      </c>
      <c r="O120" s="181">
        <v>99.438070121278926</v>
      </c>
      <c r="Q120" s="181">
        <v>43.395011647245092</v>
      </c>
      <c r="R120" s="181">
        <v>251.60635054560183</v>
      </c>
      <c r="S120" s="181">
        <v>88.374069760108441</v>
      </c>
      <c r="T120" s="181">
        <v>38.493890347197393</v>
      </c>
      <c r="V120" s="153">
        <v>0</v>
      </c>
      <c r="W120" s="153">
        <v>0</v>
      </c>
      <c r="X120" s="181">
        <v>0</v>
      </c>
      <c r="Y120" s="153">
        <v>0</v>
      </c>
      <c r="AA120" s="153">
        <v>0</v>
      </c>
      <c r="AB120" s="153">
        <v>0</v>
      </c>
      <c r="AC120" s="153">
        <v>0</v>
      </c>
      <c r="AD120" s="156">
        <v>0</v>
      </c>
    </row>
    <row r="121" spans="1:30" outlineLevel="1">
      <c r="E121" s="155" t="s">
        <v>290</v>
      </c>
      <c r="G121" s="157">
        <f t="shared" si="13"/>
        <v>658.50013285223577</v>
      </c>
      <c r="H121" s="153">
        <f t="shared" si="13"/>
        <v>1250.7870768537114</v>
      </c>
      <c r="I121" s="153">
        <f t="shared" si="13"/>
        <v>661.22152663066254</v>
      </c>
      <c r="J121" s="153">
        <f t="shared" si="13"/>
        <v>761.37214112179652</v>
      </c>
      <c r="L121" s="186">
        <v>586.57276572002343</v>
      </c>
      <c r="M121" s="186">
        <v>968.80563720597218</v>
      </c>
      <c r="N121" s="181">
        <v>529.66952223364706</v>
      </c>
      <c r="O121" s="181">
        <v>634.77906473293569</v>
      </c>
      <c r="Q121" s="181">
        <v>71.927367132212296</v>
      </c>
      <c r="R121" s="181">
        <v>281.98143964773908</v>
      </c>
      <c r="S121" s="181">
        <v>131.55200439701551</v>
      </c>
      <c r="T121" s="181">
        <v>126.59307638886087</v>
      </c>
      <c r="V121" s="153">
        <v>0</v>
      </c>
      <c r="W121" s="153">
        <v>0</v>
      </c>
      <c r="X121" s="181">
        <v>0</v>
      </c>
      <c r="Y121" s="153">
        <v>0</v>
      </c>
      <c r="AA121" s="153">
        <v>0</v>
      </c>
      <c r="AB121" s="153">
        <v>0</v>
      </c>
      <c r="AC121" s="153">
        <v>0</v>
      </c>
      <c r="AD121" s="156">
        <v>0</v>
      </c>
    </row>
    <row r="122" spans="1:30" outlineLevel="1">
      <c r="E122" s="155" t="s">
        <v>463</v>
      </c>
      <c r="G122" s="157">
        <f t="shared" si="13"/>
        <v>222.10115310342627</v>
      </c>
      <c r="H122" s="153">
        <f t="shared" si="13"/>
        <v>317.50298833744563</v>
      </c>
      <c r="I122" s="153">
        <f t="shared" si="13"/>
        <v>528.31062349668525</v>
      </c>
      <c r="J122" s="153">
        <f t="shared" si="13"/>
        <v>1055.8714066379166</v>
      </c>
      <c r="L122" s="186">
        <v>117.02284187746065</v>
      </c>
      <c r="M122" s="186">
        <v>136.77025540377988</v>
      </c>
      <c r="N122" s="181">
        <v>53.211795878005184</v>
      </c>
      <c r="O122" s="181">
        <v>140.69157250290485</v>
      </c>
      <c r="Q122" s="181">
        <v>105.07831122596561</v>
      </c>
      <c r="R122" s="181">
        <v>180.73273293366574</v>
      </c>
      <c r="S122" s="181">
        <v>475.09882761868005</v>
      </c>
      <c r="T122" s="181">
        <v>915.17983413501167</v>
      </c>
      <c r="V122" s="153">
        <v>0</v>
      </c>
      <c r="W122" s="153">
        <v>0</v>
      </c>
      <c r="X122" s="181">
        <v>0</v>
      </c>
      <c r="Y122" s="153">
        <v>0</v>
      </c>
      <c r="AA122" s="153">
        <v>0</v>
      </c>
      <c r="AB122" s="153">
        <v>0</v>
      </c>
      <c r="AC122" s="153">
        <v>0</v>
      </c>
      <c r="AD122" s="156">
        <v>0</v>
      </c>
    </row>
    <row r="123" spans="1:30" outlineLevel="1">
      <c r="E123" s="155" t="s">
        <v>462</v>
      </c>
      <c r="G123" s="157">
        <f t="shared" si="13"/>
        <v>218.28763033291267</v>
      </c>
      <c r="H123" s="153">
        <f t="shared" si="13"/>
        <v>315.32941780729658</v>
      </c>
      <c r="I123" s="153">
        <f t="shared" si="13"/>
        <v>405.14113105615797</v>
      </c>
      <c r="J123" s="153">
        <f t="shared" si="13"/>
        <v>700.71627407698452</v>
      </c>
      <c r="L123" s="186">
        <v>58.506898052262748</v>
      </c>
      <c r="M123" s="186">
        <v>136.84331054457272</v>
      </c>
      <c r="N123" s="181">
        <v>89.28977728788378</v>
      </c>
      <c r="O123" s="181">
        <v>165.63104272586966</v>
      </c>
      <c r="Q123" s="181">
        <v>159.78073228064991</v>
      </c>
      <c r="R123" s="181">
        <v>178.48610726272386</v>
      </c>
      <c r="S123" s="181">
        <v>315.85135376827418</v>
      </c>
      <c r="T123" s="181">
        <v>535.08523135111489</v>
      </c>
      <c r="V123" s="153">
        <v>0</v>
      </c>
      <c r="W123" s="153">
        <v>0</v>
      </c>
      <c r="X123" s="181">
        <v>0</v>
      </c>
      <c r="Y123" s="153">
        <v>0</v>
      </c>
      <c r="AA123" s="153">
        <v>0</v>
      </c>
      <c r="AB123" s="153">
        <v>0</v>
      </c>
      <c r="AC123" s="153">
        <v>0</v>
      </c>
      <c r="AD123" s="156">
        <v>0</v>
      </c>
    </row>
    <row r="124" spans="1:30" outlineLevel="1">
      <c r="C124" s="153"/>
      <c r="E124" s="155" t="s">
        <v>461</v>
      </c>
      <c r="G124" s="157">
        <f t="shared" si="13"/>
        <v>72.310916906439971</v>
      </c>
      <c r="H124" s="153">
        <f t="shared" si="13"/>
        <v>0.57657827149382956</v>
      </c>
      <c r="I124" s="153">
        <f t="shared" si="13"/>
        <v>39.575011723123396</v>
      </c>
      <c r="J124" s="153">
        <f t="shared" si="13"/>
        <v>4.9882854033279598</v>
      </c>
      <c r="L124" s="186">
        <v>72.310916906439971</v>
      </c>
      <c r="M124" s="186">
        <v>0.57657827149382956</v>
      </c>
      <c r="N124" s="181">
        <v>39.575011723123396</v>
      </c>
      <c r="O124" s="181">
        <v>4.9882854033279598</v>
      </c>
      <c r="Q124" s="181">
        <v>0</v>
      </c>
      <c r="R124" s="181">
        <v>0</v>
      </c>
      <c r="S124" s="181">
        <v>0</v>
      </c>
      <c r="T124" s="181">
        <v>0</v>
      </c>
      <c r="V124" s="153">
        <v>0</v>
      </c>
      <c r="W124" s="153">
        <v>0</v>
      </c>
      <c r="X124" s="153">
        <v>0</v>
      </c>
      <c r="Y124" s="153">
        <v>0</v>
      </c>
      <c r="AA124" s="153">
        <v>0</v>
      </c>
      <c r="AB124" s="153">
        <v>0</v>
      </c>
      <c r="AC124" s="153">
        <v>0</v>
      </c>
      <c r="AD124" s="156">
        <v>0</v>
      </c>
    </row>
    <row r="125" spans="1:30" outlineLevel="1">
      <c r="E125" s="155" t="s">
        <v>460</v>
      </c>
      <c r="G125" s="157">
        <f>SUM(G126:G128)</f>
        <v>344.92487291633273</v>
      </c>
      <c r="H125" s="153">
        <f>SUM(H126:H128)</f>
        <v>61.730858549252119</v>
      </c>
      <c r="I125" s="153">
        <f>SUM(I126:I128)</f>
        <v>34.373191777131773</v>
      </c>
      <c r="J125" s="153">
        <f>SUM(J126:J128)</f>
        <v>53.119647880846344</v>
      </c>
      <c r="L125" s="157">
        <f>SUM(L126:L128)</f>
        <v>0</v>
      </c>
      <c r="M125" s="153">
        <f>SUM(M126:M128)</f>
        <v>0</v>
      </c>
      <c r="N125" s="153">
        <f>SUM(N126:N128)</f>
        <v>0</v>
      </c>
      <c r="O125" s="153">
        <f>SUM(O126:O128)</f>
        <v>0</v>
      </c>
      <c r="Q125" s="157">
        <f>SUM(Q126:Q128)</f>
        <v>0</v>
      </c>
      <c r="R125" s="153">
        <f>SUM(R126:R128)</f>
        <v>0</v>
      </c>
      <c r="S125" s="153">
        <f>SUM(S126:S128)</f>
        <v>0</v>
      </c>
      <c r="T125" s="153">
        <f>SUM(T126:T128)</f>
        <v>0</v>
      </c>
      <c r="V125" s="157">
        <f>SUM(V126:V128)</f>
        <v>0</v>
      </c>
      <c r="W125" s="153">
        <f>SUM(W126:W128)</f>
        <v>0</v>
      </c>
      <c r="X125" s="153">
        <f>SUM(X126:X128)</f>
        <v>0</v>
      </c>
      <c r="Y125" s="153">
        <f>SUM(Y126:Y128)</f>
        <v>0</v>
      </c>
      <c r="AA125" s="153">
        <f>SUM(AA126:AA128)</f>
        <v>344.92487291633273</v>
      </c>
      <c r="AB125" s="153">
        <f>SUM(AB126:AB128)</f>
        <v>61.730858549252119</v>
      </c>
      <c r="AC125" s="153">
        <f>SUM(AC126:AC128)</f>
        <v>34.373191777131773</v>
      </c>
      <c r="AD125" s="156">
        <f>SUM(AD126:AD128)</f>
        <v>53.119647880846344</v>
      </c>
    </row>
    <row r="126" spans="1:30" outlineLevel="1">
      <c r="F126" s="185" t="s">
        <v>300</v>
      </c>
      <c r="G126" s="172">
        <v>56.556683790426085</v>
      </c>
      <c r="H126" s="171">
        <v>41.179980282574462</v>
      </c>
      <c r="I126" s="171">
        <v>34.373191777131773</v>
      </c>
      <c r="J126" s="171">
        <v>53.119647880846344</v>
      </c>
      <c r="L126" s="171">
        <v>0</v>
      </c>
      <c r="M126" s="171">
        <v>0</v>
      </c>
      <c r="N126" s="171">
        <v>0</v>
      </c>
      <c r="O126" s="171">
        <v>0</v>
      </c>
      <c r="Q126" s="171">
        <v>0</v>
      </c>
      <c r="R126" s="171">
        <v>0</v>
      </c>
      <c r="S126" s="171">
        <v>0</v>
      </c>
      <c r="T126" s="171">
        <v>0</v>
      </c>
      <c r="V126" s="171">
        <v>0</v>
      </c>
      <c r="W126" s="171">
        <v>0</v>
      </c>
      <c r="X126" s="171">
        <v>0</v>
      </c>
      <c r="Y126" s="171">
        <v>0</v>
      </c>
      <c r="AA126" s="184">
        <v>56.556683790426085</v>
      </c>
      <c r="AB126" s="184">
        <v>41.179980282574462</v>
      </c>
      <c r="AC126" s="184">
        <v>34.373191777131773</v>
      </c>
      <c r="AD126" s="183">
        <v>53.119647880846344</v>
      </c>
    </row>
    <row r="127" spans="1:30" outlineLevel="1">
      <c r="F127" s="182" t="s">
        <v>299</v>
      </c>
      <c r="G127" s="157">
        <v>0</v>
      </c>
      <c r="H127" s="153">
        <v>0</v>
      </c>
      <c r="I127" s="153">
        <v>0</v>
      </c>
      <c r="J127" s="153">
        <v>0</v>
      </c>
      <c r="L127" s="153">
        <v>0</v>
      </c>
      <c r="M127" s="153">
        <v>0</v>
      </c>
      <c r="N127" s="153">
        <v>0</v>
      </c>
      <c r="O127" s="153">
        <v>0</v>
      </c>
      <c r="Q127" s="153">
        <v>0</v>
      </c>
      <c r="R127" s="153">
        <v>0</v>
      </c>
      <c r="S127" s="153">
        <v>0</v>
      </c>
      <c r="T127" s="153">
        <v>0</v>
      </c>
      <c r="V127" s="153">
        <v>0</v>
      </c>
      <c r="W127" s="153">
        <v>0</v>
      </c>
      <c r="X127" s="153">
        <v>0</v>
      </c>
      <c r="Y127" s="153">
        <v>0</v>
      </c>
      <c r="AA127" s="181">
        <v>0</v>
      </c>
      <c r="AB127" s="181">
        <v>0</v>
      </c>
      <c r="AC127" s="181">
        <v>0</v>
      </c>
      <c r="AD127" s="180">
        <v>0</v>
      </c>
    </row>
    <row r="128" spans="1:30" outlineLevel="1">
      <c r="F128" s="179" t="s">
        <v>459</v>
      </c>
      <c r="G128" s="169">
        <v>288.36818912590667</v>
      </c>
      <c r="H128" s="168">
        <v>20.55087826667766</v>
      </c>
      <c r="I128" s="168">
        <v>0</v>
      </c>
      <c r="J128" s="168">
        <v>0</v>
      </c>
      <c r="L128" s="168">
        <v>0</v>
      </c>
      <c r="M128" s="168">
        <v>0</v>
      </c>
      <c r="N128" s="168">
        <v>0</v>
      </c>
      <c r="O128" s="168">
        <v>0</v>
      </c>
      <c r="Q128" s="168">
        <v>0</v>
      </c>
      <c r="R128" s="168">
        <v>0</v>
      </c>
      <c r="S128" s="168">
        <v>0</v>
      </c>
      <c r="T128" s="168">
        <v>0</v>
      </c>
      <c r="V128" s="168">
        <v>0</v>
      </c>
      <c r="W128" s="168">
        <v>0</v>
      </c>
      <c r="X128" s="168">
        <v>0</v>
      </c>
      <c r="Y128" s="168">
        <v>0</v>
      </c>
      <c r="AA128" s="178">
        <v>288.36818912590667</v>
      </c>
      <c r="AB128" s="178">
        <v>20.55087826667766</v>
      </c>
      <c r="AC128" s="178">
        <v>0</v>
      </c>
      <c r="AD128" s="177">
        <v>0</v>
      </c>
    </row>
    <row r="129" spans="1:36" s="159" customFormat="1">
      <c r="A129" s="155"/>
      <c r="B129" s="166" t="s">
        <v>458</v>
      </c>
      <c r="C129" s="165"/>
      <c r="D129" s="165"/>
      <c r="E129" s="165"/>
      <c r="F129" s="165"/>
      <c r="G129" s="175">
        <f>SUM(G130:G141)</f>
        <v>76731.8143762205</v>
      </c>
      <c r="H129" s="174">
        <f>SUM(H130:H141)</f>
        <v>79684.126591882508</v>
      </c>
      <c r="I129" s="174">
        <f>SUM(I130:I141)</f>
        <v>89810.067166625813</v>
      </c>
      <c r="J129" s="173">
        <f>SUM(J130:J141)</f>
        <v>86270.680282849586</v>
      </c>
      <c r="K129" s="162"/>
      <c r="L129" s="175">
        <f>SUM(L130:L141)</f>
        <v>26066.676349820398</v>
      </c>
      <c r="M129" s="174">
        <f>SUM(M130:M141)</f>
        <v>30221.221334285707</v>
      </c>
      <c r="N129" s="174">
        <f>SUM(N130:N141)</f>
        <v>35230.097111696174</v>
      </c>
      <c r="O129" s="173">
        <f>SUM(O130:O141)</f>
        <v>37213.300139950887</v>
      </c>
      <c r="P129" s="176"/>
      <c r="Q129" s="175">
        <f>SUM(Q130:Q141)</f>
        <v>33230.955649093521</v>
      </c>
      <c r="R129" s="174">
        <f>SUM(R130:R141)</f>
        <v>31067.572565367154</v>
      </c>
      <c r="S129" s="174">
        <f>SUM(S130:S141)</f>
        <v>36237.885991714415</v>
      </c>
      <c r="T129" s="173">
        <f>SUM(T130:T141)</f>
        <v>34083.542591423196</v>
      </c>
      <c r="U129" s="176"/>
      <c r="V129" s="175">
        <f>SUM(V130:V141)</f>
        <v>6574.6360525957944</v>
      </c>
      <c r="W129" s="174">
        <f>SUM(W130:W141)</f>
        <v>9580.9709411066997</v>
      </c>
      <c r="X129" s="174">
        <f>SUM(X130:X141)</f>
        <v>8399.8368405534075</v>
      </c>
      <c r="Y129" s="173">
        <f>SUM(Y130:Y141)</f>
        <v>9283.0943448796843</v>
      </c>
      <c r="Z129" s="176"/>
      <c r="AA129" s="175">
        <f>SUM(AA130:AA141)</f>
        <v>10859.546324710791</v>
      </c>
      <c r="AB129" s="174">
        <f>SUM(AB130:AB141)</f>
        <v>8814.3617511229259</v>
      </c>
      <c r="AC129" s="174">
        <f>SUM(AC130:AC141)</f>
        <v>9942.247222661812</v>
      </c>
      <c r="AD129" s="173">
        <f>SUM(AD130:AD141)</f>
        <v>5690.7432065958055</v>
      </c>
    </row>
    <row r="130" spans="1:36" outlineLevel="1">
      <c r="D130" s="155" t="s">
        <v>457</v>
      </c>
      <c r="G130" s="157">
        <f t="shared" ref="G130:G141" si="14">L130+Q130+V130+AA130</f>
        <v>25582.798041362596</v>
      </c>
      <c r="H130" s="153">
        <f t="shared" ref="H130:H141" si="15">M130+R130+W130+AB130</f>
        <v>26070.944113140322</v>
      </c>
      <c r="I130" s="153">
        <f t="shared" ref="I130:I141" si="16">N130+S130+X130+AC130</f>
        <v>30088.580409086255</v>
      </c>
      <c r="J130" s="156">
        <f t="shared" ref="J130:J141" si="17">O130+T130+Y130+AD130</f>
        <v>32792.155337739539</v>
      </c>
      <c r="K130" s="156"/>
      <c r="L130" s="172">
        <v>8016.1462628505396</v>
      </c>
      <c r="M130" s="171">
        <v>9016.9308471565655</v>
      </c>
      <c r="N130" s="171">
        <v>10554.350085694477</v>
      </c>
      <c r="O130" s="170">
        <v>15392.569512144953</v>
      </c>
      <c r="Q130" s="172">
        <v>10393.283450215311</v>
      </c>
      <c r="R130" s="171">
        <v>9346.6002343313885</v>
      </c>
      <c r="S130" s="171">
        <v>10566.129283302227</v>
      </c>
      <c r="T130" s="170">
        <v>12150.198846431047</v>
      </c>
      <c r="V130" s="172">
        <v>2304.5303865161595</v>
      </c>
      <c r="W130" s="171">
        <v>2456.6322001777053</v>
      </c>
      <c r="X130" s="171">
        <v>2254.4439316314783</v>
      </c>
      <c r="Y130" s="170">
        <v>2778.0422314609928</v>
      </c>
      <c r="AA130" s="172">
        <v>4868.8379417805845</v>
      </c>
      <c r="AB130" s="171">
        <v>5250.7808314746599</v>
      </c>
      <c r="AC130" s="171">
        <v>6713.6571084580728</v>
      </c>
      <c r="AD130" s="170">
        <v>2471.3447477025456</v>
      </c>
    </row>
    <row r="131" spans="1:36" outlineLevel="1">
      <c r="D131" s="155" t="s">
        <v>456</v>
      </c>
      <c r="G131" s="157">
        <f t="shared" si="14"/>
        <v>1229.745654008389</v>
      </c>
      <c r="H131" s="153">
        <f t="shared" si="15"/>
        <v>1271.4963898155088</v>
      </c>
      <c r="I131" s="153">
        <f t="shared" si="16"/>
        <v>3004.7801671035968</v>
      </c>
      <c r="J131" s="156">
        <f t="shared" si="17"/>
        <v>1657.6609726492193</v>
      </c>
      <c r="K131" s="156"/>
      <c r="L131" s="157">
        <v>1023.7810227903201</v>
      </c>
      <c r="M131" s="153">
        <v>1190.4312453551099</v>
      </c>
      <c r="N131" s="153">
        <v>2964.5468551816666</v>
      </c>
      <c r="O131" s="156">
        <v>1573.3283078899701</v>
      </c>
      <c r="Q131" s="157">
        <v>164.34561013843449</v>
      </c>
      <c r="R131" s="153">
        <v>22.217337531404496</v>
      </c>
      <c r="S131" s="153">
        <v>0</v>
      </c>
      <c r="T131" s="156">
        <v>58.923298340559001</v>
      </c>
      <c r="V131" s="157">
        <v>41.619021079634393</v>
      </c>
      <c r="W131" s="153">
        <v>58.847806928994601</v>
      </c>
      <c r="X131" s="153">
        <v>40.233311921930166</v>
      </c>
      <c r="Y131" s="156">
        <v>25.409366418690155</v>
      </c>
      <c r="AA131" s="157">
        <v>0</v>
      </c>
      <c r="AB131" s="153">
        <v>0</v>
      </c>
      <c r="AC131" s="153">
        <v>0</v>
      </c>
      <c r="AD131" s="156">
        <v>0</v>
      </c>
    </row>
    <row r="132" spans="1:36" outlineLevel="1">
      <c r="D132" s="155" t="s">
        <v>455</v>
      </c>
      <c r="G132" s="157">
        <f t="shared" si="14"/>
        <v>12455.35786784654</v>
      </c>
      <c r="H132" s="153">
        <f t="shared" si="15"/>
        <v>10934.286050197519</v>
      </c>
      <c r="I132" s="153">
        <f t="shared" si="16"/>
        <v>10287.006772980871</v>
      </c>
      <c r="J132" s="156">
        <f t="shared" si="17"/>
        <v>9696.5700154363039</v>
      </c>
      <c r="K132" s="156"/>
      <c r="L132" s="157">
        <v>2831.9164890000002</v>
      </c>
      <c r="M132" s="153">
        <v>2278.656109</v>
      </c>
      <c r="N132" s="153">
        <v>2137.8817450000001</v>
      </c>
      <c r="O132" s="156">
        <v>1823.3281047939433</v>
      </c>
      <c r="Q132" s="157">
        <v>6960.2284</v>
      </c>
      <c r="R132" s="153">
        <v>6127.2833490000012</v>
      </c>
      <c r="S132" s="153">
        <v>6561.8314429999991</v>
      </c>
      <c r="T132" s="156">
        <v>6287.5531998682545</v>
      </c>
      <c r="V132" s="157">
        <v>574.05975100000001</v>
      </c>
      <c r="W132" s="153">
        <v>1507.5528260000001</v>
      </c>
      <c r="X132" s="153">
        <v>1273.6756729999997</v>
      </c>
      <c r="Y132" s="156">
        <v>1282.9370880000001</v>
      </c>
      <c r="AA132" s="157">
        <v>2089.1532278465402</v>
      </c>
      <c r="AB132" s="153">
        <v>1020.7937661975186</v>
      </c>
      <c r="AC132" s="153">
        <v>313.6179119808719</v>
      </c>
      <c r="AD132" s="156">
        <v>302.75162277410618</v>
      </c>
    </row>
    <row r="133" spans="1:36" outlineLevel="1">
      <c r="D133" s="155" t="s">
        <v>454</v>
      </c>
      <c r="G133" s="157">
        <f t="shared" si="14"/>
        <v>1690.3692510029832</v>
      </c>
      <c r="H133" s="153">
        <f t="shared" si="15"/>
        <v>1702.3379657291384</v>
      </c>
      <c r="I133" s="153">
        <f t="shared" si="16"/>
        <v>2918.5555714550901</v>
      </c>
      <c r="J133" s="156">
        <f t="shared" si="17"/>
        <v>2321.0764160245144</v>
      </c>
      <c r="K133" s="156"/>
      <c r="L133" s="157">
        <v>1014.25672917954</v>
      </c>
      <c r="M133" s="153">
        <v>1496.45969177403</v>
      </c>
      <c r="N133" s="153">
        <v>2463.9052198200325</v>
      </c>
      <c r="O133" s="156">
        <v>1779.1571571220213</v>
      </c>
      <c r="Q133" s="157">
        <v>34.396621739776037</v>
      </c>
      <c r="R133" s="153">
        <v>31.267264504360583</v>
      </c>
      <c r="S133" s="153">
        <v>1.1094121891801478E-3</v>
      </c>
      <c r="T133" s="156">
        <v>185.1281547833396</v>
      </c>
      <c r="V133" s="157">
        <v>0</v>
      </c>
      <c r="W133" s="153">
        <v>0</v>
      </c>
      <c r="X133" s="153">
        <v>0</v>
      </c>
      <c r="Y133" s="156">
        <v>0</v>
      </c>
      <c r="AA133" s="157">
        <v>641.71590008366729</v>
      </c>
      <c r="AB133" s="153">
        <v>174.61100945074787</v>
      </c>
      <c r="AC133" s="153">
        <v>454.64924222286822</v>
      </c>
      <c r="AD133" s="156">
        <v>356.79110411915366</v>
      </c>
    </row>
    <row r="134" spans="1:36" outlineLevel="1">
      <c r="D134" s="155" t="s">
        <v>453</v>
      </c>
      <c r="G134" s="157">
        <f t="shared" si="14"/>
        <v>8395.7305880000004</v>
      </c>
      <c r="H134" s="153">
        <f t="shared" si="15"/>
        <v>10913.359611999998</v>
      </c>
      <c r="I134" s="153">
        <f t="shared" si="16"/>
        <v>11667.037736999999</v>
      </c>
      <c r="J134" s="156">
        <f t="shared" si="17"/>
        <v>11047.680860999999</v>
      </c>
      <c r="K134" s="156"/>
      <c r="L134" s="157">
        <v>4746.7498409999998</v>
      </c>
      <c r="M134" s="153">
        <v>5967.6460129999996</v>
      </c>
      <c r="N134" s="153">
        <v>5431.4472580000001</v>
      </c>
      <c r="O134" s="156">
        <v>4902.1192030000002</v>
      </c>
      <c r="Q134" s="157">
        <v>2810.00576</v>
      </c>
      <c r="R134" s="153">
        <v>3031.2971590000002</v>
      </c>
      <c r="S134" s="153">
        <v>4453.6966979999997</v>
      </c>
      <c r="T134" s="156">
        <v>4282.3350369999998</v>
      </c>
      <c r="V134" s="157">
        <v>214.77670000000001</v>
      </c>
      <c r="W134" s="153">
        <v>988.89225099999999</v>
      </c>
      <c r="X134" s="153">
        <v>800.67679999999996</v>
      </c>
      <c r="Y134" s="156">
        <v>888.09636799999998</v>
      </c>
      <c r="AA134" s="157">
        <v>624.19828699999994</v>
      </c>
      <c r="AB134" s="153">
        <v>925.52418899999998</v>
      </c>
      <c r="AC134" s="153">
        <v>981.21698100000003</v>
      </c>
      <c r="AD134" s="156">
        <v>975.13025300000004</v>
      </c>
    </row>
    <row r="135" spans="1:36" outlineLevel="1">
      <c r="D135" s="155" t="s">
        <v>452</v>
      </c>
      <c r="G135" s="157">
        <f t="shared" si="14"/>
        <v>7127.0980909999998</v>
      </c>
      <c r="H135" s="153">
        <f t="shared" si="15"/>
        <v>8898.1439600000012</v>
      </c>
      <c r="I135" s="153">
        <f t="shared" si="16"/>
        <v>9451.9894069999991</v>
      </c>
      <c r="J135" s="156">
        <f t="shared" si="17"/>
        <v>9947.5112150000004</v>
      </c>
      <c r="K135" s="156"/>
      <c r="L135" s="157">
        <v>2031.4153209999999</v>
      </c>
      <c r="M135" s="153">
        <v>2779.3222190000001</v>
      </c>
      <c r="N135" s="153">
        <v>3143.3234339999999</v>
      </c>
      <c r="O135" s="156">
        <v>3640.709531</v>
      </c>
      <c r="Q135" s="157">
        <v>3213.6607200000003</v>
      </c>
      <c r="R135" s="153">
        <v>2922.3309889999996</v>
      </c>
      <c r="S135" s="153">
        <v>3043.3895249999996</v>
      </c>
      <c r="T135" s="156">
        <v>3764.3154080000004</v>
      </c>
      <c r="V135" s="157">
        <v>1459.3692719999999</v>
      </c>
      <c r="W135" s="153">
        <v>2652.0146060000002</v>
      </c>
      <c r="X135" s="153">
        <v>2424.3487049999999</v>
      </c>
      <c r="Y135" s="156">
        <v>1826.6153009999998</v>
      </c>
      <c r="AA135" s="157">
        <v>422.65277800000001</v>
      </c>
      <c r="AB135" s="153">
        <v>544.47614600000009</v>
      </c>
      <c r="AC135" s="153">
        <v>840.92774299999996</v>
      </c>
      <c r="AD135" s="156">
        <v>715.87097500000004</v>
      </c>
    </row>
    <row r="136" spans="1:36" outlineLevel="1">
      <c r="D136" s="155" t="s">
        <v>451</v>
      </c>
      <c r="G136" s="157">
        <f t="shared" si="14"/>
        <v>1394.6286460000001</v>
      </c>
      <c r="H136" s="153">
        <f t="shared" si="15"/>
        <v>1365.2361239999998</v>
      </c>
      <c r="I136" s="153">
        <f t="shared" si="16"/>
        <v>1383.8588029999999</v>
      </c>
      <c r="J136" s="156">
        <f t="shared" si="17"/>
        <v>996.25607999999988</v>
      </c>
      <c r="K136" s="156"/>
      <c r="L136" s="157">
        <v>1063.5736320000001</v>
      </c>
      <c r="M136" s="153">
        <v>1118.9890499999999</v>
      </c>
      <c r="N136" s="153">
        <v>1053.0954730000001</v>
      </c>
      <c r="O136" s="156">
        <v>656.471135</v>
      </c>
      <c r="Q136" s="157">
        <v>224.55879400000001</v>
      </c>
      <c r="R136" s="153">
        <v>193.28431</v>
      </c>
      <c r="S136" s="153">
        <v>275.80528700000002</v>
      </c>
      <c r="T136" s="156">
        <v>285.078509</v>
      </c>
      <c r="V136" s="157">
        <v>98.151078999999996</v>
      </c>
      <c r="W136" s="153">
        <v>51.673853999999999</v>
      </c>
      <c r="X136" s="153">
        <v>54.751212000000002</v>
      </c>
      <c r="Y136" s="156">
        <v>54.706435999999997</v>
      </c>
      <c r="AA136" s="157">
        <v>8.3451409999999999</v>
      </c>
      <c r="AB136" s="153">
        <v>1.28891</v>
      </c>
      <c r="AC136" s="153">
        <v>0.20683099999999999</v>
      </c>
      <c r="AD136" s="156">
        <v>0</v>
      </c>
    </row>
    <row r="137" spans="1:36" outlineLevel="1">
      <c r="D137" s="155" t="s">
        <v>450</v>
      </c>
      <c r="G137" s="157">
        <f t="shared" si="14"/>
        <v>2780.7503839999995</v>
      </c>
      <c r="H137" s="153">
        <f t="shared" si="15"/>
        <v>3238.7718680000003</v>
      </c>
      <c r="I137" s="153">
        <f t="shared" si="16"/>
        <v>4043.9874710000004</v>
      </c>
      <c r="J137" s="156">
        <f t="shared" si="17"/>
        <v>4017.6645510000003</v>
      </c>
      <c r="K137" s="156"/>
      <c r="L137" s="157">
        <v>870.53521699999999</v>
      </c>
      <c r="M137" s="153">
        <v>1103.0354540000001</v>
      </c>
      <c r="N137" s="153">
        <v>1224.6459870000001</v>
      </c>
      <c r="O137" s="156">
        <v>1519.5138340000001</v>
      </c>
      <c r="Q137" s="157">
        <v>1167.842277</v>
      </c>
      <c r="R137" s="153">
        <v>1353.2579000000001</v>
      </c>
      <c r="S137" s="153">
        <v>2097.073648</v>
      </c>
      <c r="T137" s="156">
        <v>984.88731000000007</v>
      </c>
      <c r="V137" s="157">
        <v>681.41910299999995</v>
      </c>
      <c r="W137" s="153">
        <v>676.841227</v>
      </c>
      <c r="X137" s="153">
        <v>615.44172300000002</v>
      </c>
      <c r="Y137" s="156">
        <v>1424.355039</v>
      </c>
      <c r="AA137" s="157">
        <v>60.953786999999998</v>
      </c>
      <c r="AB137" s="153">
        <v>105.637287</v>
      </c>
      <c r="AC137" s="153">
        <v>106.82611299999999</v>
      </c>
      <c r="AD137" s="156">
        <v>88.908367999999996</v>
      </c>
    </row>
    <row r="138" spans="1:36" outlineLevel="1">
      <c r="D138" s="155" t="s">
        <v>449</v>
      </c>
      <c r="G138" s="157">
        <f t="shared" si="14"/>
        <v>2557.1539760000001</v>
      </c>
      <c r="H138" s="153">
        <f t="shared" si="15"/>
        <v>3001.8274510000001</v>
      </c>
      <c r="I138" s="153">
        <f t="shared" si="16"/>
        <v>2814.7521850000003</v>
      </c>
      <c r="J138" s="156">
        <f t="shared" si="17"/>
        <v>3307.3523219999997</v>
      </c>
      <c r="K138" s="156"/>
      <c r="L138" s="157">
        <v>893.17366700000002</v>
      </c>
      <c r="M138" s="153">
        <v>1410.081279</v>
      </c>
      <c r="N138" s="153">
        <v>1066.3797440000001</v>
      </c>
      <c r="O138" s="156">
        <v>1383.200394</v>
      </c>
      <c r="Q138" s="157">
        <v>1397.030749</v>
      </c>
      <c r="R138" s="153">
        <v>1370.8115310000001</v>
      </c>
      <c r="S138" s="153">
        <v>1582.1947500000001</v>
      </c>
      <c r="T138" s="156">
        <v>1578.7960369999998</v>
      </c>
      <c r="V138" s="157">
        <v>43.349304000000004</v>
      </c>
      <c r="W138" s="153">
        <v>66.610613000000001</v>
      </c>
      <c r="X138" s="153">
        <v>36.709962000000004</v>
      </c>
      <c r="Y138" s="156">
        <v>10.506669000000002</v>
      </c>
      <c r="AA138" s="157">
        <v>223.600256</v>
      </c>
      <c r="AB138" s="153">
        <v>154.324028</v>
      </c>
      <c r="AC138" s="153">
        <v>129.46772900000002</v>
      </c>
      <c r="AD138" s="156">
        <v>334.84922200000005</v>
      </c>
    </row>
    <row r="139" spans="1:36" outlineLevel="1">
      <c r="D139" s="155" t="s">
        <v>448</v>
      </c>
      <c r="G139" s="157">
        <f t="shared" si="14"/>
        <v>919.45324500000004</v>
      </c>
      <c r="H139" s="153">
        <f t="shared" si="15"/>
        <v>1522.379897</v>
      </c>
      <c r="I139" s="153">
        <f t="shared" si="16"/>
        <v>1328.1008449999999</v>
      </c>
      <c r="J139" s="156">
        <f t="shared" si="17"/>
        <v>1647.3521330000001</v>
      </c>
      <c r="K139" s="156"/>
      <c r="L139" s="157">
        <v>919.45324500000004</v>
      </c>
      <c r="M139" s="153">
        <v>1070.982878</v>
      </c>
      <c r="N139" s="153">
        <v>1285.1786139999999</v>
      </c>
      <c r="O139" s="156">
        <v>1647.3521330000001</v>
      </c>
      <c r="Q139" s="157">
        <v>0</v>
      </c>
      <c r="R139" s="153">
        <v>0</v>
      </c>
      <c r="S139" s="153">
        <v>0</v>
      </c>
      <c r="T139" s="156">
        <v>0</v>
      </c>
      <c r="V139" s="157">
        <v>0</v>
      </c>
      <c r="W139" s="153">
        <v>451.397019</v>
      </c>
      <c r="X139" s="153">
        <v>42.922230999999996</v>
      </c>
      <c r="Y139" s="156">
        <v>0</v>
      </c>
      <c r="AA139" s="157">
        <v>0</v>
      </c>
      <c r="AB139" s="153">
        <v>0</v>
      </c>
      <c r="AC139" s="153">
        <v>0</v>
      </c>
      <c r="AD139" s="156">
        <v>0</v>
      </c>
    </row>
    <row r="140" spans="1:36" outlineLevel="1">
      <c r="D140" s="155" t="s">
        <v>447</v>
      </c>
      <c r="G140" s="157">
        <f t="shared" si="14"/>
        <v>1310.355078</v>
      </c>
      <c r="H140" s="153">
        <f t="shared" si="15"/>
        <v>1261.6435629999999</v>
      </c>
      <c r="I140" s="153">
        <f t="shared" si="16"/>
        <v>1445.9307279999998</v>
      </c>
      <c r="J140" s="156">
        <f t="shared" si="17"/>
        <v>1482.9669610000001</v>
      </c>
      <c r="K140" s="156"/>
      <c r="L140" s="157">
        <v>411.07398799999999</v>
      </c>
      <c r="M140" s="153">
        <v>450.62262800000002</v>
      </c>
      <c r="N140" s="153">
        <v>486.57409200000001</v>
      </c>
      <c r="O140" s="156">
        <v>519.03953200000001</v>
      </c>
      <c r="Q140" s="157">
        <v>740.49342100000001</v>
      </c>
      <c r="R140" s="153">
        <v>611.4502839999999</v>
      </c>
      <c r="S140" s="153">
        <v>707.60150899999996</v>
      </c>
      <c r="T140" s="156">
        <v>674.48303799999996</v>
      </c>
      <c r="V140" s="157">
        <v>56.302230000000009</v>
      </c>
      <c r="W140" s="153">
        <v>84.836123999999998</v>
      </c>
      <c r="X140" s="153">
        <v>133.91304399999999</v>
      </c>
      <c r="Y140" s="156">
        <v>195.84555900000001</v>
      </c>
      <c r="AA140" s="157">
        <v>102.48543900000001</v>
      </c>
      <c r="AB140" s="153">
        <v>114.73452699999999</v>
      </c>
      <c r="AC140" s="153">
        <v>117.842083</v>
      </c>
      <c r="AD140" s="156">
        <v>93.598832000000002</v>
      </c>
    </row>
    <row r="141" spans="1:36" outlineLevel="1">
      <c r="D141" s="155" t="s">
        <v>94</v>
      </c>
      <c r="G141" s="157">
        <f t="shared" si="14"/>
        <v>11288.373554</v>
      </c>
      <c r="H141" s="153">
        <f t="shared" si="15"/>
        <v>9503.6995980000011</v>
      </c>
      <c r="I141" s="153">
        <f t="shared" si="16"/>
        <v>11375.487069999999</v>
      </c>
      <c r="J141" s="156">
        <f t="shared" si="17"/>
        <v>7356.4334179999996</v>
      </c>
      <c r="K141" s="156"/>
      <c r="L141" s="169">
        <v>2244.6009349999999</v>
      </c>
      <c r="M141" s="168">
        <v>2338.0639200000001</v>
      </c>
      <c r="N141" s="168">
        <v>3418.7686040000003</v>
      </c>
      <c r="O141" s="167">
        <v>2376.5112960000001</v>
      </c>
      <c r="Q141" s="169">
        <v>6125.1098460000003</v>
      </c>
      <c r="R141" s="168">
        <v>6057.7722070000009</v>
      </c>
      <c r="S141" s="168">
        <v>6950.1627390000003</v>
      </c>
      <c r="T141" s="167">
        <v>3831.8437530000001</v>
      </c>
      <c r="V141" s="169">
        <v>1101.0592059999999</v>
      </c>
      <c r="W141" s="168">
        <v>585.672414</v>
      </c>
      <c r="X141" s="168">
        <v>722.72024699999997</v>
      </c>
      <c r="Y141" s="167">
        <v>796.580287</v>
      </c>
      <c r="AA141" s="169">
        <v>1817.6035670000001</v>
      </c>
      <c r="AB141" s="168">
        <v>522.191057</v>
      </c>
      <c r="AC141" s="168">
        <v>283.83547999999996</v>
      </c>
      <c r="AD141" s="167">
        <v>351.49808200000001</v>
      </c>
    </row>
    <row r="142" spans="1:36" s="159" customFormat="1">
      <c r="A142" s="155"/>
      <c r="B142" s="166" t="s">
        <v>446</v>
      </c>
      <c r="C142" s="165"/>
      <c r="D142" s="165"/>
      <c r="E142" s="165"/>
      <c r="F142" s="165"/>
      <c r="G142" s="164">
        <f>G6-G18-G42-G129</f>
        <v>70898.39026434398</v>
      </c>
      <c r="H142" s="164">
        <f>H6-H18-H42-H129</f>
        <v>27319.205590762445</v>
      </c>
      <c r="I142" s="164">
        <f>I6-I18-I42-I129</f>
        <v>35326.275150419242</v>
      </c>
      <c r="J142" s="163">
        <f>J6-J18-J42-J129</f>
        <v>60230.581069327309</v>
      </c>
      <c r="K142" s="162"/>
      <c r="L142" s="160"/>
      <c r="M142" s="160"/>
      <c r="N142" s="160"/>
      <c r="O142" s="160"/>
      <c r="P142" s="161"/>
      <c r="Q142" s="160"/>
      <c r="R142" s="160"/>
      <c r="S142" s="160"/>
      <c r="T142" s="160"/>
      <c r="U142" s="161"/>
      <c r="V142" s="160"/>
      <c r="W142" s="160"/>
      <c r="X142" s="160"/>
      <c r="Y142" s="160"/>
      <c r="Z142" s="161"/>
      <c r="AA142" s="160"/>
      <c r="AB142" s="160"/>
      <c r="AC142" s="160"/>
      <c r="AD142" s="160"/>
      <c r="AE142" s="160"/>
      <c r="AF142" s="160"/>
      <c r="AG142" s="160"/>
      <c r="AH142" s="160"/>
      <c r="AI142" s="160"/>
      <c r="AJ142" s="160"/>
    </row>
    <row r="143" spans="1:36" s="159" customFormat="1" collapsed="1">
      <c r="A143" s="155"/>
      <c r="B143" s="166" t="s">
        <v>445</v>
      </c>
      <c r="C143" s="165"/>
      <c r="D143" s="165"/>
      <c r="E143" s="165"/>
      <c r="F143" s="165"/>
      <c r="G143" s="164">
        <v>25328.611027508046</v>
      </c>
      <c r="H143" s="164">
        <v>25591.931003999998</v>
      </c>
      <c r="I143" s="164">
        <v>26946.560351</v>
      </c>
      <c r="J143" s="163">
        <v>24058</v>
      </c>
      <c r="K143" s="162"/>
      <c r="L143" s="160"/>
      <c r="M143" s="160"/>
      <c r="N143" s="160"/>
      <c r="O143" s="160"/>
      <c r="P143" s="161"/>
      <c r="Q143" s="160"/>
      <c r="R143" s="160"/>
      <c r="S143" s="160"/>
      <c r="T143" s="160"/>
      <c r="U143" s="161"/>
      <c r="V143" s="160"/>
      <c r="W143" s="160"/>
      <c r="X143" s="160"/>
      <c r="Y143" s="160"/>
      <c r="Z143" s="161"/>
      <c r="AA143" s="160"/>
      <c r="AB143" s="160"/>
      <c r="AC143" s="160"/>
      <c r="AD143" s="160"/>
      <c r="AE143" s="160"/>
      <c r="AF143" s="160"/>
      <c r="AG143" s="160"/>
      <c r="AH143" s="160"/>
      <c r="AI143" s="160"/>
      <c r="AJ143" s="160"/>
    </row>
    <row r="144" spans="1:36" s="159" customFormat="1" collapsed="1">
      <c r="A144" s="155"/>
      <c r="B144" s="166" t="s">
        <v>444</v>
      </c>
      <c r="C144" s="165"/>
      <c r="D144" s="165"/>
      <c r="E144" s="165"/>
      <c r="F144" s="165"/>
      <c r="G144" s="164">
        <f>G142+G143</f>
        <v>96227.001291852022</v>
      </c>
      <c r="H144" s="164">
        <f>H142+H143</f>
        <v>52911.136594762444</v>
      </c>
      <c r="I144" s="164">
        <f>I142+I143</f>
        <v>62272.835501419242</v>
      </c>
      <c r="J144" s="163">
        <f>J142+J143</f>
        <v>84288.581069327309</v>
      </c>
      <c r="K144" s="162"/>
      <c r="L144" s="160"/>
      <c r="M144" s="160"/>
      <c r="N144" s="160"/>
      <c r="O144" s="160"/>
      <c r="P144" s="161"/>
      <c r="Q144" s="160"/>
      <c r="R144" s="160"/>
      <c r="S144" s="160"/>
      <c r="T144" s="160"/>
      <c r="U144" s="161"/>
      <c r="V144" s="160"/>
      <c r="W144" s="160"/>
      <c r="X144" s="160"/>
      <c r="Y144" s="160"/>
      <c r="Z144" s="161"/>
      <c r="AA144" s="160"/>
      <c r="AB144" s="160"/>
      <c r="AC144" s="160"/>
      <c r="AD144" s="160"/>
      <c r="AE144" s="160"/>
      <c r="AF144" s="160"/>
      <c r="AG144" s="160"/>
      <c r="AH144" s="160"/>
      <c r="AI144" s="160"/>
      <c r="AJ144" s="160"/>
    </row>
    <row r="146" spans="2:10">
      <c r="B146" s="158" t="s">
        <v>443</v>
      </c>
    </row>
    <row r="147" spans="2:10">
      <c r="C147" s="155" t="s">
        <v>129</v>
      </c>
      <c r="G147" s="157">
        <v>16806.884290508049</v>
      </c>
      <c r="H147" s="153">
        <v>15329.040386977986</v>
      </c>
      <c r="I147" s="153">
        <v>16110.712139514388</v>
      </c>
      <c r="J147" s="156">
        <v>13100.897509270759</v>
      </c>
    </row>
    <row r="148" spans="2:10">
      <c r="C148" s="155" t="s">
        <v>331</v>
      </c>
      <c r="G148" s="157">
        <f>G143-G147</f>
        <v>8521.7267369999972</v>
      </c>
      <c r="H148" s="153">
        <f>H143-H147</f>
        <v>10262.890617022013</v>
      </c>
      <c r="I148" s="153">
        <f>I143-I147</f>
        <v>10835.848211485612</v>
      </c>
      <c r="J148" s="156">
        <f>J143-J147</f>
        <v>10957.102490729241</v>
      </c>
    </row>
    <row r="168" spans="18:18">
      <c r="R168" s="153" t="s">
        <v>442</v>
      </c>
    </row>
  </sheetData>
  <mergeCells count="1">
    <mergeCell ref="B4:F5"/>
  </mergeCells>
  <phoneticPr fontId="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96"/>
  <sheetViews>
    <sheetView showGridLines="0" tabSelected="1" zoomScale="80" zoomScaleNormal="80" workbookViewId="0">
      <pane xSplit="5" ySplit="4" topLeftCell="F5" activePane="bottomRight" state="frozen"/>
      <selection activeCell="E1" sqref="E1"/>
      <selection pane="topRight" activeCell="E1" sqref="E1"/>
      <selection pane="bottomLeft" activeCell="E1" sqref="E1"/>
      <selection pane="bottomRight" activeCell="W13" sqref="W13"/>
    </sheetView>
  </sheetViews>
  <sheetFormatPr defaultColWidth="10.25" defaultRowHeight="12.6" customHeight="1"/>
  <cols>
    <col min="1" max="1" width="10.25" style="255"/>
    <col min="2" max="2" width="0.875" style="255" customWidth="1"/>
    <col min="3" max="3" width="12.875" style="255" customWidth="1"/>
    <col min="4" max="4" width="13.125" style="255" customWidth="1"/>
    <col min="5" max="5" width="4.875" style="255" customWidth="1"/>
    <col min="6" max="6" width="13" style="255" customWidth="1"/>
    <col min="7" max="11" width="11.5" style="255" bestFit="1" customWidth="1"/>
    <col min="12" max="12" width="0.375" style="255" customWidth="1"/>
    <col min="13" max="13" width="8.875" style="255" customWidth="1"/>
    <col min="14" max="14" width="12.875" style="255" bestFit="1" customWidth="1"/>
    <col min="15" max="15" width="10.5" style="255" bestFit="1" customWidth="1"/>
    <col min="16" max="18" width="11.5" style="255" bestFit="1" customWidth="1"/>
    <col min="19" max="20" width="10.5" style="255" bestFit="1" customWidth="1"/>
    <col min="21" max="21" width="0.375" style="255" customWidth="1"/>
    <col min="22" max="22" width="8.875" style="255" customWidth="1"/>
    <col min="23" max="23" width="11.875" style="255" bestFit="1" customWidth="1"/>
    <col min="24" max="29" width="8.875" style="255" customWidth="1"/>
    <col min="30" max="30" width="0.375" style="255" customWidth="1"/>
    <col min="31" max="31" width="8.875" style="255" customWidth="1"/>
    <col min="32" max="32" width="10.25" style="255"/>
    <col min="33" max="38" width="8.875" style="255" customWidth="1"/>
    <col min="39" max="39" width="0.375" style="255" customWidth="1"/>
    <col min="40" max="40" width="8.875" style="255" customWidth="1"/>
    <col min="41" max="16384" width="10.25" style="255"/>
  </cols>
  <sheetData>
    <row r="1" spans="1:41" s="313" customFormat="1" ht="12.6" customHeight="1" thickBot="1">
      <c r="A1" s="314" t="s">
        <v>558</v>
      </c>
      <c r="M1" s="287"/>
      <c r="V1" s="287"/>
      <c r="AE1" s="287"/>
      <c r="AN1" s="287"/>
    </row>
    <row r="2" spans="1:41" s="310" customFormat="1" ht="11.45" customHeight="1">
      <c r="B2" s="312"/>
      <c r="C2" s="312"/>
      <c r="D2" s="312"/>
      <c r="E2" s="312"/>
      <c r="F2" s="312" t="s">
        <v>557</v>
      </c>
      <c r="G2" s="312" t="s">
        <v>258</v>
      </c>
      <c r="H2" s="312" t="s">
        <v>258</v>
      </c>
      <c r="I2" s="312" t="s">
        <v>258</v>
      </c>
      <c r="J2" s="312" t="s">
        <v>258</v>
      </c>
      <c r="K2" s="312" t="s">
        <v>258</v>
      </c>
      <c r="L2" s="306"/>
      <c r="M2" s="311" t="s">
        <v>258</v>
      </c>
      <c r="O2" s="312" t="s">
        <v>556</v>
      </c>
      <c r="P2" s="312" t="s">
        <v>257</v>
      </c>
      <c r="Q2" s="312" t="s">
        <v>257</v>
      </c>
      <c r="R2" s="312" t="s">
        <v>257</v>
      </c>
      <c r="S2" s="312" t="s">
        <v>257</v>
      </c>
      <c r="T2" s="312" t="s">
        <v>257</v>
      </c>
      <c r="U2" s="306"/>
      <c r="V2" s="311" t="s">
        <v>485</v>
      </c>
      <c r="X2" s="312" t="s">
        <v>484</v>
      </c>
      <c r="Y2" s="312" t="s">
        <v>256</v>
      </c>
      <c r="Z2" s="312" t="s">
        <v>256</v>
      </c>
      <c r="AA2" s="312" t="s">
        <v>256</v>
      </c>
      <c r="AB2" s="312" t="s">
        <v>256</v>
      </c>
      <c r="AC2" s="312" t="s">
        <v>256</v>
      </c>
      <c r="AD2" s="306"/>
      <c r="AE2" s="311" t="s">
        <v>484</v>
      </c>
      <c r="AG2" s="312" t="s">
        <v>555</v>
      </c>
      <c r="AH2" s="312" t="s">
        <v>255</v>
      </c>
      <c r="AI2" s="312" t="s">
        <v>255</v>
      </c>
      <c r="AJ2" s="312" t="s">
        <v>255</v>
      </c>
      <c r="AK2" s="312" t="s">
        <v>255</v>
      </c>
      <c r="AL2" s="312" t="s">
        <v>255</v>
      </c>
      <c r="AM2" s="306"/>
      <c r="AN2" s="311" t="s">
        <v>554</v>
      </c>
    </row>
    <row r="3" spans="1:41" ht="11.45" customHeight="1">
      <c r="B3" s="309" t="s">
        <v>553</v>
      </c>
      <c r="C3" s="309"/>
      <c r="D3" s="309"/>
      <c r="E3" s="309"/>
      <c r="F3" s="308" t="s">
        <v>551</v>
      </c>
      <c r="G3" s="308" t="s">
        <v>550</v>
      </c>
      <c r="H3" s="308" t="s">
        <v>549</v>
      </c>
      <c r="I3" s="308" t="s">
        <v>548</v>
      </c>
      <c r="J3" s="308" t="s">
        <v>547</v>
      </c>
      <c r="K3" s="308" t="s">
        <v>546</v>
      </c>
      <c r="L3" s="306"/>
      <c r="M3" s="307" t="s">
        <v>552</v>
      </c>
      <c r="O3" s="308" t="s">
        <v>551</v>
      </c>
      <c r="P3" s="308" t="s">
        <v>550</v>
      </c>
      <c r="Q3" s="308" t="s">
        <v>549</v>
      </c>
      <c r="R3" s="308" t="s">
        <v>548</v>
      </c>
      <c r="S3" s="308" t="s">
        <v>547</v>
      </c>
      <c r="T3" s="308" t="s">
        <v>546</v>
      </c>
      <c r="U3" s="306"/>
      <c r="V3" s="307" t="s">
        <v>284</v>
      </c>
      <c r="X3" s="308" t="s">
        <v>551</v>
      </c>
      <c r="Y3" s="308" t="s">
        <v>550</v>
      </c>
      <c r="Z3" s="308" t="s">
        <v>549</v>
      </c>
      <c r="AA3" s="308" t="s">
        <v>548</v>
      </c>
      <c r="AB3" s="308" t="s">
        <v>547</v>
      </c>
      <c r="AC3" s="308" t="s">
        <v>546</v>
      </c>
      <c r="AD3" s="306"/>
      <c r="AE3" s="307" t="s">
        <v>301</v>
      </c>
      <c r="AG3" s="308" t="s">
        <v>551</v>
      </c>
      <c r="AH3" s="308" t="s">
        <v>550</v>
      </c>
      <c r="AI3" s="308" t="s">
        <v>549</v>
      </c>
      <c r="AJ3" s="308" t="s">
        <v>548</v>
      </c>
      <c r="AK3" s="308" t="s">
        <v>547</v>
      </c>
      <c r="AL3" s="308" t="s">
        <v>546</v>
      </c>
      <c r="AM3" s="306"/>
      <c r="AN3" s="307" t="s">
        <v>545</v>
      </c>
    </row>
    <row r="4" spans="1:41" ht="2.4500000000000002" customHeight="1">
      <c r="B4" s="305"/>
      <c r="C4" s="305"/>
      <c r="D4" s="305"/>
      <c r="E4" s="305"/>
      <c r="F4" s="305"/>
      <c r="G4" s="305"/>
      <c r="H4" s="306"/>
      <c r="I4" s="306"/>
      <c r="J4" s="306"/>
      <c r="K4" s="306"/>
      <c r="L4" s="306"/>
      <c r="M4" s="305"/>
      <c r="O4" s="305"/>
      <c r="P4" s="305"/>
      <c r="Q4" s="306"/>
      <c r="R4" s="306"/>
      <c r="S4" s="306"/>
      <c r="T4" s="306"/>
      <c r="U4" s="306"/>
      <c r="V4" s="305"/>
      <c r="X4" s="305"/>
      <c r="Y4" s="305"/>
      <c r="Z4" s="306"/>
      <c r="AA4" s="306"/>
      <c r="AB4" s="306"/>
      <c r="AC4" s="306"/>
      <c r="AD4" s="306"/>
      <c r="AE4" s="305"/>
      <c r="AG4" s="305"/>
      <c r="AH4" s="305"/>
      <c r="AI4" s="306"/>
      <c r="AJ4" s="306"/>
      <c r="AK4" s="306"/>
      <c r="AL4" s="306"/>
      <c r="AM4" s="306"/>
      <c r="AN4" s="305"/>
    </row>
    <row r="5" spans="1:41" s="303" customFormat="1" ht="11.45" customHeight="1">
      <c r="B5" s="303" t="s">
        <v>544</v>
      </c>
      <c r="F5" s="303">
        <v>16726.444368091936</v>
      </c>
      <c r="G5" s="303">
        <v>22441.91034185555</v>
      </c>
      <c r="H5" s="303">
        <v>12863.495152564035</v>
      </c>
      <c r="I5" s="303">
        <v>13538.25205912729</v>
      </c>
      <c r="J5" s="303">
        <v>24131.337952917565</v>
      </c>
      <c r="K5" s="303">
        <v>17230.148850965874</v>
      </c>
      <c r="M5" s="303">
        <f>SUM(F5:K5)</f>
        <v>106931.58872552225</v>
      </c>
      <c r="N5" s="304"/>
      <c r="O5" s="303">
        <v>24472.921862357318</v>
      </c>
      <c r="P5" s="303">
        <v>14035.012096110189</v>
      </c>
      <c r="Q5" s="303">
        <v>21016.331204760878</v>
      </c>
      <c r="R5" s="303">
        <v>10585.999408318932</v>
      </c>
      <c r="S5" s="303">
        <v>9821.9734658580965</v>
      </c>
      <c r="T5" s="303">
        <v>8918.1534202976109</v>
      </c>
      <c r="V5" s="303">
        <f>SUM(O5:T5)</f>
        <v>88850.391457703023</v>
      </c>
      <c r="W5" s="304"/>
      <c r="X5" s="303">
        <v>11418.930029571677</v>
      </c>
      <c r="Y5" s="303">
        <v>20311.164786423793</v>
      </c>
      <c r="Z5" s="303">
        <v>25730.088829819459</v>
      </c>
      <c r="AA5" s="303">
        <v>11399.299082020279</v>
      </c>
      <c r="AB5" s="303">
        <v>14361.876925966337</v>
      </c>
      <c r="AC5" s="303">
        <v>1519.4066661828024</v>
      </c>
      <c r="AE5" s="303">
        <f>SUM(X5:AC5)</f>
        <v>84740.766319984352</v>
      </c>
      <c r="AF5" s="304"/>
      <c r="AG5" s="303">
        <v>17123.244027071152</v>
      </c>
      <c r="AH5" s="303">
        <v>17916.119057507589</v>
      </c>
      <c r="AI5" s="303">
        <v>27298.212492330422</v>
      </c>
      <c r="AJ5" s="303">
        <v>12134.726340456071</v>
      </c>
      <c r="AK5" s="303">
        <v>6282.7335166819475</v>
      </c>
      <c r="AL5" s="303">
        <v>272.27806389180904</v>
      </c>
      <c r="AN5" s="303">
        <f>SUM(AG5:AL5)</f>
        <v>81027.313497938987</v>
      </c>
      <c r="AO5" s="304"/>
    </row>
    <row r="6" spans="1:41" s="303" customFormat="1" ht="11.45" customHeight="1">
      <c r="B6" s="303" t="s">
        <v>543</v>
      </c>
    </row>
    <row r="7" spans="1:41" s="286" customFormat="1" ht="11.45" customHeight="1">
      <c r="C7" s="286" t="s">
        <v>529</v>
      </c>
      <c r="P7" s="286">
        <f>COGS!AC18*COGS!T25/1000000</f>
        <v>0</v>
      </c>
    </row>
    <row r="8" spans="1:41" s="286" customFormat="1" ht="11.45" customHeight="1">
      <c r="C8" s="300" t="s">
        <v>542</v>
      </c>
      <c r="D8" s="299"/>
      <c r="E8" s="299"/>
      <c r="F8" s="299">
        <v>4943.6653985583071</v>
      </c>
      <c r="G8" s="299">
        <v>18301.974407793427</v>
      </c>
      <c r="H8" s="299">
        <v>2074.060168013139</v>
      </c>
      <c r="I8" s="299">
        <v>10514.195435529618</v>
      </c>
      <c r="J8" s="299">
        <v>15822.956900208694</v>
      </c>
      <c r="K8" s="298">
        <v>11297.836165775103</v>
      </c>
      <c r="M8" s="297">
        <f>SUM(F8:K8)</f>
        <v>62954.688475878291</v>
      </c>
      <c r="O8" s="300">
        <v>7561.342535399981</v>
      </c>
      <c r="P8" s="299">
        <v>11445.925426277296</v>
      </c>
      <c r="Q8" s="299">
        <v>7925.0211147696082</v>
      </c>
      <c r="R8" s="299">
        <v>6594.5466734141319</v>
      </c>
      <c r="S8" s="299">
        <v>6527.7171809588972</v>
      </c>
      <c r="T8" s="298">
        <v>5927.0352853695176</v>
      </c>
      <c r="V8" s="297">
        <f>SUM(O8:T8)</f>
        <v>45981.588216189426</v>
      </c>
      <c r="X8" s="300">
        <v>2698.0006691214794</v>
      </c>
      <c r="Y8" s="299">
        <v>16453.797593559801</v>
      </c>
      <c r="Z8" s="299">
        <v>9016.9597764995215</v>
      </c>
      <c r="AA8" s="299">
        <v>6096.8486635342142</v>
      </c>
      <c r="AB8" s="299">
        <v>8764.453700652386</v>
      </c>
      <c r="AC8" s="298">
        <v>927.23043421608691</v>
      </c>
      <c r="AE8" s="297">
        <f>SUM(X8:AC8)</f>
        <v>43957.290837583489</v>
      </c>
      <c r="AG8" s="300">
        <v>4739.5977531344088</v>
      </c>
      <c r="AH8" s="299">
        <v>13375.324678997884</v>
      </c>
      <c r="AI8" s="299">
        <v>10827.414430688932</v>
      </c>
      <c r="AJ8" s="299">
        <v>5811.4352885875123</v>
      </c>
      <c r="AK8" s="299">
        <v>5704.9807994146413</v>
      </c>
      <c r="AL8" s="298">
        <v>247.23969630100092</v>
      </c>
      <c r="AN8" s="297">
        <f>SUM(AG8:AL8)</f>
        <v>40705.992647124374</v>
      </c>
    </row>
    <row r="9" spans="1:41" s="286" customFormat="1" ht="11.45" customHeight="1">
      <c r="C9" s="296" t="s">
        <v>266</v>
      </c>
      <c r="D9" s="287"/>
      <c r="E9" s="287"/>
      <c r="F9" s="287">
        <v>1208.9654401612643</v>
      </c>
      <c r="G9" s="287">
        <v>0</v>
      </c>
      <c r="H9" s="287">
        <v>370.36310324311438</v>
      </c>
      <c r="I9" s="287">
        <v>2106.5850640726121</v>
      </c>
      <c r="J9" s="287">
        <v>0</v>
      </c>
      <c r="K9" s="295">
        <v>0</v>
      </c>
      <c r="M9" s="294">
        <f>SUM(F9:K9)</f>
        <v>3685.9136074769908</v>
      </c>
      <c r="O9" s="296">
        <v>2068.1711942224742</v>
      </c>
      <c r="P9" s="287">
        <v>0</v>
      </c>
      <c r="Q9" s="287">
        <v>1541.0004045399503</v>
      </c>
      <c r="R9" s="287">
        <v>1699.9207599322947</v>
      </c>
      <c r="S9" s="287">
        <v>0</v>
      </c>
      <c r="T9" s="295">
        <v>0</v>
      </c>
      <c r="V9" s="294">
        <f>SUM(O9:T9)</f>
        <v>5309.0923586947192</v>
      </c>
      <c r="X9" s="296">
        <v>1085.8324880693374</v>
      </c>
      <c r="Y9" s="287">
        <v>0</v>
      </c>
      <c r="Z9" s="287">
        <v>1601.524987701825</v>
      </c>
      <c r="AA9" s="287">
        <v>1728.7838077799056</v>
      </c>
      <c r="AB9" s="287">
        <v>0</v>
      </c>
      <c r="AC9" s="295">
        <v>0</v>
      </c>
      <c r="AE9" s="294">
        <f>SUM(X9:AC9)</f>
        <v>4416.1412835510673</v>
      </c>
      <c r="AG9" s="296">
        <v>1118.6765977534401</v>
      </c>
      <c r="AH9" s="287">
        <v>0</v>
      </c>
      <c r="AI9" s="287">
        <v>2037.2547135555419</v>
      </c>
      <c r="AJ9" s="287">
        <v>2227.0493091589951</v>
      </c>
      <c r="AK9" s="287">
        <v>0</v>
      </c>
      <c r="AL9" s="295">
        <v>0</v>
      </c>
      <c r="AN9" s="294">
        <f>SUM(AG9:AL9)</f>
        <v>5382.9806204679771</v>
      </c>
    </row>
    <row r="10" spans="1:41" s="286" customFormat="1" ht="11.45" customHeight="1">
      <c r="C10" s="296" t="s">
        <v>264</v>
      </c>
      <c r="D10" s="287"/>
      <c r="E10" s="287"/>
      <c r="F10" s="287">
        <v>0</v>
      </c>
      <c r="G10" s="287">
        <v>3362.3483444185745</v>
      </c>
      <c r="H10" s="287">
        <v>0</v>
      </c>
      <c r="I10" s="287">
        <v>460.16742749963959</v>
      </c>
      <c r="J10" s="287">
        <v>0</v>
      </c>
      <c r="K10" s="295">
        <v>0</v>
      </c>
      <c r="M10" s="294">
        <f>SUM(F10:K10)</f>
        <v>3822.5157719182139</v>
      </c>
      <c r="O10" s="296">
        <v>0</v>
      </c>
      <c r="P10" s="287">
        <v>2102.7888876838342</v>
      </c>
      <c r="Q10" s="287">
        <v>0</v>
      </c>
      <c r="R10" s="287">
        <v>1785.3816806543275</v>
      </c>
      <c r="S10" s="287">
        <v>0</v>
      </c>
      <c r="T10" s="295">
        <v>0</v>
      </c>
      <c r="V10" s="294">
        <f>SUM(O10:T10)</f>
        <v>3888.1705683381615</v>
      </c>
      <c r="X10" s="296">
        <v>0</v>
      </c>
      <c r="Y10" s="287">
        <v>3245.4880563728434</v>
      </c>
      <c r="Z10" s="287">
        <v>0</v>
      </c>
      <c r="AA10" s="287">
        <v>3053.5890788652073</v>
      </c>
      <c r="AB10" s="287">
        <v>0</v>
      </c>
      <c r="AC10" s="295">
        <v>0</v>
      </c>
      <c r="AE10" s="294">
        <f>SUM(X10:AC10)</f>
        <v>6299.0771352380507</v>
      </c>
      <c r="AG10" s="296">
        <v>0</v>
      </c>
      <c r="AH10" s="287">
        <v>4245.6832074345584</v>
      </c>
      <c r="AI10" s="287">
        <v>0</v>
      </c>
      <c r="AJ10" s="287">
        <v>3586.5022268327607</v>
      </c>
      <c r="AK10" s="287">
        <v>0</v>
      </c>
      <c r="AL10" s="295">
        <v>0</v>
      </c>
      <c r="AN10" s="294">
        <f>SUM(AG10:AL10)</f>
        <v>7832.1854342673196</v>
      </c>
    </row>
    <row r="11" spans="1:41" s="286" customFormat="1" ht="11.45" customHeight="1">
      <c r="C11" s="296" t="s">
        <v>262</v>
      </c>
      <c r="D11" s="287"/>
      <c r="E11" s="287"/>
      <c r="F11" s="287">
        <v>0</v>
      </c>
      <c r="G11" s="287">
        <v>0</v>
      </c>
      <c r="H11" s="287">
        <v>646.90655908717667</v>
      </c>
      <c r="I11" s="287">
        <v>0</v>
      </c>
      <c r="J11" s="287">
        <v>0</v>
      </c>
      <c r="K11" s="295">
        <v>0</v>
      </c>
      <c r="M11" s="294">
        <f>SUM(F11:K11)</f>
        <v>646.90655908717667</v>
      </c>
      <c r="O11" s="296">
        <v>0</v>
      </c>
      <c r="P11" s="287">
        <v>0</v>
      </c>
      <c r="Q11" s="287">
        <v>1035.3190171827011</v>
      </c>
      <c r="R11" s="287">
        <v>0</v>
      </c>
      <c r="S11" s="287">
        <v>0</v>
      </c>
      <c r="T11" s="295">
        <v>0</v>
      </c>
      <c r="V11" s="294">
        <f>SUM(O11:T11)</f>
        <v>1035.3190171827011</v>
      </c>
      <c r="X11" s="296">
        <v>0</v>
      </c>
      <c r="Y11" s="287">
        <v>0</v>
      </c>
      <c r="Z11" s="287">
        <v>235.7187691930809</v>
      </c>
      <c r="AA11" s="287">
        <v>0</v>
      </c>
      <c r="AB11" s="287">
        <v>0</v>
      </c>
      <c r="AC11" s="295">
        <v>0</v>
      </c>
      <c r="AE11" s="294">
        <f>SUM(X11:AC11)</f>
        <v>235.7187691930809</v>
      </c>
      <c r="AG11" s="296">
        <v>0</v>
      </c>
      <c r="AH11" s="287">
        <v>0</v>
      </c>
      <c r="AI11" s="287">
        <v>439.34562873817697</v>
      </c>
      <c r="AJ11" s="287">
        <v>0</v>
      </c>
      <c r="AK11" s="287">
        <v>0</v>
      </c>
      <c r="AL11" s="295">
        <v>0</v>
      </c>
      <c r="AN11" s="294">
        <f>SUM(AG11:AL11)</f>
        <v>439.34562873817697</v>
      </c>
    </row>
    <row r="12" spans="1:41" s="286" customFormat="1" ht="11.25" customHeight="1">
      <c r="C12" s="293" t="s">
        <v>541</v>
      </c>
      <c r="D12" s="292"/>
      <c r="E12" s="292"/>
      <c r="F12" s="292">
        <v>10573.813529372364</v>
      </c>
      <c r="G12" s="292">
        <v>777.58758964355115</v>
      </c>
      <c r="H12" s="292">
        <v>9772.1653222206078</v>
      </c>
      <c r="I12" s="292">
        <v>457.30413202542115</v>
      </c>
      <c r="J12" s="292">
        <v>8308.3810527088717</v>
      </c>
      <c r="K12" s="302">
        <v>5932.3126851907746</v>
      </c>
      <c r="M12" s="301">
        <f>SUM(F12:K12)</f>
        <v>35821.564311161586</v>
      </c>
      <c r="O12" s="293">
        <v>14843.408132734861</v>
      </c>
      <c r="P12" s="292">
        <v>486.29778214906003</v>
      </c>
      <c r="Q12" s="292">
        <v>10514.990668268616</v>
      </c>
      <c r="R12" s="292">
        <v>506.15029431817737</v>
      </c>
      <c r="S12" s="292">
        <v>3294.2562848992015</v>
      </c>
      <c r="T12" s="302">
        <v>2991.118134928096</v>
      </c>
      <c r="V12" s="301">
        <f>SUM(O12:T12)</f>
        <v>32636.221297298012</v>
      </c>
      <c r="X12" s="293">
        <v>7635.0968723808583</v>
      </c>
      <c r="Y12" s="292">
        <v>611.87913649114671</v>
      </c>
      <c r="Z12" s="292">
        <v>14875.885296425033</v>
      </c>
      <c r="AA12" s="292">
        <v>520.07753184095259</v>
      </c>
      <c r="AB12" s="292">
        <v>5597.4232253139498</v>
      </c>
      <c r="AC12" s="302">
        <v>592.17623196671525</v>
      </c>
      <c r="AE12" s="301">
        <f>SUM(X12:AC12)</f>
        <v>29832.538294418657</v>
      </c>
      <c r="AG12" s="293">
        <v>11264.969676183304</v>
      </c>
      <c r="AH12" s="292">
        <v>295.11117107514588</v>
      </c>
      <c r="AI12" s="292">
        <v>13994.197719347772</v>
      </c>
      <c r="AJ12" s="292">
        <v>509.73951587680313</v>
      </c>
      <c r="AK12" s="292">
        <v>577.75271726730477</v>
      </c>
      <c r="AL12" s="302">
        <v>25.038367590808175</v>
      </c>
      <c r="AN12" s="301">
        <f>SUM(AG12:AL12)</f>
        <v>26666.809167341136</v>
      </c>
    </row>
    <row r="13" spans="1:41" s="286" customFormat="1" ht="11.45" customHeight="1">
      <c r="C13" s="286" t="s">
        <v>540</v>
      </c>
    </row>
    <row r="14" spans="1:41" s="286" customFormat="1" ht="11.45" customHeight="1">
      <c r="C14" s="300" t="s">
        <v>267</v>
      </c>
      <c r="D14" s="299"/>
      <c r="E14" s="299"/>
      <c r="F14" s="299">
        <v>2685466.395549634</v>
      </c>
      <c r="G14" s="299">
        <v>10385717.891919993</v>
      </c>
      <c r="H14" s="299">
        <v>1150706.8892099864</v>
      </c>
      <c r="I14" s="299">
        <v>5228860.2786457296</v>
      </c>
      <c r="J14" s="299">
        <v>8547908.3156301584</v>
      </c>
      <c r="K14" s="298">
        <v>6103338.8587933527</v>
      </c>
      <c r="M14" s="297">
        <f>SUM(F14:K14)</f>
        <v>34101998.629748859</v>
      </c>
      <c r="O14" s="300">
        <v>4008889.8903425774</v>
      </c>
      <c r="P14" s="299">
        <v>6495154.5576771526</v>
      </c>
      <c r="Q14" s="299">
        <v>4524920.413406088</v>
      </c>
      <c r="R14" s="299">
        <v>3222170.7104073265</v>
      </c>
      <c r="S14" s="299">
        <v>3647193.8792712819</v>
      </c>
      <c r="T14" s="298">
        <v>3311578.3383018989</v>
      </c>
      <c r="V14" s="297">
        <f>SUM(O14:T14)</f>
        <v>25209907.789406322</v>
      </c>
      <c r="X14" s="300">
        <v>1796018.8983093989</v>
      </c>
      <c r="Y14" s="299">
        <v>11133010.89093064</v>
      </c>
      <c r="Z14" s="299">
        <v>5856908.0683617797</v>
      </c>
      <c r="AA14" s="299">
        <v>3670867.8743895171</v>
      </c>
      <c r="AB14" s="299">
        <v>5813657.0511963749</v>
      </c>
      <c r="AC14" s="298">
        <v>615052.56757337647</v>
      </c>
      <c r="AE14" s="297">
        <f>SUM(X14:AC14)</f>
        <v>28885515.350761086</v>
      </c>
      <c r="AG14" s="300">
        <v>3598514.8188633444</v>
      </c>
      <c r="AH14" s="299">
        <v>10162904.311389154</v>
      </c>
      <c r="AI14" s="299">
        <v>8003024.7055697003</v>
      </c>
      <c r="AJ14" s="299">
        <v>3718570.0796767822</v>
      </c>
      <c r="AK14" s="299">
        <v>4183683.0740978783</v>
      </c>
      <c r="AL14" s="298">
        <v>181310.43188887314</v>
      </c>
      <c r="AN14" s="297">
        <f>SUM(AG14:AL14)</f>
        <v>29848007.421485733</v>
      </c>
    </row>
    <row r="15" spans="1:41" s="286" customFormat="1" ht="11.45" customHeight="1">
      <c r="C15" s="296" t="s">
        <v>266</v>
      </c>
      <c r="D15" s="287"/>
      <c r="E15" s="287"/>
      <c r="F15" s="287">
        <v>604865.20108049596</v>
      </c>
      <c r="G15" s="287">
        <v>0</v>
      </c>
      <c r="H15" s="287">
        <v>217049.50305457835</v>
      </c>
      <c r="I15" s="287">
        <v>634300.01738372725</v>
      </c>
      <c r="J15" s="287">
        <v>0</v>
      </c>
      <c r="K15" s="295">
        <v>0</v>
      </c>
      <c r="M15" s="294">
        <f>SUM(F15:K15)</f>
        <v>1456214.7215188015</v>
      </c>
      <c r="O15" s="296">
        <v>996412.16380425834</v>
      </c>
      <c r="P15" s="287">
        <v>0</v>
      </c>
      <c r="Q15" s="287">
        <v>1094685.1433971785</v>
      </c>
      <c r="R15" s="287">
        <v>562946.65388776269</v>
      </c>
      <c r="S15" s="287">
        <v>0</v>
      </c>
      <c r="T15" s="295">
        <v>0</v>
      </c>
      <c r="V15" s="294">
        <f>SUM(O15:T15)</f>
        <v>2654043.9610891994</v>
      </c>
      <c r="X15" s="296">
        <v>340050.01859265944</v>
      </c>
      <c r="Y15" s="287">
        <v>0</v>
      </c>
      <c r="Z15" s="287">
        <v>1324134.4250938396</v>
      </c>
      <c r="AA15" s="287">
        <v>584970.49345388659</v>
      </c>
      <c r="AB15" s="287">
        <v>0</v>
      </c>
      <c r="AC15" s="295">
        <v>0</v>
      </c>
      <c r="AE15" s="294">
        <f>SUM(X15:AC15)</f>
        <v>2249154.9371403856</v>
      </c>
      <c r="AG15" s="296">
        <v>560716.42490468349</v>
      </c>
      <c r="AH15" s="287">
        <v>0</v>
      </c>
      <c r="AI15" s="287">
        <v>1939275.5212794011</v>
      </c>
      <c r="AJ15" s="287">
        <v>887558.76163315168</v>
      </c>
      <c r="AK15" s="287">
        <v>0</v>
      </c>
      <c r="AL15" s="295">
        <v>0</v>
      </c>
      <c r="AN15" s="294">
        <f>SUM(AG15:AL15)</f>
        <v>3387550.7078172364</v>
      </c>
    </row>
    <row r="16" spans="1:41" s="286" customFormat="1" ht="11.45" customHeight="1">
      <c r="C16" s="296" t="s">
        <v>264</v>
      </c>
      <c r="D16" s="287"/>
      <c r="E16" s="287"/>
      <c r="F16" s="287">
        <v>0</v>
      </c>
      <c r="G16" s="287">
        <v>914846.72681173705</v>
      </c>
      <c r="H16" s="287">
        <v>0</v>
      </c>
      <c r="I16" s="287">
        <v>4997308.7638278119</v>
      </c>
      <c r="J16" s="287">
        <v>0</v>
      </c>
      <c r="K16" s="295">
        <v>0</v>
      </c>
      <c r="M16" s="294">
        <f>SUM(F16:K16)</f>
        <v>5912155.4906395487</v>
      </c>
      <c r="O16" s="296">
        <v>0</v>
      </c>
      <c r="P16" s="287">
        <v>572138.67631145311</v>
      </c>
      <c r="Q16" s="287">
        <v>0</v>
      </c>
      <c r="R16" s="287">
        <v>22063056.435075823</v>
      </c>
      <c r="S16" s="287">
        <v>0</v>
      </c>
      <c r="T16" s="295">
        <v>0</v>
      </c>
      <c r="V16" s="294">
        <f>SUM(O16:T16)</f>
        <v>22635195.111387275</v>
      </c>
      <c r="X16" s="296">
        <v>0</v>
      </c>
      <c r="Y16" s="287">
        <v>844884.11146298703</v>
      </c>
      <c r="Z16" s="287">
        <v>0</v>
      </c>
      <c r="AA16" s="287">
        <v>36603590.842842907</v>
      </c>
      <c r="AB16" s="287">
        <v>0</v>
      </c>
      <c r="AC16" s="295">
        <v>0</v>
      </c>
      <c r="AE16" s="294">
        <f>SUM(X16:AC16)</f>
        <v>37448474.954305895</v>
      </c>
      <c r="AG16" s="296">
        <v>0</v>
      </c>
      <c r="AH16" s="287">
        <v>998453.89705335291</v>
      </c>
      <c r="AI16" s="287">
        <v>0</v>
      </c>
      <c r="AJ16" s="287">
        <v>43417588.188371263</v>
      </c>
      <c r="AK16" s="287">
        <v>0</v>
      </c>
      <c r="AL16" s="295">
        <v>0</v>
      </c>
      <c r="AN16" s="294">
        <f>SUM(AG16:AL16)</f>
        <v>44416042.085424617</v>
      </c>
    </row>
    <row r="17" spans="2:41" s="286" customFormat="1" ht="11.45" customHeight="1">
      <c r="C17" s="296" t="s">
        <v>262</v>
      </c>
      <c r="D17" s="287"/>
      <c r="E17" s="287"/>
      <c r="F17" s="287">
        <v>0</v>
      </c>
      <c r="G17" s="287">
        <v>0</v>
      </c>
      <c r="H17" s="287">
        <v>11529.573135813389</v>
      </c>
      <c r="I17" s="287">
        <v>0</v>
      </c>
      <c r="J17" s="287">
        <v>0</v>
      </c>
      <c r="K17" s="295">
        <v>0</v>
      </c>
      <c r="M17" s="294">
        <f>SUM(F17:K17)</f>
        <v>11529.573135813389</v>
      </c>
      <c r="O17" s="296">
        <v>0</v>
      </c>
      <c r="P17" s="287">
        <v>0</v>
      </c>
      <c r="Q17" s="287">
        <v>15872.087224193701</v>
      </c>
      <c r="R17" s="287">
        <v>0</v>
      </c>
      <c r="S17" s="287">
        <v>0</v>
      </c>
      <c r="T17" s="295">
        <v>0</v>
      </c>
      <c r="V17" s="294">
        <f>SUM(O17:T17)</f>
        <v>15872.087224193701</v>
      </c>
      <c r="X17" s="296">
        <v>0</v>
      </c>
      <c r="Y17" s="287">
        <v>0</v>
      </c>
      <c r="Z17" s="287">
        <v>3262.9951438687845</v>
      </c>
      <c r="AA17" s="287">
        <v>0</v>
      </c>
      <c r="AB17" s="287">
        <v>0</v>
      </c>
      <c r="AC17" s="295">
        <v>0</v>
      </c>
      <c r="AE17" s="294">
        <f>SUM(X17:AC17)</f>
        <v>3262.9951438687845</v>
      </c>
      <c r="AG17" s="296">
        <v>0</v>
      </c>
      <c r="AH17" s="287">
        <v>0</v>
      </c>
      <c r="AI17" s="287">
        <v>6697.1709067286765</v>
      </c>
      <c r="AJ17" s="287">
        <v>0</v>
      </c>
      <c r="AK17" s="287">
        <v>0</v>
      </c>
      <c r="AL17" s="295">
        <v>0</v>
      </c>
      <c r="AN17" s="294">
        <f>SUM(AG17:AL17)</f>
        <v>6697.1709067286765</v>
      </c>
    </row>
    <row r="18" spans="2:41" s="286" customFormat="1" ht="11.25" customHeight="1">
      <c r="C18" s="293" t="s">
        <v>1</v>
      </c>
      <c r="D18" s="292"/>
      <c r="E18" s="292"/>
      <c r="F18" s="290"/>
      <c r="G18" s="290"/>
      <c r="H18" s="290"/>
      <c r="I18" s="290"/>
      <c r="J18" s="290"/>
      <c r="K18" s="289"/>
      <c r="M18" s="288">
        <f>'EBITDA% movement'!O17*M63/M65</f>
        <v>72470702.901742816</v>
      </c>
      <c r="O18" s="291"/>
      <c r="P18" s="290"/>
      <c r="Q18" s="290"/>
      <c r="R18" s="290"/>
      <c r="S18" s="290"/>
      <c r="T18" s="289"/>
      <c r="V18" s="288">
        <f>'EBITDA% movement'!P17*V63/V65</f>
        <v>61314415.76495038</v>
      </c>
      <c r="X18" s="291"/>
      <c r="Y18" s="290"/>
      <c r="Z18" s="290"/>
      <c r="AA18" s="290"/>
      <c r="AB18" s="290"/>
      <c r="AC18" s="289"/>
      <c r="AE18" s="288">
        <f>'EBITDA% movement'!Q17*AE63/AE65</f>
        <v>58270176.991138384</v>
      </c>
      <c r="AG18" s="291"/>
      <c r="AH18" s="290"/>
      <c r="AI18" s="290"/>
      <c r="AJ18" s="290"/>
      <c r="AK18" s="290"/>
      <c r="AL18" s="289"/>
      <c r="AN18" s="288">
        <f>'EBITDA% movement'!R17*AN63/AN65</f>
        <v>55438869.8227835</v>
      </c>
    </row>
    <row r="19" spans="2:41" s="286" customFormat="1" ht="11.25" customHeight="1">
      <c r="C19" s="287"/>
      <c r="D19" s="287"/>
      <c r="E19" s="287"/>
      <c r="F19" s="287"/>
      <c r="G19" s="287"/>
      <c r="H19" s="287"/>
      <c r="I19" s="287"/>
      <c r="J19" s="287"/>
      <c r="K19" s="287"/>
      <c r="M19" s="287"/>
      <c r="O19" s="287"/>
      <c r="P19" s="287"/>
      <c r="Q19" s="287"/>
      <c r="R19" s="287"/>
      <c r="S19" s="287"/>
      <c r="T19" s="287"/>
      <c r="V19" s="287"/>
      <c r="X19" s="287"/>
      <c r="Y19" s="287"/>
      <c r="Z19" s="287"/>
      <c r="AA19" s="287"/>
      <c r="AB19" s="287"/>
      <c r="AC19" s="287"/>
      <c r="AE19" s="287"/>
      <c r="AG19" s="287"/>
      <c r="AH19" s="287"/>
      <c r="AI19" s="287"/>
      <c r="AJ19" s="287"/>
      <c r="AK19" s="287"/>
      <c r="AL19" s="287"/>
      <c r="AN19" s="287"/>
    </row>
    <row r="20" spans="2:41" s="286" customFormat="1" ht="11.45" customHeight="1">
      <c r="C20" s="286" t="s">
        <v>539</v>
      </c>
    </row>
    <row r="21" spans="2:41" s="286" customFormat="1" ht="11.45" customHeight="1">
      <c r="C21" s="300" t="s">
        <v>267</v>
      </c>
      <c r="D21" s="299"/>
      <c r="E21" s="299"/>
      <c r="F21" s="299">
        <f t="shared" ref="F21:K24" si="0">IFERROR(F8*1000000/F14,0)</f>
        <v>1840.8963920572492</v>
      </c>
      <c r="G21" s="299">
        <f t="shared" si="0"/>
        <v>1762.2252595588234</v>
      </c>
      <c r="H21" s="299">
        <f t="shared" si="0"/>
        <v>1802.4226564221558</v>
      </c>
      <c r="I21" s="299">
        <f t="shared" si="0"/>
        <v>2010.8006095456019</v>
      </c>
      <c r="J21" s="299">
        <f t="shared" si="0"/>
        <v>1851.0910875442883</v>
      </c>
      <c r="K21" s="298">
        <f t="shared" si="0"/>
        <v>1851.0910875442883</v>
      </c>
      <c r="M21" s="297">
        <f>IFERROR(M8*1000000/M14,0)</f>
        <v>1846.0703479402466</v>
      </c>
      <c r="O21" s="300">
        <f t="shared" ref="O21:T24" si="1">IFERROR(O8*1000000/O14,0)</f>
        <v>1886.1437311150071</v>
      </c>
      <c r="P21" s="299">
        <f t="shared" si="1"/>
        <v>1762.2252595588236</v>
      </c>
      <c r="Q21" s="299">
        <f t="shared" si="1"/>
        <v>1751.4166859797053</v>
      </c>
      <c r="R21" s="299">
        <f t="shared" si="1"/>
        <v>2046.6161684464232</v>
      </c>
      <c r="S21" s="299">
        <f t="shared" si="1"/>
        <v>1789.7916582002904</v>
      </c>
      <c r="T21" s="298">
        <f t="shared" si="1"/>
        <v>1789.7916582002902</v>
      </c>
      <c r="V21" s="297">
        <f>IFERROR(V8*1000000/V14,0)</f>
        <v>1823.9490838404317</v>
      </c>
      <c r="X21" s="300">
        <f t="shared" ref="X21:AC24" si="2">IFERROR(X8*1000000/X14,0)</f>
        <v>1502.211737115417</v>
      </c>
      <c r="Y21" s="299">
        <f t="shared" si="2"/>
        <v>1477.9288150129871</v>
      </c>
      <c r="Z21" s="299">
        <f t="shared" si="2"/>
        <v>1539.5426513876682</v>
      </c>
      <c r="AA21" s="299">
        <f t="shared" si="2"/>
        <v>1660.8739056150719</v>
      </c>
      <c r="AB21" s="299">
        <f t="shared" si="2"/>
        <v>1507.5629029147453</v>
      </c>
      <c r="AC21" s="298">
        <f t="shared" si="2"/>
        <v>1507.5629029147451</v>
      </c>
      <c r="AE21" s="297">
        <f>IFERROR(AE8*1000000/AE14,0)</f>
        <v>1521.776236421736</v>
      </c>
      <c r="AG21" s="300">
        <f t="shared" ref="AG21:AL24" si="3">IFERROR(AG8*1000000/AG14,0)</f>
        <v>1317.098300746055</v>
      </c>
      <c r="AH21" s="299">
        <f t="shared" si="3"/>
        <v>1316.0927495901642</v>
      </c>
      <c r="AI21" s="299">
        <f t="shared" si="3"/>
        <v>1352.9152825373137</v>
      </c>
      <c r="AJ21" s="299">
        <f t="shared" si="3"/>
        <v>1562.8145131239912</v>
      </c>
      <c r="AK21" s="299">
        <f t="shared" si="3"/>
        <v>1363.6264263742776</v>
      </c>
      <c r="AL21" s="298">
        <f t="shared" si="3"/>
        <v>1363.6264263742776</v>
      </c>
      <c r="AN21" s="297">
        <f>IFERROR(AN8*1000000/AN14,0)</f>
        <v>1363.7758819981614</v>
      </c>
    </row>
    <row r="22" spans="2:41" s="286" customFormat="1" ht="11.45" customHeight="1">
      <c r="C22" s="296" t="s">
        <v>266</v>
      </c>
      <c r="D22" s="287"/>
      <c r="E22" s="287"/>
      <c r="F22" s="287">
        <f t="shared" si="0"/>
        <v>1998.7353182190657</v>
      </c>
      <c r="G22" s="287">
        <f t="shared" si="0"/>
        <v>0</v>
      </c>
      <c r="H22" s="287">
        <f t="shared" si="0"/>
        <v>1706.3531499999999</v>
      </c>
      <c r="I22" s="287">
        <f t="shared" si="0"/>
        <v>3321.1177776118657</v>
      </c>
      <c r="J22" s="287">
        <f t="shared" si="0"/>
        <v>0</v>
      </c>
      <c r="K22" s="295">
        <f t="shared" si="0"/>
        <v>0</v>
      </c>
      <c r="M22" s="294">
        <f>IFERROR(M9*1000000/M15,0)</f>
        <v>2531.1607917496258</v>
      </c>
      <c r="O22" s="296">
        <f t="shared" si="1"/>
        <v>2075.6181722293377</v>
      </c>
      <c r="P22" s="287">
        <f t="shared" si="1"/>
        <v>0</v>
      </c>
      <c r="Q22" s="287">
        <f t="shared" si="1"/>
        <v>1407.7110791489365</v>
      </c>
      <c r="R22" s="287">
        <f t="shared" si="1"/>
        <v>3019.683567159484</v>
      </c>
      <c r="S22" s="287">
        <f t="shared" si="1"/>
        <v>0</v>
      </c>
      <c r="T22" s="295">
        <f t="shared" si="1"/>
        <v>0</v>
      </c>
      <c r="V22" s="294">
        <f>IFERROR(V9*1000000/V15,0)</f>
        <v>2000.378455116436</v>
      </c>
      <c r="X22" s="296">
        <f t="shared" si="2"/>
        <v>3193.155208646052</v>
      </c>
      <c r="Y22" s="287">
        <f t="shared" si="2"/>
        <v>0</v>
      </c>
      <c r="Z22" s="287">
        <f t="shared" si="2"/>
        <v>1209.4882191347958</v>
      </c>
      <c r="AA22" s="287">
        <f t="shared" si="2"/>
        <v>2955.3350589916313</v>
      </c>
      <c r="AB22" s="287">
        <f t="shared" si="2"/>
        <v>0</v>
      </c>
      <c r="AC22" s="295">
        <f t="shared" si="2"/>
        <v>0</v>
      </c>
      <c r="AE22" s="294">
        <f>IFERROR(AE9*1000000/AE15,0)</f>
        <v>1963.4669051149608</v>
      </c>
      <c r="AG22" s="296">
        <f t="shared" si="3"/>
        <v>1995.0844099913868</v>
      </c>
      <c r="AH22" s="287">
        <f t="shared" si="3"/>
        <v>0</v>
      </c>
      <c r="AI22" s="287">
        <f t="shared" si="3"/>
        <v>1050.5236059554347</v>
      </c>
      <c r="AJ22" s="287">
        <f t="shared" si="3"/>
        <v>2509.1852003816798</v>
      </c>
      <c r="AK22" s="287">
        <f t="shared" si="3"/>
        <v>0</v>
      </c>
      <c r="AL22" s="295">
        <f t="shared" si="3"/>
        <v>0</v>
      </c>
      <c r="AN22" s="294">
        <f>IFERROR(AN9*1000000/AN15,0)</f>
        <v>1589.0479832659078</v>
      </c>
    </row>
    <row r="23" spans="2:41" s="286" customFormat="1" ht="11.45" customHeight="1">
      <c r="C23" s="296" t="s">
        <v>264</v>
      </c>
      <c r="D23" s="287"/>
      <c r="E23" s="287"/>
      <c r="F23" s="287">
        <f t="shared" si="0"/>
        <v>0</v>
      </c>
      <c r="G23" s="287">
        <f t="shared" si="0"/>
        <v>3675.3133020833334</v>
      </c>
      <c r="H23" s="287">
        <f t="shared" si="0"/>
        <v>0</v>
      </c>
      <c r="I23" s="287">
        <f t="shared" si="0"/>
        <v>92.08304894636187</v>
      </c>
      <c r="J23" s="287">
        <f t="shared" si="0"/>
        <v>0</v>
      </c>
      <c r="K23" s="295">
        <f t="shared" si="0"/>
        <v>0</v>
      </c>
      <c r="M23" s="294">
        <f>IFERROR(M10*1000000/M16,0)</f>
        <v>646.55196873124055</v>
      </c>
      <c r="O23" s="296">
        <f t="shared" si="1"/>
        <v>0</v>
      </c>
      <c r="P23" s="287">
        <f t="shared" si="1"/>
        <v>3675.3133020833338</v>
      </c>
      <c r="Q23" s="287">
        <f t="shared" si="1"/>
        <v>0</v>
      </c>
      <c r="R23" s="287">
        <f t="shared" si="1"/>
        <v>80.921774637530703</v>
      </c>
      <c r="S23" s="287">
        <f t="shared" si="1"/>
        <v>0</v>
      </c>
      <c r="T23" s="295">
        <f t="shared" si="1"/>
        <v>0</v>
      </c>
      <c r="V23" s="294">
        <f>IFERROR(V10*1000000/V16,0)</f>
        <v>171.77543861250427</v>
      </c>
      <c r="X23" s="296">
        <f t="shared" si="2"/>
        <v>0</v>
      </c>
      <c r="Y23" s="287">
        <f t="shared" si="2"/>
        <v>3841.341093221662</v>
      </c>
      <c r="Z23" s="287">
        <f t="shared" si="2"/>
        <v>0</v>
      </c>
      <c r="AA23" s="287">
        <f t="shared" si="2"/>
        <v>83.423210907797454</v>
      </c>
      <c r="AB23" s="287">
        <f t="shared" si="2"/>
        <v>0</v>
      </c>
      <c r="AC23" s="295">
        <f t="shared" si="2"/>
        <v>0</v>
      </c>
      <c r="AE23" s="294">
        <f>IFERROR(AE10*1000000/AE16,0)</f>
        <v>168.20650621751878</v>
      </c>
      <c r="AG23" s="296">
        <f t="shared" si="3"/>
        <v>0</v>
      </c>
      <c r="AH23" s="287">
        <f t="shared" si="3"/>
        <v>4252.2576354946996</v>
      </c>
      <c r="AI23" s="287">
        <f t="shared" si="3"/>
        <v>0</v>
      </c>
      <c r="AJ23" s="287">
        <f t="shared" si="3"/>
        <v>82.604823908513424</v>
      </c>
      <c r="AK23" s="287">
        <f t="shared" si="3"/>
        <v>0</v>
      </c>
      <c r="AL23" s="295">
        <f t="shared" si="3"/>
        <v>0</v>
      </c>
      <c r="AN23" s="294">
        <f>IFERROR(AN10*1000000/AN16,0)</f>
        <v>176.33686088471842</v>
      </c>
    </row>
    <row r="24" spans="2:41" s="286" customFormat="1" ht="11.45" customHeight="1">
      <c r="C24" s="296" t="s">
        <v>262</v>
      </c>
      <c r="D24" s="287"/>
      <c r="E24" s="287"/>
      <c r="F24" s="287">
        <f t="shared" si="0"/>
        <v>0</v>
      </c>
      <c r="G24" s="287">
        <f t="shared" si="0"/>
        <v>0</v>
      </c>
      <c r="H24" s="287">
        <f t="shared" si="0"/>
        <v>56108.457049267738</v>
      </c>
      <c r="I24" s="287">
        <f t="shared" si="0"/>
        <v>0</v>
      </c>
      <c r="J24" s="287">
        <f t="shared" si="0"/>
        <v>0</v>
      </c>
      <c r="K24" s="295">
        <f t="shared" si="0"/>
        <v>0</v>
      </c>
      <c r="M24" s="294">
        <f>IFERROR(M11*1000000/M17,0)</f>
        <v>56108.457049267738</v>
      </c>
      <c r="O24" s="296">
        <f t="shared" si="1"/>
        <v>0</v>
      </c>
      <c r="P24" s="287">
        <f t="shared" si="1"/>
        <v>0</v>
      </c>
      <c r="Q24" s="287">
        <f t="shared" si="1"/>
        <v>65228.91429203919</v>
      </c>
      <c r="R24" s="287">
        <f t="shared" si="1"/>
        <v>0</v>
      </c>
      <c r="S24" s="287">
        <f t="shared" si="1"/>
        <v>0</v>
      </c>
      <c r="T24" s="295">
        <f t="shared" si="1"/>
        <v>0</v>
      </c>
      <c r="V24" s="294">
        <f>IFERROR(V11*1000000/V17,0)</f>
        <v>65228.91429203919</v>
      </c>
      <c r="X24" s="296">
        <f t="shared" si="2"/>
        <v>0</v>
      </c>
      <c r="Y24" s="287">
        <f t="shared" si="2"/>
        <v>0</v>
      </c>
      <c r="Z24" s="287">
        <f t="shared" si="2"/>
        <v>72239.999999999971</v>
      </c>
      <c r="AA24" s="287">
        <f t="shared" si="2"/>
        <v>0</v>
      </c>
      <c r="AB24" s="287">
        <f t="shared" si="2"/>
        <v>0</v>
      </c>
      <c r="AC24" s="295">
        <f t="shared" si="2"/>
        <v>0</v>
      </c>
      <c r="AE24" s="294">
        <f>IFERROR(AE11*1000000/AE17,0)</f>
        <v>72239.999999999971</v>
      </c>
      <c r="AG24" s="296">
        <f t="shared" si="3"/>
        <v>0</v>
      </c>
      <c r="AH24" s="287">
        <f t="shared" si="3"/>
        <v>0</v>
      </c>
      <c r="AI24" s="287">
        <f t="shared" si="3"/>
        <v>65601.674924670733</v>
      </c>
      <c r="AJ24" s="287">
        <f t="shared" si="3"/>
        <v>0</v>
      </c>
      <c r="AK24" s="287">
        <f t="shared" si="3"/>
        <v>0</v>
      </c>
      <c r="AL24" s="295">
        <f t="shared" si="3"/>
        <v>0</v>
      </c>
      <c r="AN24" s="294">
        <f>IFERROR(AN11*1000000/AN17,0)</f>
        <v>65601.674924670733</v>
      </c>
    </row>
    <row r="25" spans="2:41" s="286" customFormat="1" ht="11.25" customHeight="1">
      <c r="C25" s="293" t="s">
        <v>1</v>
      </c>
      <c r="D25" s="292"/>
      <c r="E25" s="292"/>
      <c r="F25" s="290"/>
      <c r="G25" s="290"/>
      <c r="H25" s="290"/>
      <c r="I25" s="290"/>
      <c r="J25" s="290"/>
      <c r="K25" s="289"/>
      <c r="M25" s="288">
        <f>IFERROR(M12*1000000/M18,0)</f>
        <v>494.29028389208747</v>
      </c>
      <c r="O25" s="291"/>
      <c r="P25" s="290"/>
      <c r="Q25" s="290"/>
      <c r="R25" s="290"/>
      <c r="S25" s="290"/>
      <c r="T25" s="289"/>
      <c r="V25" s="288">
        <f>IFERROR(V12*1000000/V18,0)</f>
        <v>532.27647838005009</v>
      </c>
      <c r="X25" s="291"/>
      <c r="Y25" s="290"/>
      <c r="Z25" s="290"/>
      <c r="AA25" s="290"/>
      <c r="AB25" s="290"/>
      <c r="AC25" s="289"/>
      <c r="AE25" s="288">
        <f>IFERROR(AE12*1000000/AE18,0)</f>
        <v>511.96924112579114</v>
      </c>
      <c r="AG25" s="291"/>
      <c r="AH25" s="290"/>
      <c r="AI25" s="290"/>
      <c r="AJ25" s="290"/>
      <c r="AK25" s="290"/>
      <c r="AL25" s="289"/>
      <c r="AN25" s="288">
        <f>IFERROR(AN12*1000000/AN18,0)</f>
        <v>481.012857090784</v>
      </c>
    </row>
    <row r="26" spans="2:41" s="286" customFormat="1" ht="11.25" customHeight="1">
      <c r="C26" s="287"/>
      <c r="D26" s="287"/>
      <c r="E26" s="287"/>
      <c r="F26" s="287"/>
      <c r="G26" s="287"/>
      <c r="H26" s="287"/>
      <c r="I26" s="287"/>
      <c r="J26" s="287"/>
      <c r="K26" s="287"/>
      <c r="M26" s="287"/>
      <c r="O26" s="287"/>
      <c r="P26" s="287"/>
      <c r="Q26" s="287"/>
      <c r="R26" s="287"/>
      <c r="S26" s="287"/>
      <c r="T26" s="287"/>
      <c r="V26" s="287"/>
      <c r="X26" s="287"/>
      <c r="Y26" s="287"/>
      <c r="Z26" s="287"/>
      <c r="AA26" s="287"/>
      <c r="AB26" s="287"/>
      <c r="AC26" s="287"/>
      <c r="AE26" s="287"/>
      <c r="AG26" s="287"/>
      <c r="AH26" s="287"/>
      <c r="AI26" s="287"/>
      <c r="AJ26" s="287"/>
      <c r="AK26" s="287"/>
      <c r="AL26" s="287"/>
      <c r="AN26" s="287"/>
    </row>
    <row r="27" spans="2:41" s="270" customFormat="1" ht="11.45" customHeight="1">
      <c r="B27" s="270" t="s">
        <v>538</v>
      </c>
    </row>
    <row r="28" spans="2:41" ht="11.45" customHeight="1">
      <c r="C28" s="255" t="s">
        <v>529</v>
      </c>
      <c r="F28" s="255">
        <f t="shared" ref="F28:K28" si="4">F29+F31+F30</f>
        <v>5009.7324789999993</v>
      </c>
      <c r="G28" s="255">
        <f t="shared" si="4"/>
        <v>2796.8006489999998</v>
      </c>
      <c r="H28" s="255">
        <f t="shared" si="4"/>
        <v>2619.0732170000001</v>
      </c>
      <c r="I28" s="255">
        <f t="shared" si="4"/>
        <v>3972.5242669999998</v>
      </c>
      <c r="J28" s="255">
        <f t="shared" si="4"/>
        <v>3330.9953290000003</v>
      </c>
      <c r="K28" s="255">
        <f t="shared" si="4"/>
        <v>2490.571289</v>
      </c>
      <c r="M28" s="255">
        <f>M29+M31+M30</f>
        <v>20219.697230000002</v>
      </c>
      <c r="N28" s="268"/>
      <c r="O28" s="255">
        <f t="shared" ref="O28:T28" si="5">O29+O31+O30</f>
        <v>3207.6185610000002</v>
      </c>
      <c r="P28" s="255">
        <f t="shared" si="5"/>
        <v>2708.5808019999995</v>
      </c>
      <c r="Q28" s="255">
        <f t="shared" si="5"/>
        <v>5588.3268260000013</v>
      </c>
      <c r="R28" s="255">
        <f t="shared" si="5"/>
        <v>2787.5591349999995</v>
      </c>
      <c r="S28" s="255">
        <f t="shared" si="5"/>
        <v>2218.7031389999997</v>
      </c>
      <c r="T28" s="255">
        <f t="shared" si="5"/>
        <v>2003.5079599999995</v>
      </c>
      <c r="V28" s="255">
        <f>V29+V31+V30</f>
        <v>18514.296423</v>
      </c>
      <c r="W28" s="268"/>
      <c r="X28" s="255">
        <f t="shared" ref="X28:AC28" si="6">X29+X31+X30</f>
        <v>570.06158600000003</v>
      </c>
      <c r="Y28" s="255">
        <f t="shared" si="6"/>
        <v>4406.0698959999991</v>
      </c>
      <c r="Z28" s="255">
        <f t="shared" si="6"/>
        <v>6005.3763689999996</v>
      </c>
      <c r="AA28" s="255">
        <f t="shared" si="6"/>
        <v>2979.1458100000004</v>
      </c>
      <c r="AB28" s="255">
        <f t="shared" si="6"/>
        <v>3053.8997039999999</v>
      </c>
      <c r="AC28" s="255">
        <f t="shared" si="6"/>
        <v>71.237710000000007</v>
      </c>
      <c r="AE28" s="255">
        <f>AE29+AE31+AE30</f>
        <v>17085.791075000001</v>
      </c>
      <c r="AF28" s="268"/>
      <c r="AG28" s="255">
        <f t="shared" ref="AG28:AL28" si="7">AG29+AG31+AG30</f>
        <v>314.29804100000001</v>
      </c>
      <c r="AH28" s="255">
        <f t="shared" si="7"/>
        <v>4585.6977260000003</v>
      </c>
      <c r="AI28" s="255">
        <f t="shared" si="7"/>
        <v>6505.8096960000003</v>
      </c>
      <c r="AJ28" s="255">
        <f t="shared" si="7"/>
        <v>2757.4684649999999</v>
      </c>
      <c r="AK28" s="255">
        <f t="shared" si="7"/>
        <v>1307.4543720000001</v>
      </c>
      <c r="AL28" s="255">
        <f t="shared" si="7"/>
        <v>0</v>
      </c>
      <c r="AN28" s="255">
        <f>AN29+AN31+AN30</f>
        <v>15470.728300000001</v>
      </c>
      <c r="AO28" s="268"/>
    </row>
    <row r="29" spans="2:41" ht="11.45" customHeight="1">
      <c r="C29" s="281" t="s">
        <v>457</v>
      </c>
      <c r="D29" s="263"/>
      <c r="E29" s="263"/>
      <c r="F29" s="263">
        <v>4526.6499999999996</v>
      </c>
      <c r="G29" s="263">
        <v>2796.8006489999998</v>
      </c>
      <c r="H29" s="263">
        <v>2619.0732170000001</v>
      </c>
      <c r="I29" s="263">
        <v>3972.5242669999998</v>
      </c>
      <c r="J29" s="263">
        <v>3330.9953290000003</v>
      </c>
      <c r="K29" s="262">
        <v>2490.571289</v>
      </c>
      <c r="L29" s="260"/>
      <c r="M29" s="280">
        <f>SUM(F29:K29)</f>
        <v>19736.614751000001</v>
      </c>
      <c r="O29" s="281">
        <v>2941.9116080000003</v>
      </c>
      <c r="P29" s="263">
        <v>2708.5808019999995</v>
      </c>
      <c r="Q29" s="263">
        <v>5588.3268260000013</v>
      </c>
      <c r="R29" s="263">
        <v>2787.5591349999995</v>
      </c>
      <c r="S29" s="263">
        <v>2218.7031389999997</v>
      </c>
      <c r="T29" s="262">
        <v>2003.5079599999995</v>
      </c>
      <c r="U29" s="260"/>
      <c r="V29" s="280">
        <f>SUM(O29:T29)</f>
        <v>18248.589469999999</v>
      </c>
      <c r="X29" s="281">
        <v>523.31074699999999</v>
      </c>
      <c r="Y29" s="263">
        <v>4406.0698959999991</v>
      </c>
      <c r="Z29" s="263">
        <v>6005.3763689999996</v>
      </c>
      <c r="AA29" s="263">
        <v>2979.1458100000004</v>
      </c>
      <c r="AB29" s="263">
        <v>3053.8997039999999</v>
      </c>
      <c r="AC29" s="262">
        <v>71.237710000000007</v>
      </c>
      <c r="AD29" s="260"/>
      <c r="AE29" s="280">
        <f>SUM(X29:AC29)</f>
        <v>17039.040236000001</v>
      </c>
      <c r="AG29" s="281">
        <v>259.81139300000001</v>
      </c>
      <c r="AH29" s="263">
        <v>4585.6977260000003</v>
      </c>
      <c r="AI29" s="263">
        <v>6505.8096960000003</v>
      </c>
      <c r="AJ29" s="263">
        <v>2757.4684649999999</v>
      </c>
      <c r="AK29" s="263">
        <v>1307.4543720000001</v>
      </c>
      <c r="AL29" s="262">
        <v>0</v>
      </c>
      <c r="AM29" s="260"/>
      <c r="AN29" s="280">
        <f>SUM(AG29:AL29)</f>
        <v>15416.241652000001</v>
      </c>
    </row>
    <row r="30" spans="2:41" ht="11.45" customHeight="1">
      <c r="C30" s="277" t="s">
        <v>537</v>
      </c>
      <c r="D30" s="260"/>
      <c r="E30" s="260"/>
      <c r="F30" s="260">
        <v>0</v>
      </c>
      <c r="G30" s="260">
        <v>0</v>
      </c>
      <c r="H30" s="260">
        <v>0</v>
      </c>
      <c r="I30" s="260">
        <v>0</v>
      </c>
      <c r="J30" s="260">
        <v>0</v>
      </c>
      <c r="K30" s="259">
        <v>0</v>
      </c>
      <c r="L30" s="260"/>
      <c r="M30" s="276">
        <f>SUM(F30:K30)</f>
        <v>0</v>
      </c>
      <c r="O30" s="277">
        <v>0</v>
      </c>
      <c r="P30" s="260">
        <v>0</v>
      </c>
      <c r="Q30" s="260">
        <v>0</v>
      </c>
      <c r="R30" s="260">
        <v>0</v>
      </c>
      <c r="S30" s="260">
        <v>0</v>
      </c>
      <c r="T30" s="259">
        <v>0</v>
      </c>
      <c r="U30" s="260"/>
      <c r="V30" s="276">
        <f>SUM(O30:T30)</f>
        <v>0</v>
      </c>
      <c r="X30" s="277">
        <v>0</v>
      </c>
      <c r="Y30" s="260">
        <v>0</v>
      </c>
      <c r="Z30" s="260">
        <v>0</v>
      </c>
      <c r="AA30" s="260">
        <v>0</v>
      </c>
      <c r="AB30" s="260">
        <v>0</v>
      </c>
      <c r="AC30" s="259">
        <v>0</v>
      </c>
      <c r="AD30" s="260"/>
      <c r="AE30" s="276">
        <f>SUM(X30:AC30)</f>
        <v>0</v>
      </c>
      <c r="AG30" s="277">
        <v>0</v>
      </c>
      <c r="AH30" s="260">
        <v>0</v>
      </c>
      <c r="AI30" s="260">
        <v>0</v>
      </c>
      <c r="AJ30" s="260">
        <v>0</v>
      </c>
      <c r="AK30" s="260">
        <v>0</v>
      </c>
      <c r="AL30" s="259">
        <v>0</v>
      </c>
      <c r="AM30" s="260"/>
      <c r="AN30" s="276">
        <f>SUM(AG30:AL30)</f>
        <v>0</v>
      </c>
    </row>
    <row r="31" spans="2:41" ht="11.45" customHeight="1">
      <c r="C31" s="275" t="s">
        <v>536</v>
      </c>
      <c r="D31" s="257"/>
      <c r="E31" s="257"/>
      <c r="F31" s="257">
        <v>483.08247900000003</v>
      </c>
      <c r="G31" s="257">
        <v>0</v>
      </c>
      <c r="H31" s="257">
        <v>0</v>
      </c>
      <c r="I31" s="257">
        <v>0</v>
      </c>
      <c r="J31" s="257">
        <v>0</v>
      </c>
      <c r="K31" s="256">
        <v>0</v>
      </c>
      <c r="L31" s="260"/>
      <c r="M31" s="274">
        <f>SUM(F31:K31)</f>
        <v>483.08247900000003</v>
      </c>
      <c r="O31" s="275">
        <v>265.706953</v>
      </c>
      <c r="P31" s="257">
        <v>0</v>
      </c>
      <c r="Q31" s="257">
        <v>0</v>
      </c>
      <c r="R31" s="257">
        <v>0</v>
      </c>
      <c r="S31" s="257">
        <v>0</v>
      </c>
      <c r="T31" s="256">
        <v>0</v>
      </c>
      <c r="U31" s="260"/>
      <c r="V31" s="274">
        <f>SUM(O31:T31)</f>
        <v>265.706953</v>
      </c>
      <c r="X31" s="275">
        <v>46.750838999999999</v>
      </c>
      <c r="Y31" s="257">
        <v>0</v>
      </c>
      <c r="Z31" s="257">
        <v>0</v>
      </c>
      <c r="AA31" s="257">
        <v>0</v>
      </c>
      <c r="AB31" s="257">
        <v>0</v>
      </c>
      <c r="AC31" s="256">
        <v>0</v>
      </c>
      <c r="AD31" s="260"/>
      <c r="AE31" s="274">
        <f>SUM(X31:AC31)</f>
        <v>46.750838999999999</v>
      </c>
      <c r="AG31" s="275">
        <v>54.486648000000002</v>
      </c>
      <c r="AH31" s="257">
        <v>0</v>
      </c>
      <c r="AI31" s="257">
        <v>0</v>
      </c>
      <c r="AJ31" s="257">
        <v>0</v>
      </c>
      <c r="AK31" s="257">
        <v>0</v>
      </c>
      <c r="AL31" s="256">
        <v>0</v>
      </c>
      <c r="AM31" s="260"/>
      <c r="AN31" s="274">
        <f>SUM(AG31:AL31)</f>
        <v>54.486648000000002</v>
      </c>
    </row>
    <row r="33" spans="2:41" ht="12.6" customHeight="1">
      <c r="C33" s="255" t="s">
        <v>535</v>
      </c>
      <c r="F33" s="255">
        <v>161</v>
      </c>
      <c r="G33" s="255">
        <v>637</v>
      </c>
      <c r="H33" s="255">
        <v>951</v>
      </c>
      <c r="I33" s="255">
        <v>462</v>
      </c>
      <c r="J33" s="255">
        <v>285</v>
      </c>
      <c r="K33" s="255">
        <v>284.99999999999994</v>
      </c>
      <c r="M33" s="255">
        <f>SUM(F33:K33)</f>
        <v>2781</v>
      </c>
      <c r="O33" s="285">
        <v>87</v>
      </c>
      <c r="P33" s="255">
        <v>589</v>
      </c>
      <c r="Q33" s="255">
        <v>1106</v>
      </c>
      <c r="R33" s="255">
        <v>339.99999999999989</v>
      </c>
      <c r="S33" s="255">
        <v>253.99999999999997</v>
      </c>
      <c r="T33" s="255">
        <v>253.99999999999997</v>
      </c>
      <c r="V33" s="255">
        <f>SUM(O33:T33)</f>
        <v>2630</v>
      </c>
      <c r="X33" s="255">
        <v>16</v>
      </c>
      <c r="Y33" s="255">
        <v>706.99999999999977</v>
      </c>
      <c r="Z33" s="255">
        <v>1162</v>
      </c>
      <c r="AA33" s="255">
        <v>367.99999999999994</v>
      </c>
      <c r="AB33" s="255">
        <v>327</v>
      </c>
      <c r="AC33" s="255">
        <v>11</v>
      </c>
      <c r="AE33" s="255">
        <f>SUM(X33:AC33)</f>
        <v>2590.9999999999995</v>
      </c>
      <c r="AG33" s="255">
        <v>9</v>
      </c>
      <c r="AH33" s="255">
        <v>699</v>
      </c>
      <c r="AI33" s="255">
        <v>1093</v>
      </c>
      <c r="AJ33" s="255">
        <v>293</v>
      </c>
      <c r="AK33" s="255">
        <v>153</v>
      </c>
      <c r="AL33" s="255">
        <v>0</v>
      </c>
      <c r="AN33" s="255">
        <f>SUM(AG33:AL33)</f>
        <v>2247</v>
      </c>
    </row>
    <row r="34" spans="2:41" ht="12.6" customHeight="1">
      <c r="C34" s="255" t="s">
        <v>534</v>
      </c>
      <c r="F34" s="285">
        <f t="shared" ref="F34:K34" si="8">IFERROR(F28/F33,)</f>
        <v>31.116350801242231</v>
      </c>
      <c r="G34" s="255">
        <f t="shared" si="8"/>
        <v>4.3905818665620089</v>
      </c>
      <c r="H34" s="255">
        <f t="shared" si="8"/>
        <v>2.7540202071503681</v>
      </c>
      <c r="I34" s="255">
        <f t="shared" si="8"/>
        <v>8.5985373744588731</v>
      </c>
      <c r="J34" s="255">
        <f t="shared" si="8"/>
        <v>11.68770290877193</v>
      </c>
      <c r="K34" s="255">
        <f t="shared" si="8"/>
        <v>8.7388466280701778</v>
      </c>
      <c r="M34" s="255">
        <f>IFERROR(M28/M33,)</f>
        <v>7.2706570406328668</v>
      </c>
      <c r="O34" s="255">
        <f t="shared" ref="O34:T34" si="9">IFERROR(O28/O33,)</f>
        <v>36.869178862068971</v>
      </c>
      <c r="P34" s="255">
        <f t="shared" si="9"/>
        <v>4.5986091714770794</v>
      </c>
      <c r="Q34" s="255">
        <f t="shared" si="9"/>
        <v>5.0527367323688983</v>
      </c>
      <c r="R34" s="255">
        <f t="shared" si="9"/>
        <v>8.1987033382352958</v>
      </c>
      <c r="S34" s="255">
        <f t="shared" si="9"/>
        <v>8.7350517283464573</v>
      </c>
      <c r="T34" s="255">
        <f t="shared" si="9"/>
        <v>7.8878266141732274</v>
      </c>
      <c r="V34" s="255">
        <f>IFERROR(V28/V33,)</f>
        <v>7.0396564346007606</v>
      </c>
      <c r="X34" s="255">
        <f t="shared" ref="X34:AC34" si="10">IFERROR(X28/X33,)</f>
        <v>35.628849125000002</v>
      </c>
      <c r="Y34" s="255">
        <f t="shared" si="10"/>
        <v>6.232064916548798</v>
      </c>
      <c r="Z34" s="255">
        <f t="shared" si="10"/>
        <v>5.1681380111876072</v>
      </c>
      <c r="AA34" s="255">
        <f t="shared" si="10"/>
        <v>8.0955049184782641</v>
      </c>
      <c r="AB34" s="255">
        <f t="shared" si="10"/>
        <v>9.3391428256880733</v>
      </c>
      <c r="AC34" s="255">
        <f t="shared" si="10"/>
        <v>6.4761554545454549</v>
      </c>
      <c r="AE34" s="255">
        <f>IFERROR(AE28/AE33,)</f>
        <v>6.5942844751061385</v>
      </c>
      <c r="AG34" s="255">
        <f t="shared" ref="AG34:AL34" si="11">IFERROR(AG28/AG33,)</f>
        <v>34.92200455555556</v>
      </c>
      <c r="AH34" s="255">
        <f t="shared" si="11"/>
        <v>6.5603687067238914</v>
      </c>
      <c r="AI34" s="255">
        <f t="shared" si="11"/>
        <v>5.9522504080512357</v>
      </c>
      <c r="AJ34" s="255">
        <f t="shared" si="11"/>
        <v>9.4111551706484633</v>
      </c>
      <c r="AK34" s="255">
        <f t="shared" si="11"/>
        <v>8.5454534117647061</v>
      </c>
      <c r="AL34" s="255">
        <f t="shared" si="11"/>
        <v>0</v>
      </c>
      <c r="AN34" s="255">
        <f>IFERROR(AN28/AN33,)</f>
        <v>6.8850593235425013</v>
      </c>
    </row>
    <row r="35" spans="2:41" ht="12.6" customHeight="1">
      <c r="C35" s="255" t="s">
        <v>533</v>
      </c>
      <c r="F35" s="268">
        <f t="shared" ref="F35:K35" si="12">F33/$M33</f>
        <v>5.7892844300611292E-2</v>
      </c>
      <c r="G35" s="268">
        <f t="shared" si="12"/>
        <v>0.22905429701546207</v>
      </c>
      <c r="H35" s="268">
        <f t="shared" si="12"/>
        <v>0.34196332254584683</v>
      </c>
      <c r="I35" s="268">
        <f t="shared" si="12"/>
        <v>0.16612729234088458</v>
      </c>
      <c r="J35" s="268">
        <f t="shared" si="12"/>
        <v>0.10248112189859762</v>
      </c>
      <c r="K35" s="268">
        <f t="shared" si="12"/>
        <v>0.10248112189859761</v>
      </c>
      <c r="M35" s="268">
        <f>SUM(F35:K35)</f>
        <v>1</v>
      </c>
      <c r="O35" s="268">
        <f t="shared" ref="O35:T35" si="13">O33/$V33</f>
        <v>3.3079847908745248E-2</v>
      </c>
      <c r="P35" s="268">
        <f t="shared" si="13"/>
        <v>0.22395437262357415</v>
      </c>
      <c r="Q35" s="268">
        <f t="shared" si="13"/>
        <v>0.42053231939163499</v>
      </c>
      <c r="R35" s="268">
        <f t="shared" si="13"/>
        <v>0.12927756653992392</v>
      </c>
      <c r="S35" s="268">
        <f t="shared" si="13"/>
        <v>9.6577946768060821E-2</v>
      </c>
      <c r="T35" s="268">
        <f t="shared" si="13"/>
        <v>9.6577946768060821E-2</v>
      </c>
      <c r="V35" s="268">
        <f>SUM(O35:T35)</f>
        <v>1</v>
      </c>
      <c r="X35" s="268">
        <f t="shared" ref="X35:AC35" si="14">X33/$AE33</f>
        <v>6.1752219220378244E-3</v>
      </c>
      <c r="Y35" s="268">
        <f t="shared" si="14"/>
        <v>0.27286761868004628</v>
      </c>
      <c r="Z35" s="268">
        <f t="shared" si="14"/>
        <v>0.44847549208799697</v>
      </c>
      <c r="AA35" s="268">
        <f t="shared" si="14"/>
        <v>0.14203010420686993</v>
      </c>
      <c r="AB35" s="268">
        <f t="shared" si="14"/>
        <v>0.12620609803164803</v>
      </c>
      <c r="AC35" s="268">
        <f t="shared" si="14"/>
        <v>4.2454650714010044E-3</v>
      </c>
      <c r="AE35" s="268">
        <f>SUM(X35:AC35)</f>
        <v>1.0000000000000002</v>
      </c>
      <c r="AG35" s="268">
        <f t="shared" ref="AG35:AL35" si="15">AG33/$AN33</f>
        <v>4.0053404539385851E-3</v>
      </c>
      <c r="AH35" s="268">
        <f t="shared" si="15"/>
        <v>0.31108144192256343</v>
      </c>
      <c r="AI35" s="268">
        <f t="shared" si="15"/>
        <v>0.48642634623943037</v>
      </c>
      <c r="AJ35" s="268">
        <f t="shared" si="15"/>
        <v>0.1303960836671117</v>
      </c>
      <c r="AK35" s="268">
        <f t="shared" si="15"/>
        <v>6.8090787716955939E-2</v>
      </c>
      <c r="AL35" s="268">
        <f t="shared" si="15"/>
        <v>0</v>
      </c>
      <c r="AN35" s="268">
        <f>SUM(AG35:AL35)</f>
        <v>1</v>
      </c>
    </row>
    <row r="36" spans="2:41" s="263" customFormat="1" ht="12.6" customHeight="1">
      <c r="B36" s="263" t="s">
        <v>532</v>
      </c>
      <c r="F36" s="284">
        <f t="shared" ref="F36:K36" si="16">F39-F37</f>
        <v>4071.0728400000007</v>
      </c>
      <c r="G36" s="284">
        <f t="shared" si="16"/>
        <v>1675.8556709999993</v>
      </c>
      <c r="H36" s="284">
        <f t="shared" si="16"/>
        <v>2571.5179679999992</v>
      </c>
      <c r="I36" s="284">
        <f t="shared" si="16"/>
        <v>4492.0308329999998</v>
      </c>
      <c r="J36" s="284">
        <f t="shared" si="16"/>
        <v>1522.2519710000001</v>
      </c>
      <c r="K36" s="284">
        <f t="shared" si="16"/>
        <v>1324.4129290000003</v>
      </c>
      <c r="M36" s="284">
        <f>M39-M37</f>
        <v>15657.142212000001</v>
      </c>
      <c r="N36" s="268"/>
      <c r="O36" s="284">
        <f t="shared" ref="O36:T36" si="17">O39-O37</f>
        <v>1907.5667949999997</v>
      </c>
      <c r="P36" s="284">
        <f t="shared" si="17"/>
        <v>1828.4482569999993</v>
      </c>
      <c r="Q36" s="284">
        <f t="shared" si="17"/>
        <v>4739.3166819999988</v>
      </c>
      <c r="R36" s="284">
        <f t="shared" si="17"/>
        <v>3514.510405999999</v>
      </c>
      <c r="S36" s="284">
        <f t="shared" si="17"/>
        <v>1149.9948839999993</v>
      </c>
      <c r="T36" s="284">
        <f t="shared" si="17"/>
        <v>1107.1064039999999</v>
      </c>
      <c r="V36" s="284">
        <f>V39-V37</f>
        <v>14246.943427999999</v>
      </c>
      <c r="X36" s="284">
        <f t="shared" ref="X36:AC36" si="18">X39-X37</f>
        <v>198.91950499999996</v>
      </c>
      <c r="Y36" s="284">
        <f t="shared" si="18"/>
        <v>2892.7549929999996</v>
      </c>
      <c r="Z36" s="284">
        <f t="shared" si="18"/>
        <v>3786.7120400000003</v>
      </c>
      <c r="AA36" s="284">
        <f t="shared" si="18"/>
        <v>4040.458646</v>
      </c>
      <c r="AB36" s="284">
        <f t="shared" si="18"/>
        <v>1412.3097289999998</v>
      </c>
      <c r="AC36" s="284">
        <f t="shared" si="18"/>
        <v>11.007176000000001</v>
      </c>
      <c r="AE36" s="284">
        <f>AE39-AE37</f>
        <v>12342.16208900001</v>
      </c>
      <c r="AG36" s="284">
        <f t="shared" ref="AG36:AL36" si="19">AG39-AG37</f>
        <v>88.569212999999962</v>
      </c>
      <c r="AH36" s="284">
        <f t="shared" si="19"/>
        <v>1619.8183049999998</v>
      </c>
      <c r="AI36" s="284">
        <f t="shared" si="19"/>
        <v>5216.1661560000011</v>
      </c>
      <c r="AJ36" s="284">
        <f t="shared" si="19"/>
        <v>2580.2830710000003</v>
      </c>
      <c r="AK36" s="284">
        <f t="shared" si="19"/>
        <v>717.28303200000016</v>
      </c>
      <c r="AL36" s="284">
        <f t="shared" si="19"/>
        <v>0</v>
      </c>
      <c r="AN36" s="284">
        <f>AN39-AN37</f>
        <v>10222.119777</v>
      </c>
    </row>
    <row r="37" spans="2:41" s="257" customFormat="1" ht="12.6" customHeight="1">
      <c r="B37" s="257" t="s">
        <v>531</v>
      </c>
      <c r="F37" s="283">
        <f t="shared" ref="F37:K37" si="20">F44+F58</f>
        <v>565.33226200000013</v>
      </c>
      <c r="G37" s="283">
        <f t="shared" si="20"/>
        <v>1270.4095950000001</v>
      </c>
      <c r="H37" s="283">
        <f t="shared" si="20"/>
        <v>6033.2197180000012</v>
      </c>
      <c r="I37" s="283">
        <f t="shared" si="20"/>
        <v>1030.5192639999998</v>
      </c>
      <c r="J37" s="283">
        <f t="shared" si="20"/>
        <v>1280.928993</v>
      </c>
      <c r="K37" s="283">
        <f t="shared" si="20"/>
        <v>773.10469200000011</v>
      </c>
      <c r="M37" s="283">
        <f>M44+M58</f>
        <v>10953.514524</v>
      </c>
      <c r="N37" s="268"/>
      <c r="O37" s="283">
        <f t="shared" ref="O37:T37" si="21">O44+O58</f>
        <v>231.33370000000002</v>
      </c>
      <c r="P37" s="283">
        <f t="shared" si="21"/>
        <v>993.63682300000005</v>
      </c>
      <c r="Q37" s="283">
        <f t="shared" si="21"/>
        <v>6852.6514880000013</v>
      </c>
      <c r="R37" s="283">
        <f t="shared" si="21"/>
        <v>788.99773299999981</v>
      </c>
      <c r="S37" s="283">
        <f t="shared" si="21"/>
        <v>966.56476699999973</v>
      </c>
      <c r="T37" s="283">
        <f t="shared" si="21"/>
        <v>546.85696199999984</v>
      </c>
      <c r="V37" s="283">
        <f>V44+V58</f>
        <v>10380.041473000001</v>
      </c>
      <c r="X37" s="283">
        <f t="shared" ref="X37:AC37" si="22">X44+X58</f>
        <v>41.388459999999995</v>
      </c>
      <c r="Y37" s="283">
        <f t="shared" si="22"/>
        <v>1497.8014509999994</v>
      </c>
      <c r="Z37" s="283">
        <f t="shared" si="22"/>
        <v>3614.2250949999998</v>
      </c>
      <c r="AA37" s="283">
        <f t="shared" si="22"/>
        <v>813.77966300000003</v>
      </c>
      <c r="AB37" s="283">
        <f t="shared" si="22"/>
        <v>1189.9609720000001</v>
      </c>
      <c r="AC37" s="283">
        <f t="shared" si="22"/>
        <v>0</v>
      </c>
      <c r="AE37" s="283">
        <f>AE44+AE58</f>
        <v>7157.1556409999994</v>
      </c>
      <c r="AG37" s="283">
        <f t="shared" ref="AG37:AL37" si="23">AG44+AG58</f>
        <v>29.255052999999997</v>
      </c>
      <c r="AH37" s="283">
        <f t="shared" si="23"/>
        <v>1347.0859439999999</v>
      </c>
      <c r="AI37" s="283">
        <f t="shared" si="23"/>
        <v>3695.6973379999995</v>
      </c>
      <c r="AJ37" s="283">
        <f t="shared" si="23"/>
        <v>654.38785700000017</v>
      </c>
      <c r="AK37" s="283">
        <f t="shared" si="23"/>
        <v>688.48795400000006</v>
      </c>
      <c r="AL37" s="283">
        <f t="shared" si="23"/>
        <v>0</v>
      </c>
      <c r="AN37" s="283">
        <f>AN44+AN58</f>
        <v>6414.9141460000001</v>
      </c>
    </row>
    <row r="38" spans="2:41" s="270" customFormat="1" ht="11.45" customHeight="1">
      <c r="B38" s="282" t="s">
        <v>530</v>
      </c>
    </row>
    <row r="39" spans="2:41" ht="11.45" customHeight="1">
      <c r="C39" s="255" t="s">
        <v>529</v>
      </c>
      <c r="F39" s="255">
        <f t="shared" ref="F39:K39" si="24">SUM(F40:F60)</f>
        <v>4636.4051020000006</v>
      </c>
      <c r="G39" s="255">
        <f t="shared" si="24"/>
        <v>2946.2652659999994</v>
      </c>
      <c r="H39" s="255">
        <f t="shared" si="24"/>
        <v>8604.7376860000004</v>
      </c>
      <c r="I39" s="255">
        <f t="shared" si="24"/>
        <v>5522.5500969999994</v>
      </c>
      <c r="J39" s="255">
        <f t="shared" si="24"/>
        <v>2803.1809640000001</v>
      </c>
      <c r="K39" s="255">
        <f t="shared" si="24"/>
        <v>2097.5176210000004</v>
      </c>
      <c r="M39" s="255">
        <f>SUM(M40:M60)</f>
        <v>26610.656736000001</v>
      </c>
      <c r="N39" s="268"/>
      <c r="O39" s="255">
        <f t="shared" ref="O39:T39" si="25">SUM(O40:O60)</f>
        <v>2138.9004949999999</v>
      </c>
      <c r="P39" s="255">
        <f t="shared" si="25"/>
        <v>2822.0850799999994</v>
      </c>
      <c r="Q39" s="255">
        <f t="shared" si="25"/>
        <v>11591.96817</v>
      </c>
      <c r="R39" s="255">
        <f t="shared" si="25"/>
        <v>4303.5081389999987</v>
      </c>
      <c r="S39" s="255">
        <f t="shared" si="25"/>
        <v>2116.5596509999991</v>
      </c>
      <c r="T39" s="255">
        <f t="shared" si="25"/>
        <v>1653.9633659999997</v>
      </c>
      <c r="V39" s="255">
        <f>SUM(V40:V60)</f>
        <v>24626.984901</v>
      </c>
      <c r="W39" s="268"/>
      <c r="X39" s="255">
        <f t="shared" ref="X39:AC39" si="26">SUM(X40:X60)</f>
        <v>240.30796499999997</v>
      </c>
      <c r="Y39" s="255">
        <f t="shared" si="26"/>
        <v>4390.5564439999989</v>
      </c>
      <c r="Z39" s="255">
        <f t="shared" si="26"/>
        <v>7400.9371350000001</v>
      </c>
      <c r="AA39" s="255">
        <f t="shared" si="26"/>
        <v>4854.2383090000003</v>
      </c>
      <c r="AB39" s="255">
        <f t="shared" si="26"/>
        <v>2602.2707009999999</v>
      </c>
      <c r="AC39" s="255">
        <f t="shared" si="26"/>
        <v>11.007176000000001</v>
      </c>
      <c r="AE39" s="255">
        <f>SUM(AE40:AE60)</f>
        <v>19499.31773000001</v>
      </c>
      <c r="AF39" s="268"/>
      <c r="AG39" s="255">
        <f t="shared" ref="AG39:AL39" si="27">SUM(AG40:AG60)</f>
        <v>117.82426599999997</v>
      </c>
      <c r="AH39" s="255">
        <f t="shared" si="27"/>
        <v>2966.9042489999997</v>
      </c>
      <c r="AI39" s="255">
        <f t="shared" si="27"/>
        <v>8911.8634940000011</v>
      </c>
      <c r="AJ39" s="255">
        <f t="shared" si="27"/>
        <v>3234.6709280000005</v>
      </c>
      <c r="AK39" s="255">
        <f t="shared" si="27"/>
        <v>1405.7709860000002</v>
      </c>
      <c r="AL39" s="255">
        <f t="shared" si="27"/>
        <v>0</v>
      </c>
      <c r="AN39" s="255">
        <f>SUM(AN40:AN60)</f>
        <v>16637.033922999999</v>
      </c>
      <c r="AO39" s="268"/>
    </row>
    <row r="40" spans="2:41" ht="11.45" customHeight="1">
      <c r="C40" s="281" t="s">
        <v>528</v>
      </c>
      <c r="D40" s="263"/>
      <c r="E40" s="263"/>
      <c r="F40" s="263">
        <v>910.5321570000001</v>
      </c>
      <c r="G40" s="263">
        <v>546.58993799999985</v>
      </c>
      <c r="H40" s="263">
        <v>346.23268600000006</v>
      </c>
      <c r="I40" s="263">
        <v>1679.4478730000001</v>
      </c>
      <c r="J40" s="263">
        <v>623.70231699999999</v>
      </c>
      <c r="K40" s="262">
        <v>261.040076</v>
      </c>
      <c r="L40" s="260"/>
      <c r="M40" s="280">
        <f>SUM(F40:K40)</f>
        <v>4367.5450470000005</v>
      </c>
      <c r="O40" s="281">
        <v>531.24267499999996</v>
      </c>
      <c r="P40" s="263">
        <v>429.76492399999995</v>
      </c>
      <c r="Q40" s="263">
        <v>640.29914000000008</v>
      </c>
      <c r="R40" s="263">
        <v>1124.2922349999994</v>
      </c>
      <c r="S40" s="263">
        <v>822.92262299999982</v>
      </c>
      <c r="T40" s="262">
        <v>196.005672</v>
      </c>
      <c r="U40" s="260"/>
      <c r="V40" s="280">
        <f>SUM(O40:T40)</f>
        <v>3744.5272689999993</v>
      </c>
      <c r="X40" s="281">
        <v>99.286625999999984</v>
      </c>
      <c r="Y40" s="263">
        <v>457.78760599999987</v>
      </c>
      <c r="Z40" s="263">
        <v>666.51478199999997</v>
      </c>
      <c r="AA40" s="263">
        <v>1199.6137509999999</v>
      </c>
      <c r="AB40" s="263">
        <v>1029.882732</v>
      </c>
      <c r="AC40" s="262">
        <v>0</v>
      </c>
      <c r="AD40" s="260"/>
      <c r="AE40" s="280">
        <f>SUM(X40:AC40)</f>
        <v>3453.0854969999996</v>
      </c>
      <c r="AG40" s="281">
        <v>69.081531999999982</v>
      </c>
      <c r="AH40" s="263">
        <v>423.86851699999994</v>
      </c>
      <c r="AI40" s="263">
        <v>828.25873299999989</v>
      </c>
      <c r="AJ40" s="263">
        <v>896.87670400000002</v>
      </c>
      <c r="AK40" s="263">
        <v>576.14107300000001</v>
      </c>
      <c r="AL40" s="262">
        <v>0</v>
      </c>
      <c r="AM40" s="260"/>
      <c r="AN40" s="280">
        <f>SUM(AG40:AL40)</f>
        <v>2794.2265589999997</v>
      </c>
    </row>
    <row r="41" spans="2:41" ht="11.45" customHeight="1">
      <c r="C41" s="277" t="s">
        <v>527</v>
      </c>
      <c r="D41" s="260"/>
      <c r="E41" s="260"/>
      <c r="F41" s="260">
        <v>8.5272679999999994</v>
      </c>
      <c r="G41" s="260">
        <v>1.288189</v>
      </c>
      <c r="H41" s="260">
        <v>0</v>
      </c>
      <c r="I41" s="260">
        <v>0</v>
      </c>
      <c r="J41" s="260">
        <v>0</v>
      </c>
      <c r="K41" s="259">
        <v>0</v>
      </c>
      <c r="L41" s="260"/>
      <c r="M41" s="276">
        <f>SUM(F41:K41)</f>
        <v>9.8154569999999985</v>
      </c>
      <c r="O41" s="277">
        <v>3.0883609999999999</v>
      </c>
      <c r="P41" s="260">
        <v>12.703771999999999</v>
      </c>
      <c r="Q41" s="260">
        <v>0</v>
      </c>
      <c r="R41" s="260">
        <v>0</v>
      </c>
      <c r="S41" s="260">
        <v>0</v>
      </c>
      <c r="T41" s="259">
        <v>0</v>
      </c>
      <c r="U41" s="260"/>
      <c r="V41" s="276">
        <f>SUM(O41:T41)</f>
        <v>15.792133</v>
      </c>
      <c r="X41" s="277">
        <v>1.0458000000000001</v>
      </c>
      <c r="Y41" s="260">
        <v>17.973474999999993</v>
      </c>
      <c r="Z41" s="260">
        <v>0</v>
      </c>
      <c r="AA41" s="260">
        <v>0</v>
      </c>
      <c r="AB41" s="260">
        <v>0</v>
      </c>
      <c r="AC41" s="259">
        <v>0</v>
      </c>
      <c r="AD41" s="260"/>
      <c r="AE41" s="276">
        <f>SUM(X41:AC41)</f>
        <v>19.019274999999993</v>
      </c>
      <c r="AG41" s="277">
        <v>0</v>
      </c>
      <c r="AH41" s="260">
        <v>10.09538</v>
      </c>
      <c r="AI41" s="260">
        <v>0</v>
      </c>
      <c r="AJ41" s="260">
        <v>0</v>
      </c>
      <c r="AK41" s="260">
        <v>0</v>
      </c>
      <c r="AL41" s="259">
        <v>0</v>
      </c>
      <c r="AM41" s="260"/>
      <c r="AN41" s="276">
        <f>SUM(AG41:AL41)</f>
        <v>10.09538</v>
      </c>
    </row>
    <row r="42" spans="2:41" ht="11.45" customHeight="1">
      <c r="C42" s="279" t="s">
        <v>526</v>
      </c>
      <c r="D42" s="260"/>
      <c r="E42" s="260"/>
      <c r="F42" s="260"/>
      <c r="G42" s="260"/>
      <c r="H42" s="260"/>
      <c r="I42" s="260"/>
      <c r="J42" s="260"/>
      <c r="K42" s="259"/>
      <c r="L42" s="260"/>
      <c r="M42" s="276"/>
      <c r="O42" s="277"/>
      <c r="P42" s="260"/>
      <c r="Q42" s="260"/>
      <c r="R42" s="260"/>
      <c r="S42" s="260"/>
      <c r="T42" s="259"/>
      <c r="U42" s="260"/>
      <c r="V42" s="276"/>
      <c r="X42" s="277"/>
      <c r="Y42" s="260"/>
      <c r="Z42" s="260"/>
      <c r="AA42" s="260"/>
      <c r="AB42" s="260"/>
      <c r="AC42" s="259"/>
      <c r="AD42" s="260"/>
      <c r="AE42" s="276"/>
      <c r="AG42" s="277"/>
      <c r="AH42" s="260"/>
      <c r="AI42" s="260"/>
      <c r="AJ42" s="260"/>
      <c r="AK42" s="260"/>
      <c r="AL42" s="259"/>
      <c r="AM42" s="260"/>
      <c r="AN42" s="276"/>
    </row>
    <row r="43" spans="2:41" ht="11.45" customHeight="1">
      <c r="C43" s="277" t="s">
        <v>525</v>
      </c>
      <c r="D43" s="260"/>
      <c r="E43" s="260"/>
      <c r="F43" s="260">
        <v>1386.4768730000001</v>
      </c>
      <c r="G43" s="260">
        <v>199.765243</v>
      </c>
      <c r="H43" s="260">
        <v>1146.1388270000002</v>
      </c>
      <c r="I43" s="260">
        <v>1080.5169929999997</v>
      </c>
      <c r="J43" s="260">
        <v>467.08038800000003</v>
      </c>
      <c r="K43" s="259">
        <v>442.99696399999999</v>
      </c>
      <c r="L43" s="260"/>
      <c r="M43" s="276">
        <f t="shared" ref="M43:M56" si="28">SUM(F43:K43)</f>
        <v>4722.9752879999996</v>
      </c>
      <c r="O43" s="277">
        <v>644.07812999999999</v>
      </c>
      <c r="P43" s="260">
        <v>365.25734799999998</v>
      </c>
      <c r="Q43" s="260">
        <v>2203.4017370000006</v>
      </c>
      <c r="R43" s="260">
        <v>607.21636399999977</v>
      </c>
      <c r="S43" s="260">
        <v>133.88306499999996</v>
      </c>
      <c r="T43" s="259">
        <v>367.04374899999993</v>
      </c>
      <c r="U43" s="260"/>
      <c r="V43" s="276">
        <f t="shared" ref="V43:V56" si="29">SUM(O43:T43)</f>
        <v>4320.8803930000004</v>
      </c>
      <c r="X43" s="277">
        <v>48.924880000000002</v>
      </c>
      <c r="Y43" s="260">
        <v>890.71200899999974</v>
      </c>
      <c r="Z43" s="260">
        <v>1157.199869</v>
      </c>
      <c r="AA43" s="260">
        <v>614.02311899999995</v>
      </c>
      <c r="AB43" s="260">
        <v>214.07363100000001</v>
      </c>
      <c r="AC43" s="259">
        <v>1.2185740000000003</v>
      </c>
      <c r="AD43" s="260"/>
      <c r="AE43" s="276">
        <f t="shared" ref="AE43:AE56" si="30">SUM(X43:AC43)</f>
        <v>2926.1520820000001</v>
      </c>
      <c r="AG43" s="277">
        <v>15.384815</v>
      </c>
      <c r="AH43" s="260">
        <v>586.55210799999986</v>
      </c>
      <c r="AI43" s="260">
        <v>2357.2099029999999</v>
      </c>
      <c r="AJ43" s="260">
        <v>346.20113700000002</v>
      </c>
      <c r="AK43" s="260">
        <v>81.010836999999995</v>
      </c>
      <c r="AL43" s="259">
        <v>0</v>
      </c>
      <c r="AM43" s="260"/>
      <c r="AN43" s="276">
        <f t="shared" ref="AN43:AN56" si="31">SUM(AG43:AL43)</f>
        <v>3386.3587999999995</v>
      </c>
    </row>
    <row r="44" spans="2:41" ht="11.45" customHeight="1">
      <c r="C44" s="277" t="s">
        <v>524</v>
      </c>
      <c r="D44" s="260"/>
      <c r="E44" s="260"/>
      <c r="F44" s="260">
        <v>0</v>
      </c>
      <c r="G44" s="260">
        <v>1270.4095950000001</v>
      </c>
      <c r="H44" s="260">
        <v>1462.4169960000002</v>
      </c>
      <c r="I44" s="260">
        <v>1030.5192639999998</v>
      </c>
      <c r="J44" s="260">
        <v>1280.928993</v>
      </c>
      <c r="K44" s="259">
        <v>773.10469200000011</v>
      </c>
      <c r="L44" s="260"/>
      <c r="M44" s="276">
        <f t="shared" si="28"/>
        <v>5817.379539999999</v>
      </c>
      <c r="O44" s="277">
        <v>0</v>
      </c>
      <c r="P44" s="260">
        <v>967.319031</v>
      </c>
      <c r="Q44" s="260">
        <v>6852.6514880000013</v>
      </c>
      <c r="R44" s="260">
        <v>788.99773299999981</v>
      </c>
      <c r="S44" s="260">
        <v>966.56476699999973</v>
      </c>
      <c r="T44" s="259">
        <v>546.85696199999984</v>
      </c>
      <c r="U44" s="260"/>
      <c r="V44" s="276">
        <f t="shared" si="29"/>
        <v>10122.389981</v>
      </c>
      <c r="X44" s="277">
        <v>0</v>
      </c>
      <c r="Y44" s="260">
        <v>1470.7250039999994</v>
      </c>
      <c r="Z44" s="260">
        <v>3614.2250949999998</v>
      </c>
      <c r="AA44" s="260">
        <v>813.77966300000003</v>
      </c>
      <c r="AB44" s="260">
        <v>1189.9609720000001</v>
      </c>
      <c r="AC44" s="259">
        <v>0</v>
      </c>
      <c r="AD44" s="260"/>
      <c r="AE44" s="276">
        <f t="shared" si="30"/>
        <v>7088.6907339999998</v>
      </c>
      <c r="AG44" s="277">
        <v>0</v>
      </c>
      <c r="AH44" s="260">
        <v>1322.4146959999998</v>
      </c>
      <c r="AI44" s="260">
        <v>3695.6973379999995</v>
      </c>
      <c r="AJ44" s="260">
        <v>654.38785700000017</v>
      </c>
      <c r="AK44" s="260">
        <v>688.48795400000006</v>
      </c>
      <c r="AL44" s="259">
        <v>0</v>
      </c>
      <c r="AM44" s="260"/>
      <c r="AN44" s="276">
        <f t="shared" si="31"/>
        <v>6360.9878449999997</v>
      </c>
    </row>
    <row r="45" spans="2:41" ht="11.45" customHeight="1">
      <c r="C45" s="277" t="s">
        <v>449</v>
      </c>
      <c r="D45" s="260"/>
      <c r="E45" s="260"/>
      <c r="F45" s="260">
        <v>180.53590500000001</v>
      </c>
      <c r="G45" s="260">
        <v>0.576955</v>
      </c>
      <c r="H45" s="260">
        <v>0</v>
      </c>
      <c r="I45" s="260">
        <v>0</v>
      </c>
      <c r="J45" s="260">
        <v>0</v>
      </c>
      <c r="K45" s="259">
        <v>0</v>
      </c>
      <c r="L45" s="260"/>
      <c r="M45" s="276">
        <f t="shared" si="28"/>
        <v>181.11286000000001</v>
      </c>
      <c r="O45" s="277">
        <v>20.293961000000003</v>
      </c>
      <c r="P45" s="260">
        <v>0.103158</v>
      </c>
      <c r="Q45" s="260">
        <v>0</v>
      </c>
      <c r="R45" s="260">
        <v>0</v>
      </c>
      <c r="S45" s="260">
        <v>0</v>
      </c>
      <c r="T45" s="259">
        <v>0</v>
      </c>
      <c r="U45" s="260"/>
      <c r="V45" s="276">
        <f t="shared" si="29"/>
        <v>20.397119000000004</v>
      </c>
      <c r="X45" s="277">
        <v>0</v>
      </c>
      <c r="Y45" s="260">
        <v>0</v>
      </c>
      <c r="Z45" s="260">
        <v>0</v>
      </c>
      <c r="AA45" s="260">
        <v>0</v>
      </c>
      <c r="AB45" s="260">
        <v>0</v>
      </c>
      <c r="AC45" s="259">
        <v>0</v>
      </c>
      <c r="AD45" s="260"/>
      <c r="AE45" s="276">
        <f t="shared" si="30"/>
        <v>0</v>
      </c>
      <c r="AG45" s="277">
        <v>0</v>
      </c>
      <c r="AH45" s="260">
        <v>0</v>
      </c>
      <c r="AI45" s="260">
        <v>0</v>
      </c>
      <c r="AJ45" s="260">
        <v>0</v>
      </c>
      <c r="AK45" s="260">
        <v>0</v>
      </c>
      <c r="AL45" s="259">
        <v>0</v>
      </c>
      <c r="AM45" s="260"/>
      <c r="AN45" s="276">
        <f t="shared" si="31"/>
        <v>0</v>
      </c>
    </row>
    <row r="46" spans="2:41" ht="11.45" customHeight="1">
      <c r="C46" s="277" t="s">
        <v>523</v>
      </c>
      <c r="D46" s="260"/>
      <c r="E46" s="260"/>
      <c r="F46" s="260">
        <v>23.868414999999999</v>
      </c>
      <c r="G46" s="260">
        <v>4.5430339999999987</v>
      </c>
      <c r="H46" s="260">
        <v>0</v>
      </c>
      <c r="I46" s="260">
        <v>0</v>
      </c>
      <c r="J46" s="260">
        <v>0</v>
      </c>
      <c r="K46" s="259">
        <v>0</v>
      </c>
      <c r="L46" s="260"/>
      <c r="M46" s="276">
        <f t="shared" si="28"/>
        <v>28.411448999999998</v>
      </c>
      <c r="O46" s="277">
        <v>12.665728000000001</v>
      </c>
      <c r="P46" s="260">
        <v>24.651788999999997</v>
      </c>
      <c r="Q46" s="260">
        <v>32.189836999999997</v>
      </c>
      <c r="R46" s="260">
        <v>0</v>
      </c>
      <c r="S46" s="260">
        <v>0</v>
      </c>
      <c r="T46" s="259">
        <v>0</v>
      </c>
      <c r="U46" s="260"/>
      <c r="V46" s="276">
        <f t="shared" si="29"/>
        <v>69.507353999999992</v>
      </c>
      <c r="X46" s="277">
        <v>0.34799999999999998</v>
      </c>
      <c r="Y46" s="260">
        <v>46.410566999999986</v>
      </c>
      <c r="Z46" s="260">
        <v>49.664518000000001</v>
      </c>
      <c r="AA46" s="260">
        <v>0</v>
      </c>
      <c r="AB46" s="260">
        <v>0</v>
      </c>
      <c r="AC46" s="259">
        <v>0</v>
      </c>
      <c r="AD46" s="260"/>
      <c r="AE46" s="276">
        <f t="shared" si="30"/>
        <v>96.423084999999986</v>
      </c>
      <c r="AG46" s="277">
        <v>0</v>
      </c>
      <c r="AH46" s="260">
        <v>10.019306</v>
      </c>
      <c r="AI46" s="260">
        <v>46.945782999999992</v>
      </c>
      <c r="AJ46" s="260">
        <v>0</v>
      </c>
      <c r="AK46" s="260">
        <v>0</v>
      </c>
      <c r="AL46" s="259">
        <v>0</v>
      </c>
      <c r="AM46" s="260"/>
      <c r="AN46" s="276">
        <f t="shared" si="31"/>
        <v>56.965088999999992</v>
      </c>
    </row>
    <row r="47" spans="2:41" ht="11.45" customHeight="1">
      <c r="C47" s="277" t="s">
        <v>522</v>
      </c>
      <c r="D47" s="260"/>
      <c r="E47" s="260"/>
      <c r="F47" s="260">
        <v>0</v>
      </c>
      <c r="G47" s="260">
        <v>315.69868699999995</v>
      </c>
      <c r="H47" s="260">
        <v>72.43010000000001</v>
      </c>
      <c r="I47" s="260">
        <v>0</v>
      </c>
      <c r="J47" s="260">
        <v>0</v>
      </c>
      <c r="K47" s="259">
        <v>25.623148999999998</v>
      </c>
      <c r="L47" s="260"/>
      <c r="M47" s="276">
        <f t="shared" si="28"/>
        <v>413.751936</v>
      </c>
      <c r="O47" s="277">
        <v>1.2E-2</v>
      </c>
      <c r="P47" s="260">
        <v>234.52305699999999</v>
      </c>
      <c r="Q47" s="260">
        <v>94.521128000000019</v>
      </c>
      <c r="R47" s="260">
        <v>0</v>
      </c>
      <c r="S47" s="260">
        <v>0</v>
      </c>
      <c r="T47" s="259">
        <v>3.5933339999999996</v>
      </c>
      <c r="U47" s="260"/>
      <c r="V47" s="276">
        <f t="shared" si="29"/>
        <v>332.64951900000005</v>
      </c>
      <c r="X47" s="277">
        <v>0</v>
      </c>
      <c r="Y47" s="260">
        <v>475.34587899999985</v>
      </c>
      <c r="Z47" s="260">
        <v>74.061980000000005</v>
      </c>
      <c r="AA47" s="260">
        <v>0</v>
      </c>
      <c r="AB47" s="260">
        <v>0</v>
      </c>
      <c r="AC47" s="259">
        <v>0</v>
      </c>
      <c r="AD47" s="260"/>
      <c r="AE47" s="276">
        <f t="shared" si="30"/>
        <v>549.40785899999992</v>
      </c>
      <c r="AG47" s="277">
        <v>0</v>
      </c>
      <c r="AH47" s="260">
        <v>163.10895600000003</v>
      </c>
      <c r="AI47" s="260">
        <v>305.39808799999997</v>
      </c>
      <c r="AJ47" s="260">
        <v>0</v>
      </c>
      <c r="AK47" s="260">
        <v>0</v>
      </c>
      <c r="AL47" s="259">
        <v>0</v>
      </c>
      <c r="AM47" s="260"/>
      <c r="AN47" s="276">
        <f t="shared" si="31"/>
        <v>468.50704400000001</v>
      </c>
    </row>
    <row r="48" spans="2:41" ht="11.45" customHeight="1">
      <c r="C48" s="277" t="s">
        <v>521</v>
      </c>
      <c r="D48" s="260"/>
      <c r="E48" s="260"/>
      <c r="F48" s="260">
        <v>179.542914</v>
      </c>
      <c r="G48" s="260">
        <v>37.431266000000001</v>
      </c>
      <c r="H48" s="260">
        <v>78.743514000000005</v>
      </c>
      <c r="I48" s="260">
        <v>0</v>
      </c>
      <c r="J48" s="260">
        <v>0</v>
      </c>
      <c r="K48" s="259">
        <v>421.32404100000002</v>
      </c>
      <c r="L48" s="260"/>
      <c r="M48" s="276">
        <f t="shared" si="28"/>
        <v>717.04173500000002</v>
      </c>
      <c r="O48" s="277">
        <v>25.803951000000005</v>
      </c>
      <c r="P48" s="260">
        <v>22.529161999999999</v>
      </c>
      <c r="Q48" s="260">
        <v>103.21227900000001</v>
      </c>
      <c r="R48" s="260">
        <v>0</v>
      </c>
      <c r="S48" s="260">
        <v>1.7299999999999995</v>
      </c>
      <c r="T48" s="259">
        <v>361.75283100000001</v>
      </c>
      <c r="U48" s="260"/>
      <c r="V48" s="276">
        <f t="shared" si="29"/>
        <v>515.02822300000003</v>
      </c>
      <c r="X48" s="277">
        <v>6.6704139999999992</v>
      </c>
      <c r="Y48" s="260">
        <v>29.64848099999999</v>
      </c>
      <c r="Z48" s="260">
        <v>108.85991300000001</v>
      </c>
      <c r="AA48" s="260">
        <v>9.2067999999999997E-2</v>
      </c>
      <c r="AB48" s="260">
        <v>0</v>
      </c>
      <c r="AC48" s="259">
        <v>0</v>
      </c>
      <c r="AD48" s="260"/>
      <c r="AE48" s="276">
        <f t="shared" si="30"/>
        <v>145.27087600000002</v>
      </c>
      <c r="AG48" s="277">
        <v>2.9127019999999999</v>
      </c>
      <c r="AH48" s="260">
        <v>28.891678999999996</v>
      </c>
      <c r="AI48" s="260">
        <v>100.83277899999999</v>
      </c>
      <c r="AJ48" s="260">
        <v>0</v>
      </c>
      <c r="AK48" s="260">
        <v>0</v>
      </c>
      <c r="AL48" s="259">
        <v>0</v>
      </c>
      <c r="AM48" s="260"/>
      <c r="AN48" s="276">
        <f t="shared" si="31"/>
        <v>132.63715999999999</v>
      </c>
    </row>
    <row r="49" spans="2:41" ht="11.45" customHeight="1">
      <c r="C49" s="277" t="s">
        <v>520</v>
      </c>
      <c r="D49" s="260"/>
      <c r="E49" s="260"/>
      <c r="F49" s="260">
        <v>9.5544049999999991</v>
      </c>
      <c r="G49" s="260">
        <v>0.52268099999999995</v>
      </c>
      <c r="H49" s="260">
        <v>47.863113000000006</v>
      </c>
      <c r="I49" s="260">
        <v>6.4262040000000002</v>
      </c>
      <c r="J49" s="260">
        <v>11.504156000000002</v>
      </c>
      <c r="K49" s="259">
        <v>8.1930000000000006E-3</v>
      </c>
      <c r="L49" s="260"/>
      <c r="M49" s="276">
        <f t="shared" si="28"/>
        <v>75.87875200000002</v>
      </c>
      <c r="O49" s="277">
        <v>5.0363920000000002</v>
      </c>
      <c r="P49" s="260">
        <v>25.168399000000001</v>
      </c>
      <c r="Q49" s="260">
        <v>68.985068000000012</v>
      </c>
      <c r="R49" s="260">
        <v>6.7030289999999981</v>
      </c>
      <c r="S49" s="260">
        <v>9.2777929999999991</v>
      </c>
      <c r="T49" s="259">
        <v>0</v>
      </c>
      <c r="U49" s="260"/>
      <c r="V49" s="276">
        <f t="shared" si="29"/>
        <v>115.17068100000002</v>
      </c>
      <c r="X49" s="277">
        <v>5.7832589999999993</v>
      </c>
      <c r="Y49" s="260">
        <v>37.715275999999989</v>
      </c>
      <c r="Z49" s="260">
        <v>63.790847999999997</v>
      </c>
      <c r="AA49" s="260">
        <v>1.3695360000000001</v>
      </c>
      <c r="AB49" s="260">
        <v>4.3481249999999996</v>
      </c>
      <c r="AC49" s="259">
        <v>0</v>
      </c>
      <c r="AD49" s="260"/>
      <c r="AE49" s="276">
        <f t="shared" si="30"/>
        <v>113.00704399999998</v>
      </c>
      <c r="AG49" s="277">
        <v>0</v>
      </c>
      <c r="AH49" s="260">
        <v>17.987214000000002</v>
      </c>
      <c r="AI49" s="260">
        <v>66.342331999999999</v>
      </c>
      <c r="AJ49" s="260">
        <v>3.9978219999999998</v>
      </c>
      <c r="AK49" s="260">
        <v>0.94420199999999999</v>
      </c>
      <c r="AL49" s="259">
        <v>0</v>
      </c>
      <c r="AM49" s="260"/>
      <c r="AN49" s="276">
        <f t="shared" si="31"/>
        <v>89.271569999999997</v>
      </c>
    </row>
    <row r="50" spans="2:41" ht="11.45" customHeight="1">
      <c r="C50" s="277" t="s">
        <v>519</v>
      </c>
      <c r="D50" s="260"/>
      <c r="E50" s="260"/>
      <c r="F50" s="260">
        <v>10.538561</v>
      </c>
      <c r="G50" s="260">
        <v>14.771871000000001</v>
      </c>
      <c r="H50" s="260">
        <v>0</v>
      </c>
      <c r="I50" s="260">
        <v>19.031965</v>
      </c>
      <c r="J50" s="260">
        <v>21.317680000000003</v>
      </c>
      <c r="K50" s="259">
        <v>0</v>
      </c>
      <c r="L50" s="260"/>
      <c r="M50" s="276">
        <f t="shared" si="28"/>
        <v>65.660077000000001</v>
      </c>
      <c r="O50" s="277">
        <v>5.7014519999999997</v>
      </c>
      <c r="P50" s="260">
        <v>10.965077000000001</v>
      </c>
      <c r="Q50" s="260">
        <v>4.0194000000000007E-2</v>
      </c>
      <c r="R50" s="260">
        <v>18.705708999999992</v>
      </c>
      <c r="S50" s="260">
        <v>12.103610999999999</v>
      </c>
      <c r="T50" s="259">
        <v>0</v>
      </c>
      <c r="U50" s="260"/>
      <c r="V50" s="276">
        <f t="shared" si="29"/>
        <v>47.516042999999996</v>
      </c>
      <c r="X50" s="277">
        <v>0.64124599999999998</v>
      </c>
      <c r="Y50" s="260">
        <v>11.073725999999997</v>
      </c>
      <c r="Z50" s="260">
        <v>0</v>
      </c>
      <c r="AA50" s="260">
        <v>24.553067999999996</v>
      </c>
      <c r="AB50" s="260">
        <v>17.107990000000001</v>
      </c>
      <c r="AC50" s="259">
        <v>0</v>
      </c>
      <c r="AD50" s="260"/>
      <c r="AE50" s="276">
        <f t="shared" si="30"/>
        <v>53.376029999999993</v>
      </c>
      <c r="AG50" s="277">
        <v>7.7640000000000001E-3</v>
      </c>
      <c r="AH50" s="260">
        <v>7.4333359999999997</v>
      </c>
      <c r="AI50" s="260">
        <v>0</v>
      </c>
      <c r="AJ50" s="260">
        <v>8.2988400000000002</v>
      </c>
      <c r="AK50" s="260">
        <v>6.6904830000000013</v>
      </c>
      <c r="AL50" s="259">
        <v>0</v>
      </c>
      <c r="AM50" s="260"/>
      <c r="AN50" s="276">
        <f t="shared" si="31"/>
        <v>22.430423000000001</v>
      </c>
    </row>
    <row r="51" spans="2:41" ht="11.45" customHeight="1">
      <c r="C51" s="277" t="s">
        <v>518</v>
      </c>
      <c r="D51" s="260"/>
      <c r="E51" s="260"/>
      <c r="F51" s="260">
        <v>0.76400000000000001</v>
      </c>
      <c r="G51" s="260">
        <v>0</v>
      </c>
      <c r="H51" s="260">
        <v>0</v>
      </c>
      <c r="I51" s="260">
        <v>0</v>
      </c>
      <c r="J51" s="260">
        <v>0</v>
      </c>
      <c r="K51" s="259">
        <v>0</v>
      </c>
      <c r="L51" s="260"/>
      <c r="M51" s="276">
        <f t="shared" si="28"/>
        <v>0.76400000000000001</v>
      </c>
      <c r="O51" s="277">
        <v>0.17740000000000003</v>
      </c>
      <c r="P51" s="260">
        <v>3.4402999999999996E-2</v>
      </c>
      <c r="Q51" s="260">
        <v>0</v>
      </c>
      <c r="R51" s="260">
        <v>0</v>
      </c>
      <c r="S51" s="260">
        <v>0</v>
      </c>
      <c r="T51" s="259">
        <v>0</v>
      </c>
      <c r="U51" s="260"/>
      <c r="V51" s="276">
        <f t="shared" si="29"/>
        <v>0.21180300000000002</v>
      </c>
      <c r="X51" s="277">
        <v>0</v>
      </c>
      <c r="Y51" s="260">
        <v>0.12977399999999994</v>
      </c>
      <c r="Z51" s="260">
        <v>0</v>
      </c>
      <c r="AA51" s="260">
        <v>0</v>
      </c>
      <c r="AB51" s="260">
        <v>0</v>
      </c>
      <c r="AC51" s="259">
        <v>0</v>
      </c>
      <c r="AD51" s="260"/>
      <c r="AE51" s="276">
        <f t="shared" si="30"/>
        <v>0.12977399999999994</v>
      </c>
      <c r="AG51" s="277">
        <v>0</v>
      </c>
      <c r="AH51" s="260">
        <v>0</v>
      </c>
      <c r="AI51" s="260">
        <v>0</v>
      </c>
      <c r="AJ51" s="260">
        <v>0</v>
      </c>
      <c r="AK51" s="260">
        <v>0</v>
      </c>
      <c r="AL51" s="259">
        <v>0</v>
      </c>
      <c r="AM51" s="260"/>
      <c r="AN51" s="276">
        <f t="shared" si="31"/>
        <v>0</v>
      </c>
    </row>
    <row r="52" spans="2:41" ht="11.45" customHeight="1">
      <c r="C52" s="277" t="s">
        <v>453</v>
      </c>
      <c r="D52" s="260"/>
      <c r="E52" s="260"/>
      <c r="F52" s="260">
        <v>1335.6326520000002</v>
      </c>
      <c r="G52" s="260">
        <v>129.529809</v>
      </c>
      <c r="H52" s="260">
        <v>196.72925000000004</v>
      </c>
      <c r="I52" s="260">
        <v>973.44967799999995</v>
      </c>
      <c r="J52" s="260">
        <v>0</v>
      </c>
      <c r="K52" s="259">
        <v>0</v>
      </c>
      <c r="L52" s="260"/>
      <c r="M52" s="276">
        <f t="shared" si="28"/>
        <v>2635.3413890000002</v>
      </c>
      <c r="O52" s="277">
        <v>638.30083100000002</v>
      </c>
      <c r="P52" s="260">
        <v>264.37235099999998</v>
      </c>
      <c r="Q52" s="260">
        <v>462.19432200000006</v>
      </c>
      <c r="R52" s="260">
        <v>1265.4174539999997</v>
      </c>
      <c r="S52" s="260">
        <v>0</v>
      </c>
      <c r="T52" s="259">
        <v>0</v>
      </c>
      <c r="U52" s="260"/>
      <c r="V52" s="276">
        <f t="shared" si="29"/>
        <v>2630.2849579999997</v>
      </c>
      <c r="X52" s="277">
        <v>35.176279999999998</v>
      </c>
      <c r="Y52" s="260">
        <v>301.56521599999991</v>
      </c>
      <c r="Z52" s="260">
        <v>492.934843</v>
      </c>
      <c r="AA52" s="260">
        <v>1463.5144729999997</v>
      </c>
      <c r="AB52" s="260">
        <v>0</v>
      </c>
      <c r="AC52" s="259">
        <v>0</v>
      </c>
      <c r="AD52" s="260"/>
      <c r="AE52" s="276">
        <f t="shared" si="30"/>
        <v>2293.1908119999998</v>
      </c>
      <c r="AG52" s="277">
        <v>0.78239999999999998</v>
      </c>
      <c r="AH52" s="260">
        <v>251.58273600000001</v>
      </c>
      <c r="AI52" s="260">
        <v>338.42013200000002</v>
      </c>
      <c r="AJ52" s="260">
        <v>927.00887299999999</v>
      </c>
      <c r="AK52" s="260">
        <v>0</v>
      </c>
      <c r="AL52" s="259">
        <v>0</v>
      </c>
      <c r="AM52" s="260"/>
      <c r="AN52" s="276">
        <f t="shared" si="31"/>
        <v>1517.7941410000001</v>
      </c>
    </row>
    <row r="53" spans="2:41" ht="11.45" customHeight="1">
      <c r="C53" s="277" t="s">
        <v>517</v>
      </c>
      <c r="D53" s="260"/>
      <c r="E53" s="260"/>
      <c r="F53" s="260">
        <v>0</v>
      </c>
      <c r="G53" s="260">
        <v>119.42760399999999</v>
      </c>
      <c r="H53" s="260">
        <v>0</v>
      </c>
      <c r="I53" s="260">
        <v>0</v>
      </c>
      <c r="J53" s="260">
        <v>0</v>
      </c>
      <c r="K53" s="259">
        <v>0</v>
      </c>
      <c r="L53" s="260"/>
      <c r="M53" s="276">
        <f t="shared" si="28"/>
        <v>119.42760399999999</v>
      </c>
      <c r="O53" s="277">
        <v>0</v>
      </c>
      <c r="P53" s="260">
        <v>1.1955739999999999</v>
      </c>
      <c r="Q53" s="260">
        <v>0</v>
      </c>
      <c r="R53" s="260">
        <v>0</v>
      </c>
      <c r="S53" s="260">
        <v>0</v>
      </c>
      <c r="T53" s="259">
        <v>20.319811999999999</v>
      </c>
      <c r="U53" s="260"/>
      <c r="V53" s="276">
        <f t="shared" si="29"/>
        <v>21.515385999999999</v>
      </c>
      <c r="X53" s="277">
        <v>0</v>
      </c>
      <c r="Y53" s="260">
        <v>0</v>
      </c>
      <c r="Z53" s="260">
        <v>0</v>
      </c>
      <c r="AA53" s="260">
        <v>0</v>
      </c>
      <c r="AB53" s="260">
        <v>0</v>
      </c>
      <c r="AC53" s="259">
        <v>0</v>
      </c>
      <c r="AD53" s="260"/>
      <c r="AE53" s="276">
        <f t="shared" si="30"/>
        <v>0</v>
      </c>
      <c r="AG53" s="277">
        <v>0</v>
      </c>
      <c r="AH53" s="260">
        <v>26.447610000000001</v>
      </c>
      <c r="AI53" s="260">
        <v>0</v>
      </c>
      <c r="AJ53" s="260">
        <v>247.82576099999997</v>
      </c>
      <c r="AK53" s="260">
        <v>0</v>
      </c>
      <c r="AL53" s="259">
        <v>0</v>
      </c>
      <c r="AM53" s="260"/>
      <c r="AN53" s="276">
        <f t="shared" si="31"/>
        <v>274.273371</v>
      </c>
    </row>
    <row r="54" spans="2:41" ht="11.45" customHeight="1">
      <c r="C54" s="277" t="s">
        <v>516</v>
      </c>
      <c r="D54" s="260"/>
      <c r="E54" s="260"/>
      <c r="F54" s="260">
        <v>23.584000000000003</v>
      </c>
      <c r="G54" s="260">
        <v>104.63527299999998</v>
      </c>
      <c r="H54" s="260">
        <v>592.26124900000002</v>
      </c>
      <c r="I54" s="260">
        <v>0</v>
      </c>
      <c r="J54" s="260">
        <v>0</v>
      </c>
      <c r="K54" s="259">
        <v>0.48087000000000002</v>
      </c>
      <c r="L54" s="260"/>
      <c r="M54" s="276">
        <f t="shared" si="28"/>
        <v>720.96139200000005</v>
      </c>
      <c r="O54" s="277">
        <v>20.713999999999999</v>
      </c>
      <c r="P54" s="260">
        <v>68.944275000000005</v>
      </c>
      <c r="Q54" s="260">
        <v>1034.5649390000003</v>
      </c>
      <c r="R54" s="260">
        <v>0.10230799999999997</v>
      </c>
      <c r="S54" s="260">
        <v>0.63954</v>
      </c>
      <c r="T54" s="259">
        <v>46.169999999999995</v>
      </c>
      <c r="U54" s="260"/>
      <c r="V54" s="276">
        <f t="shared" si="29"/>
        <v>1171.1350620000003</v>
      </c>
      <c r="X54" s="277">
        <v>0.91300000000000003</v>
      </c>
      <c r="Y54" s="260">
        <v>84.768955999999974</v>
      </c>
      <c r="Z54" s="260">
        <v>1120.332054</v>
      </c>
      <c r="AA54" s="260">
        <v>0.21545600000000001</v>
      </c>
      <c r="AB54" s="260">
        <v>0.39613200000000004</v>
      </c>
      <c r="AC54" s="259">
        <v>9.7232400000000005</v>
      </c>
      <c r="AD54" s="260"/>
      <c r="AE54" s="276">
        <f t="shared" si="30"/>
        <v>1216.3488379999999</v>
      </c>
      <c r="AG54" s="277">
        <v>0.4</v>
      </c>
      <c r="AH54" s="260">
        <v>67.460353999999995</v>
      </c>
      <c r="AI54" s="260">
        <v>1057.203008</v>
      </c>
      <c r="AJ54" s="260">
        <v>0.52916300000000005</v>
      </c>
      <c r="AK54" s="260">
        <v>5.2703680000000004</v>
      </c>
      <c r="AL54" s="259">
        <v>0</v>
      </c>
      <c r="AM54" s="260"/>
      <c r="AN54" s="276">
        <f t="shared" si="31"/>
        <v>1130.8628929999998</v>
      </c>
    </row>
    <row r="55" spans="2:41" ht="11.45" customHeight="1">
      <c r="C55" s="277" t="s">
        <v>515</v>
      </c>
      <c r="D55" s="260"/>
      <c r="E55" s="260"/>
      <c r="F55" s="260">
        <v>1.5156900000000002</v>
      </c>
      <c r="G55" s="260">
        <v>2.7352500000000002</v>
      </c>
      <c r="H55" s="260">
        <v>39.189264000000001</v>
      </c>
      <c r="I55" s="260">
        <v>0</v>
      </c>
      <c r="J55" s="260">
        <v>222.39260999999999</v>
      </c>
      <c r="K55" s="259">
        <v>70.925309999999996</v>
      </c>
      <c r="L55" s="260"/>
      <c r="M55" s="276">
        <f t="shared" si="28"/>
        <v>336.75812399999995</v>
      </c>
      <c r="O55" s="277">
        <v>0.45191400000000004</v>
      </c>
      <c r="P55" s="260">
        <v>2.4346209999999999</v>
      </c>
      <c r="Q55" s="260">
        <v>99.908038000000033</v>
      </c>
      <c r="R55" s="260">
        <v>0</v>
      </c>
      <c r="S55" s="260">
        <v>87.561185999999992</v>
      </c>
      <c r="T55" s="259">
        <v>23.500013999999997</v>
      </c>
      <c r="U55" s="260"/>
      <c r="V55" s="276">
        <f t="shared" si="29"/>
        <v>213.85577300000003</v>
      </c>
      <c r="X55" s="277">
        <v>0.13</v>
      </c>
      <c r="Y55" s="260">
        <v>4.7987999999999982</v>
      </c>
      <c r="Z55" s="260">
        <v>53.35323300000001</v>
      </c>
      <c r="AA55" s="260">
        <v>0</v>
      </c>
      <c r="AB55" s="260">
        <v>14.994687000000001</v>
      </c>
      <c r="AC55" s="259">
        <v>0</v>
      </c>
      <c r="AD55" s="260"/>
      <c r="AE55" s="276">
        <f t="shared" si="30"/>
        <v>73.276720000000012</v>
      </c>
      <c r="AG55" s="277">
        <v>0</v>
      </c>
      <c r="AH55" s="260">
        <v>12.98019</v>
      </c>
      <c r="AI55" s="260">
        <v>115.555398</v>
      </c>
      <c r="AJ55" s="260">
        <v>2.4001969999999995</v>
      </c>
      <c r="AK55" s="260">
        <v>36.560518000000002</v>
      </c>
      <c r="AL55" s="259">
        <v>0</v>
      </c>
      <c r="AM55" s="260"/>
      <c r="AN55" s="276">
        <f t="shared" si="31"/>
        <v>167.49630299999998</v>
      </c>
    </row>
    <row r="56" spans="2:41" ht="11.45" customHeight="1">
      <c r="C56" s="277" t="s">
        <v>514</v>
      </c>
      <c r="D56" s="260"/>
      <c r="E56" s="260"/>
      <c r="F56" s="260">
        <v>0</v>
      </c>
      <c r="G56" s="260">
        <v>162.64435599999996</v>
      </c>
      <c r="H56" s="260">
        <v>0</v>
      </c>
      <c r="I56" s="260">
        <v>733.15812000000005</v>
      </c>
      <c r="J56" s="260">
        <v>176.25482000000002</v>
      </c>
      <c r="K56" s="259">
        <v>93.663074999999992</v>
      </c>
      <c r="L56" s="260"/>
      <c r="M56" s="276">
        <f t="shared" si="28"/>
        <v>1165.7203710000001</v>
      </c>
      <c r="O56" s="277">
        <v>0</v>
      </c>
      <c r="P56" s="260">
        <v>363.42664300000001</v>
      </c>
      <c r="Q56" s="260">
        <v>0</v>
      </c>
      <c r="R56" s="260">
        <v>492.07330699999989</v>
      </c>
      <c r="S56" s="260">
        <v>81.877065999999985</v>
      </c>
      <c r="T56" s="259">
        <v>81.606958999999989</v>
      </c>
      <c r="U56" s="260"/>
      <c r="V56" s="276">
        <f t="shared" si="29"/>
        <v>1018.9839749999999</v>
      </c>
      <c r="X56" s="277">
        <v>0</v>
      </c>
      <c r="Y56" s="260">
        <v>534.56722799999989</v>
      </c>
      <c r="Z56" s="260">
        <v>0</v>
      </c>
      <c r="AA56" s="260">
        <v>737.0771749999999</v>
      </c>
      <c r="AB56" s="260">
        <v>131.50643200000002</v>
      </c>
      <c r="AC56" s="259">
        <v>6.5362000000000017E-2</v>
      </c>
      <c r="AD56" s="260"/>
      <c r="AE56" s="276">
        <f t="shared" si="30"/>
        <v>1403.216197</v>
      </c>
      <c r="AG56" s="277">
        <v>0</v>
      </c>
      <c r="AH56" s="260">
        <v>13.390919</v>
      </c>
      <c r="AI56" s="260">
        <v>0</v>
      </c>
      <c r="AJ56" s="260">
        <v>147.14457400000001</v>
      </c>
      <c r="AK56" s="260">
        <v>10.665551000000002</v>
      </c>
      <c r="AL56" s="259">
        <v>0</v>
      </c>
      <c r="AM56" s="260"/>
      <c r="AN56" s="276">
        <f t="shared" si="31"/>
        <v>171.201044</v>
      </c>
    </row>
    <row r="57" spans="2:41" ht="11.45" customHeight="1">
      <c r="C57" s="277" t="s">
        <v>451</v>
      </c>
      <c r="D57" s="260"/>
      <c r="E57" s="260"/>
      <c r="F57" s="260"/>
      <c r="G57" s="260"/>
      <c r="H57" s="260"/>
      <c r="I57" s="260"/>
      <c r="J57" s="260"/>
      <c r="K57" s="259"/>
      <c r="L57" s="260"/>
      <c r="M57" s="276"/>
      <c r="O57" s="277"/>
      <c r="P57" s="260"/>
      <c r="Q57" s="260"/>
      <c r="R57" s="260"/>
      <c r="S57" s="260"/>
      <c r="T57" s="259"/>
      <c r="U57" s="260"/>
      <c r="V57" s="276"/>
      <c r="X57" s="277"/>
      <c r="Y57" s="260"/>
      <c r="Z57" s="260"/>
      <c r="AA57" s="260"/>
      <c r="AB57" s="260"/>
      <c r="AC57" s="259"/>
      <c r="AD57" s="260"/>
      <c r="AE57" s="276"/>
      <c r="AG57" s="277"/>
      <c r="AH57" s="260"/>
      <c r="AI57" s="260"/>
      <c r="AJ57" s="260"/>
      <c r="AK57" s="260"/>
      <c r="AL57" s="259"/>
      <c r="AM57" s="260"/>
      <c r="AN57" s="276"/>
    </row>
    <row r="58" spans="2:41" ht="11.45" customHeight="1">
      <c r="C58" s="277" t="s">
        <v>447</v>
      </c>
      <c r="D58" s="260"/>
      <c r="E58" s="260"/>
      <c r="F58" s="260">
        <v>565.33226200000013</v>
      </c>
      <c r="G58" s="260">
        <v>0</v>
      </c>
      <c r="H58" s="260">
        <v>4570.8027220000013</v>
      </c>
      <c r="I58" s="260">
        <v>0</v>
      </c>
      <c r="J58" s="260">
        <v>0</v>
      </c>
      <c r="K58" s="259">
        <v>0</v>
      </c>
      <c r="L58" s="260"/>
      <c r="M58" s="276">
        <f>SUM(F58:K58)</f>
        <v>5136.1349840000012</v>
      </c>
      <c r="O58" s="277">
        <v>231.33370000000002</v>
      </c>
      <c r="P58" s="260">
        <v>26.317792000000001</v>
      </c>
      <c r="Q58" s="260">
        <v>0</v>
      </c>
      <c r="R58" s="260">
        <v>0</v>
      </c>
      <c r="S58" s="260">
        <v>0</v>
      </c>
      <c r="T58" s="259">
        <v>0</v>
      </c>
      <c r="U58" s="260"/>
      <c r="V58" s="276">
        <f>SUM(O58:T58)</f>
        <v>257.65149200000002</v>
      </c>
      <c r="X58" s="277">
        <v>41.388459999999995</v>
      </c>
      <c r="Y58" s="260">
        <v>27.076446999999995</v>
      </c>
      <c r="Z58" s="260">
        <v>0</v>
      </c>
      <c r="AA58" s="260">
        <v>0</v>
      </c>
      <c r="AB58" s="260">
        <v>0</v>
      </c>
      <c r="AC58" s="259">
        <v>0</v>
      </c>
      <c r="AD58" s="260"/>
      <c r="AE58" s="276">
        <f>SUM(X58:AC58)</f>
        <v>68.464906999999982</v>
      </c>
      <c r="AG58" s="277">
        <v>29.255052999999997</v>
      </c>
      <c r="AH58" s="260">
        <v>24.671247999999995</v>
      </c>
      <c r="AI58" s="260">
        <v>0</v>
      </c>
      <c r="AJ58" s="260">
        <v>0</v>
      </c>
      <c r="AK58" s="260">
        <v>0</v>
      </c>
      <c r="AL58" s="259">
        <v>0</v>
      </c>
      <c r="AM58" s="260"/>
      <c r="AN58" s="276">
        <f>SUM(AG58:AL58)</f>
        <v>53.926300999999995</v>
      </c>
    </row>
    <row r="59" spans="2:41" ht="11.45" customHeight="1">
      <c r="C59" s="277" t="s">
        <v>513</v>
      </c>
      <c r="D59" s="260"/>
      <c r="E59" s="260"/>
      <c r="F59" s="260">
        <v>0</v>
      </c>
      <c r="G59" s="260">
        <v>0</v>
      </c>
      <c r="H59" s="260">
        <v>0</v>
      </c>
      <c r="I59" s="260">
        <v>0</v>
      </c>
      <c r="J59" s="260">
        <v>0</v>
      </c>
      <c r="K59" s="259">
        <v>0</v>
      </c>
      <c r="L59" s="260"/>
      <c r="M59" s="276">
        <f>SUM(F59:K59)</f>
        <v>0</v>
      </c>
      <c r="O59" s="277">
        <v>0</v>
      </c>
      <c r="P59" s="260">
        <v>0</v>
      </c>
      <c r="Q59" s="260">
        <v>0</v>
      </c>
      <c r="R59" s="260">
        <v>0</v>
      </c>
      <c r="S59" s="260">
        <v>0</v>
      </c>
      <c r="T59" s="259">
        <v>0</v>
      </c>
      <c r="U59" s="260"/>
      <c r="V59" s="276">
        <f>SUM(O59:T59)</f>
        <v>0</v>
      </c>
      <c r="X59" s="277">
        <v>0</v>
      </c>
      <c r="Y59" s="260">
        <v>0</v>
      </c>
      <c r="Z59" s="260">
        <v>0</v>
      </c>
      <c r="AA59" s="260">
        <v>0</v>
      </c>
      <c r="AB59" s="260">
        <v>0</v>
      </c>
      <c r="AC59" s="259">
        <v>0</v>
      </c>
      <c r="AD59" s="260"/>
      <c r="AE59" s="276">
        <f>SUM(X59:AC59)</f>
        <v>0</v>
      </c>
      <c r="AF59" s="278"/>
      <c r="AG59" s="277">
        <v>0</v>
      </c>
      <c r="AH59" s="260">
        <v>0</v>
      </c>
      <c r="AI59" s="260">
        <v>0</v>
      </c>
      <c r="AJ59" s="260">
        <v>0</v>
      </c>
      <c r="AK59" s="260">
        <v>0</v>
      </c>
      <c r="AL59" s="259">
        <v>0</v>
      </c>
      <c r="AM59" s="260"/>
      <c r="AN59" s="276">
        <f>SUM(AG59:AL59)</f>
        <v>0</v>
      </c>
    </row>
    <row r="60" spans="2:41" ht="11.45" customHeight="1">
      <c r="C60" s="275" t="s">
        <v>94</v>
      </c>
      <c r="D60" s="257"/>
      <c r="E60" s="257"/>
      <c r="F60" s="257">
        <v>0</v>
      </c>
      <c r="G60" s="257">
        <v>35.695515</v>
      </c>
      <c r="H60" s="257">
        <v>51.92996500000001</v>
      </c>
      <c r="I60" s="257">
        <v>0</v>
      </c>
      <c r="J60" s="257">
        <v>0</v>
      </c>
      <c r="K60" s="256">
        <v>8.3512509999999995</v>
      </c>
      <c r="L60" s="260"/>
      <c r="M60" s="274">
        <f>SUM(F60:K60)</f>
        <v>95.976731000000015</v>
      </c>
      <c r="O60" s="275">
        <v>0</v>
      </c>
      <c r="P60" s="257">
        <v>2.373704</v>
      </c>
      <c r="Q60" s="257">
        <v>0</v>
      </c>
      <c r="R60" s="257">
        <v>0</v>
      </c>
      <c r="S60" s="257">
        <v>0</v>
      </c>
      <c r="T60" s="256">
        <v>7.1140329999999992</v>
      </c>
      <c r="U60" s="260"/>
      <c r="V60" s="274">
        <f>SUM(O60:T60)</f>
        <v>9.4877369999999992</v>
      </c>
      <c r="X60" s="275">
        <v>0</v>
      </c>
      <c r="Y60" s="257">
        <v>0.2579999999999999</v>
      </c>
      <c r="Z60" s="257">
        <v>0</v>
      </c>
      <c r="AA60" s="257">
        <v>0</v>
      </c>
      <c r="AB60" s="257">
        <v>0</v>
      </c>
      <c r="AC60" s="256">
        <v>0</v>
      </c>
      <c r="AD60" s="260"/>
      <c r="AE60" s="274">
        <f>SUM(X60:AC60)</f>
        <v>0.2579999999999999</v>
      </c>
      <c r="AG60" s="275">
        <v>0</v>
      </c>
      <c r="AH60" s="257">
        <v>0</v>
      </c>
      <c r="AI60" s="257">
        <v>0</v>
      </c>
      <c r="AJ60" s="257">
        <v>0</v>
      </c>
      <c r="AK60" s="257">
        <v>0</v>
      </c>
      <c r="AL60" s="256">
        <v>0</v>
      </c>
      <c r="AM60" s="260"/>
      <c r="AN60" s="274">
        <f>SUM(AG60:AL60)</f>
        <v>0</v>
      </c>
    </row>
    <row r="61" spans="2:41" ht="11.45" customHeight="1">
      <c r="B61" s="255" t="s">
        <v>512</v>
      </c>
      <c r="C61" s="260"/>
      <c r="D61" s="260"/>
      <c r="E61" s="260"/>
      <c r="F61" s="260">
        <f t="shared" ref="F61:K61" si="32">$M$61*(F33/$M$33)</f>
        <v>7041329.3294952316</v>
      </c>
      <c r="G61" s="260">
        <f t="shared" si="32"/>
        <v>27859172.564524613</v>
      </c>
      <c r="H61" s="260">
        <f t="shared" si="32"/>
        <v>41591951.505279288</v>
      </c>
      <c r="I61" s="260">
        <f t="shared" si="32"/>
        <v>20205553.728116754</v>
      </c>
      <c r="J61" s="260">
        <f t="shared" si="32"/>
        <v>12464464.962149944</v>
      </c>
      <c r="K61" s="260">
        <f t="shared" si="32"/>
        <v>12464464.962149942</v>
      </c>
      <c r="L61" s="260"/>
      <c r="M61" s="260">
        <f>'EBITDA% movement'!O17</f>
        <v>121626937.05171578</v>
      </c>
      <c r="O61" s="260">
        <f t="shared" ref="O61:T61" si="33">$V$61*(O33/$V$33)</f>
        <v>3397174.2619528747</v>
      </c>
      <c r="P61" s="260">
        <f t="shared" si="33"/>
        <v>22999260.233221184</v>
      </c>
      <c r="Q61" s="260">
        <f t="shared" si="33"/>
        <v>43187065.904826201</v>
      </c>
      <c r="R61" s="260">
        <f t="shared" si="33"/>
        <v>13276313.20763192</v>
      </c>
      <c r="S61" s="260">
        <f t="shared" si="33"/>
        <v>9918186.9257014934</v>
      </c>
      <c r="T61" s="260">
        <f t="shared" si="33"/>
        <v>9918186.9257014934</v>
      </c>
      <c r="U61" s="260"/>
      <c r="V61" s="260">
        <f>'EBITDA% movement'!P17</f>
        <v>102696187.45903517</v>
      </c>
      <c r="X61" s="260">
        <f t="shared" ref="X61:AC61" si="34">$AE$61*(X33/$AE$33)</f>
        <v>597138.07682117692</v>
      </c>
      <c r="Y61" s="260">
        <f t="shared" si="34"/>
        <v>26386038.769535743</v>
      </c>
      <c r="Z61" s="260">
        <f t="shared" si="34"/>
        <v>43367152.829137966</v>
      </c>
      <c r="AA61" s="260">
        <f t="shared" si="34"/>
        <v>13734175.766887065</v>
      </c>
      <c r="AB61" s="260">
        <f t="shared" si="34"/>
        <v>12204009.445032801</v>
      </c>
      <c r="AC61" s="260">
        <f t="shared" si="34"/>
        <v>410532.42781455914</v>
      </c>
      <c r="AD61" s="260"/>
      <c r="AE61" s="260">
        <f>'EBITDA% movement'!Q17</f>
        <v>96699047.315229312</v>
      </c>
      <c r="AF61" s="255">
        <f>AE61-SUM(X61:AC61)</f>
        <v>0</v>
      </c>
      <c r="AG61" s="260">
        <f t="shared" ref="AG61:AL61" si="35">$AN$61*(AG33/$AN$33)</f>
        <v>407454.12339914357</v>
      </c>
      <c r="AH61" s="260">
        <f t="shared" si="35"/>
        <v>31645603.584000148</v>
      </c>
      <c r="AI61" s="260">
        <f t="shared" si="35"/>
        <v>49483039.652807102</v>
      </c>
      <c r="AJ61" s="260">
        <f t="shared" si="35"/>
        <v>13264895.350661004</v>
      </c>
      <c r="AK61" s="260">
        <f t="shared" si="35"/>
        <v>6926720.0977854393</v>
      </c>
      <c r="AL61" s="260">
        <f t="shared" si="35"/>
        <v>0</v>
      </c>
      <c r="AM61" s="260"/>
      <c r="AN61" s="260">
        <f>'EBITDA% movement'!R17</f>
        <v>101727712.80865283</v>
      </c>
      <c r="AO61" s="255">
        <f>AN61-SUM(AG61:AL61)</f>
        <v>0</v>
      </c>
    </row>
    <row r="62" spans="2:41" ht="11.45" customHeight="1">
      <c r="B62" s="255" t="s">
        <v>511</v>
      </c>
      <c r="C62" s="260"/>
      <c r="D62" s="260"/>
      <c r="E62" s="260"/>
      <c r="F62" s="273">
        <f t="shared" ref="F62:K62" si="36">F61/$M$61</f>
        <v>5.7892844300611292E-2</v>
      </c>
      <c r="G62" s="273">
        <f t="shared" si="36"/>
        <v>0.22905429701546207</v>
      </c>
      <c r="H62" s="273">
        <f t="shared" si="36"/>
        <v>0.34196332254584683</v>
      </c>
      <c r="I62" s="273">
        <f t="shared" si="36"/>
        <v>0.16612729234088458</v>
      </c>
      <c r="J62" s="273">
        <f t="shared" si="36"/>
        <v>0.10248112189859762</v>
      </c>
      <c r="K62" s="273">
        <f t="shared" si="36"/>
        <v>0.10248112189859761</v>
      </c>
      <c r="L62" s="260"/>
      <c r="M62" s="273">
        <f>SUM(F62:K62)</f>
        <v>1</v>
      </c>
      <c r="O62" s="273">
        <f t="shared" ref="O62:T62" si="37">O61/$V$61</f>
        <v>3.3079847908745248E-2</v>
      </c>
      <c r="P62" s="273">
        <f t="shared" si="37"/>
        <v>0.22395437262357415</v>
      </c>
      <c r="Q62" s="273">
        <f t="shared" si="37"/>
        <v>0.42053231939163499</v>
      </c>
      <c r="R62" s="273">
        <f t="shared" si="37"/>
        <v>0.12927756653992392</v>
      </c>
      <c r="S62" s="273">
        <f t="shared" si="37"/>
        <v>9.6577946768060807E-2</v>
      </c>
      <c r="T62" s="273">
        <f t="shared" si="37"/>
        <v>9.6577946768060807E-2</v>
      </c>
      <c r="U62" s="260"/>
      <c r="V62" s="273">
        <f>SUM(O62:T62)</f>
        <v>0.99999999999999978</v>
      </c>
      <c r="X62" s="273">
        <f t="shared" ref="X62:AC62" si="38">X61/$AE$61</f>
        <v>6.1752219220378253E-3</v>
      </c>
      <c r="Y62" s="273">
        <f t="shared" si="38"/>
        <v>0.27286761868004628</v>
      </c>
      <c r="Z62" s="273">
        <f t="shared" si="38"/>
        <v>0.44847549208799697</v>
      </c>
      <c r="AA62" s="273">
        <f t="shared" si="38"/>
        <v>0.14203010420686993</v>
      </c>
      <c r="AB62" s="273">
        <f t="shared" si="38"/>
        <v>0.12620609803164803</v>
      </c>
      <c r="AC62" s="273">
        <f t="shared" si="38"/>
        <v>4.2454650714010044E-3</v>
      </c>
      <c r="AD62" s="260"/>
      <c r="AE62" s="273">
        <f>SUM(X62:AC62)</f>
        <v>1.0000000000000002</v>
      </c>
      <c r="AG62" s="273">
        <f t="shared" ref="AG62:AL62" si="39">AG61/$AN$61</f>
        <v>4.0053404539385851E-3</v>
      </c>
      <c r="AH62" s="273">
        <f t="shared" si="39"/>
        <v>0.31108144192256343</v>
      </c>
      <c r="AI62" s="273">
        <f t="shared" si="39"/>
        <v>0.48642634623943037</v>
      </c>
      <c r="AJ62" s="273">
        <f t="shared" si="39"/>
        <v>0.1303960836671117</v>
      </c>
      <c r="AK62" s="273">
        <f t="shared" si="39"/>
        <v>6.8090787716955939E-2</v>
      </c>
      <c r="AL62" s="273">
        <f t="shared" si="39"/>
        <v>0</v>
      </c>
      <c r="AM62" s="260"/>
      <c r="AN62" s="273">
        <f>SUM(AG62:AL62)</f>
        <v>1</v>
      </c>
    </row>
    <row r="63" spans="2:41" s="270" customFormat="1" ht="12.6" customHeight="1">
      <c r="B63" s="270" t="s">
        <v>510</v>
      </c>
      <c r="F63" s="270">
        <f t="shared" ref="F63:K63" si="40">F5+F28+F39</f>
        <v>26372.581949091935</v>
      </c>
      <c r="G63" s="270">
        <f t="shared" si="40"/>
        <v>28184.976256855549</v>
      </c>
      <c r="H63" s="270">
        <f t="shared" si="40"/>
        <v>24087.306055564037</v>
      </c>
      <c r="I63" s="270">
        <f t="shared" si="40"/>
        <v>23033.326423127288</v>
      </c>
      <c r="J63" s="270">
        <f t="shared" si="40"/>
        <v>30265.514245917566</v>
      </c>
      <c r="K63" s="270">
        <f t="shared" si="40"/>
        <v>21818.237760965872</v>
      </c>
      <c r="M63" s="270">
        <f>M5+M28+M39</f>
        <v>153761.94269152224</v>
      </c>
      <c r="O63" s="270">
        <f t="shared" ref="O63:T63" si="41">O5+O28+O39</f>
        <v>29819.440918357315</v>
      </c>
      <c r="P63" s="270">
        <f t="shared" si="41"/>
        <v>19565.67797811019</v>
      </c>
      <c r="Q63" s="270">
        <f t="shared" si="41"/>
        <v>38196.626200760875</v>
      </c>
      <c r="R63" s="270">
        <f t="shared" si="41"/>
        <v>17677.066682318931</v>
      </c>
      <c r="S63" s="270">
        <f t="shared" si="41"/>
        <v>14157.236255858095</v>
      </c>
      <c r="T63" s="270">
        <f t="shared" si="41"/>
        <v>12575.62474629761</v>
      </c>
      <c r="V63" s="270">
        <f>V5+V28+V39</f>
        <v>131991.672781703</v>
      </c>
      <c r="X63" s="270">
        <f t="shared" ref="X63:AC63" si="42">X5+X28+X39</f>
        <v>12229.299580571676</v>
      </c>
      <c r="Y63" s="270">
        <f t="shared" si="42"/>
        <v>29107.791126423788</v>
      </c>
      <c r="Z63" s="270">
        <f t="shared" si="42"/>
        <v>39136.40233381946</v>
      </c>
      <c r="AA63" s="270">
        <f t="shared" si="42"/>
        <v>19232.683201020278</v>
      </c>
      <c r="AB63" s="270">
        <f t="shared" si="42"/>
        <v>20018.047330966339</v>
      </c>
      <c r="AC63" s="270">
        <f t="shared" si="42"/>
        <v>1601.6515521828026</v>
      </c>
      <c r="AE63" s="270">
        <f>AE5+AE28+AE39</f>
        <v>121325.87512498436</v>
      </c>
      <c r="AG63" s="270">
        <f t="shared" ref="AG63:AL63" si="43">AG5+AG28+AG39</f>
        <v>17555.366334071154</v>
      </c>
      <c r="AH63" s="270">
        <f t="shared" si="43"/>
        <v>25468.721032507587</v>
      </c>
      <c r="AI63" s="270">
        <f t="shared" si="43"/>
        <v>42715.885682330423</v>
      </c>
      <c r="AJ63" s="270">
        <f t="shared" si="43"/>
        <v>18126.86573345607</v>
      </c>
      <c r="AK63" s="270">
        <f t="shared" si="43"/>
        <v>8995.9588746819481</v>
      </c>
      <c r="AL63" s="270">
        <f t="shared" si="43"/>
        <v>272.27806389180904</v>
      </c>
      <c r="AN63" s="270">
        <f>AN5+AN28+AN39</f>
        <v>113135.07572093898</v>
      </c>
    </row>
    <row r="64" spans="2:41" s="270" customFormat="1" ht="12.6" customHeight="1">
      <c r="B64" s="272" t="s">
        <v>509</v>
      </c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>
        <v>104295.36013396972</v>
      </c>
      <c r="N64" s="272"/>
      <c r="O64" s="272"/>
      <c r="P64" s="272"/>
      <c r="Q64" s="272"/>
      <c r="R64" s="272"/>
      <c r="S64" s="272"/>
      <c r="T64" s="272"/>
      <c r="U64" s="272"/>
      <c r="V64" s="272">
        <v>89082.627640318999</v>
      </c>
      <c r="W64" s="272"/>
      <c r="X64" s="272"/>
      <c r="Y64" s="272"/>
      <c r="Z64" s="272"/>
      <c r="AA64" s="272"/>
      <c r="AB64" s="272"/>
      <c r="AC64" s="272"/>
      <c r="AD64" s="272"/>
      <c r="AE64" s="272">
        <v>80013.76626750124</v>
      </c>
      <c r="AF64" s="272"/>
      <c r="AG64" s="272"/>
      <c r="AH64" s="272"/>
      <c r="AI64" s="272"/>
      <c r="AJ64" s="272"/>
      <c r="AK64" s="272"/>
      <c r="AL64" s="272"/>
      <c r="AM64" s="272"/>
      <c r="AN64" s="272">
        <v>94462.455186790219</v>
      </c>
    </row>
    <row r="65" spans="2:40" s="270" customFormat="1" ht="12.6" customHeight="1">
      <c r="B65" s="270" t="s">
        <v>508</v>
      </c>
      <c r="M65" s="270">
        <f>SUM(M63:M64)</f>
        <v>258057.30282549196</v>
      </c>
      <c r="V65" s="270">
        <f>SUM(V63:V64)</f>
        <v>221074.300422022</v>
      </c>
      <c r="AE65" s="270">
        <f>SUM(AE63:AE64)</f>
        <v>201339.64139248559</v>
      </c>
      <c r="AF65" s="271">
        <f>AE64/AE65</f>
        <v>0.39740691755541946</v>
      </c>
      <c r="AN65" s="270">
        <f>SUM(AN63:AN64)</f>
        <v>207597.5309077292</v>
      </c>
    </row>
    <row r="66" spans="2:40" ht="12.6" customHeight="1">
      <c r="M66" s="268"/>
      <c r="V66" s="268"/>
      <c r="AE66" s="268"/>
      <c r="AN66" s="268"/>
    </row>
    <row r="67" spans="2:40" ht="12.6" customHeight="1">
      <c r="B67" s="255" t="s">
        <v>507</v>
      </c>
      <c r="K67" s="268"/>
      <c r="M67" s="255">
        <f>'Sourcing ratio'!F70</f>
        <v>12130910.700785978</v>
      </c>
      <c r="T67" s="268"/>
      <c r="V67" s="255">
        <f>'Sourcing ratio'!I70</f>
        <v>9736856.2264822759</v>
      </c>
      <c r="AC67" s="268"/>
      <c r="AE67" s="255">
        <f>'Sourcing ratio'!L70</f>
        <v>7098925.3584777387</v>
      </c>
      <c r="AL67" s="268"/>
      <c r="AN67" s="255">
        <f>'Sourcing ratio'!O70</f>
        <v>8253753.3000780018</v>
      </c>
    </row>
    <row r="68" spans="2:40" ht="12.6" customHeight="1">
      <c r="B68" s="255" t="s">
        <v>506</v>
      </c>
      <c r="M68" s="255">
        <f>M64*1000000/M67</f>
        <v>8597.4880787154998</v>
      </c>
      <c r="V68" s="255">
        <f>V64*1000000/V67</f>
        <v>9149.0133538207447</v>
      </c>
      <c r="AE68" s="255">
        <f>AE64*1000000/AE67</f>
        <v>11271.250538216536</v>
      </c>
      <c r="AN68" s="255">
        <f>AN64*1000000/AN67</f>
        <v>11444.787813793455</v>
      </c>
    </row>
    <row r="69" spans="2:40" ht="12.6" customHeight="1">
      <c r="V69" s="269"/>
      <c r="X69" s="269"/>
      <c r="Y69" s="269"/>
      <c r="Z69" s="269"/>
      <c r="AA69" s="269"/>
      <c r="AB69" s="269"/>
      <c r="AC69" s="269"/>
      <c r="AE69" s="268"/>
      <c r="AN69" s="268"/>
    </row>
    <row r="71" spans="2:40" ht="12.6" customHeight="1">
      <c r="B71" s="267" t="s">
        <v>505</v>
      </c>
      <c r="C71" s="266"/>
      <c r="D71" s="266"/>
      <c r="E71" s="266"/>
      <c r="F71" s="265" t="s">
        <v>258</v>
      </c>
      <c r="G71" s="265" t="s">
        <v>257</v>
      </c>
      <c r="H71" s="265" t="s">
        <v>256</v>
      </c>
      <c r="I71" s="265" t="s">
        <v>255</v>
      </c>
    </row>
    <row r="72" spans="2:40" ht="12.6" customHeight="1">
      <c r="C72" s="255" t="s">
        <v>499</v>
      </c>
    </row>
    <row r="73" spans="2:40" ht="12.6" customHeight="1">
      <c r="C73" s="264" t="s">
        <v>502</v>
      </c>
      <c r="D73" s="263"/>
      <c r="E73" s="263"/>
      <c r="F73" s="263">
        <f>F28</f>
        <v>5009.7324789999993</v>
      </c>
      <c r="G73" s="263">
        <f>O28</f>
        <v>3207.6185610000002</v>
      </c>
      <c r="H73" s="263">
        <f>X28</f>
        <v>570.06158600000003</v>
      </c>
      <c r="I73" s="262">
        <f>AG28</f>
        <v>314.29804100000001</v>
      </c>
    </row>
    <row r="74" spans="2:40" ht="12.6" customHeight="1">
      <c r="C74" s="261" t="s">
        <v>501</v>
      </c>
      <c r="D74" s="260"/>
      <c r="E74" s="260"/>
      <c r="F74" s="260">
        <f>F33</f>
        <v>161</v>
      </c>
      <c r="G74" s="260">
        <f>O33</f>
        <v>87</v>
      </c>
      <c r="H74" s="260">
        <f>X33</f>
        <v>16</v>
      </c>
      <c r="I74" s="259">
        <f>AG33</f>
        <v>9</v>
      </c>
    </row>
    <row r="75" spans="2:40" ht="12.6" customHeight="1">
      <c r="C75" s="258" t="s">
        <v>500</v>
      </c>
      <c r="D75" s="257"/>
      <c r="E75" s="257"/>
      <c r="F75" s="257">
        <f>F73/F74</f>
        <v>31.116350801242231</v>
      </c>
      <c r="G75" s="257">
        <f>G73/G74</f>
        <v>36.869178862068971</v>
      </c>
      <c r="H75" s="257">
        <f>H73/H74</f>
        <v>35.628849125000002</v>
      </c>
      <c r="I75" s="256">
        <f>I73/I74</f>
        <v>34.92200455555556</v>
      </c>
    </row>
    <row r="77" spans="2:40" ht="12.6" customHeight="1">
      <c r="C77" s="255" t="s">
        <v>504</v>
      </c>
    </row>
    <row r="78" spans="2:40" ht="12.6" customHeight="1">
      <c r="C78" s="264" t="s">
        <v>502</v>
      </c>
      <c r="D78" s="263"/>
      <c r="E78" s="263"/>
      <c r="F78" s="263">
        <f>I28+J28+K28</f>
        <v>9794.0908849999996</v>
      </c>
      <c r="G78" s="263">
        <f>R28+S28+T28</f>
        <v>7009.7702339999978</v>
      </c>
      <c r="H78" s="263">
        <f>AA28+AB28+AC28</f>
        <v>6104.2832240000007</v>
      </c>
      <c r="I78" s="262">
        <f>AJ28+AK28+AL28</f>
        <v>4064.9228370000001</v>
      </c>
    </row>
    <row r="79" spans="2:40" ht="12.6" customHeight="1">
      <c r="C79" s="261" t="s">
        <v>501</v>
      </c>
      <c r="D79" s="260"/>
      <c r="E79" s="260"/>
      <c r="F79" s="260">
        <f>I33+J33+K33</f>
        <v>1032</v>
      </c>
      <c r="G79" s="260">
        <f>R33+S33+T33</f>
        <v>847.99999999999989</v>
      </c>
      <c r="H79" s="260">
        <f>AA33+AB33+AC33</f>
        <v>706</v>
      </c>
      <c r="I79" s="259">
        <f>AJ33+AK33+AL33</f>
        <v>446</v>
      </c>
    </row>
    <row r="80" spans="2:40" ht="12.6" customHeight="1">
      <c r="C80" s="258" t="s">
        <v>500</v>
      </c>
      <c r="D80" s="257"/>
      <c r="E80" s="257"/>
      <c r="F80" s="257">
        <f>F78/F79</f>
        <v>9.490398144379844</v>
      </c>
      <c r="G80" s="257">
        <f>G78/G79</f>
        <v>8.2662384834905644</v>
      </c>
      <c r="H80" s="257">
        <f>H78/H79</f>
        <v>8.6462935184135983</v>
      </c>
      <c r="I80" s="256">
        <f>I78/I79</f>
        <v>9.1141767645739904</v>
      </c>
    </row>
    <row r="82" spans="3:9" ht="12.6" customHeight="1">
      <c r="C82" s="255" t="s">
        <v>503</v>
      </c>
    </row>
    <row r="83" spans="3:9" ht="12.6" customHeight="1">
      <c r="C83" s="264" t="s">
        <v>502</v>
      </c>
      <c r="D83" s="263"/>
      <c r="E83" s="263"/>
      <c r="F83" s="263">
        <f>H28+G28</f>
        <v>5415.8738659999999</v>
      </c>
      <c r="G83" s="263">
        <f>P28+Q28</f>
        <v>8296.9076280000008</v>
      </c>
      <c r="H83" s="263">
        <f>Y28+Z28</f>
        <v>10411.446264999999</v>
      </c>
      <c r="I83" s="262">
        <f>AH28+AI28</f>
        <v>11091.507422000001</v>
      </c>
    </row>
    <row r="84" spans="3:9" ht="12.6" customHeight="1">
      <c r="C84" s="261" t="s">
        <v>501</v>
      </c>
      <c r="D84" s="260"/>
      <c r="E84" s="260"/>
      <c r="F84" s="260">
        <f>G33+H33</f>
        <v>1588</v>
      </c>
      <c r="G84" s="260">
        <f>P33+Q33</f>
        <v>1695</v>
      </c>
      <c r="H84" s="260">
        <f>Y33+Z33</f>
        <v>1868.9999999999998</v>
      </c>
      <c r="I84" s="259">
        <f>AH33+AI33</f>
        <v>1792</v>
      </c>
    </row>
    <row r="85" spans="3:9" ht="12.6" customHeight="1">
      <c r="C85" s="258" t="s">
        <v>500</v>
      </c>
      <c r="D85" s="257"/>
      <c r="E85" s="257"/>
      <c r="F85" s="257">
        <f>F83/F84</f>
        <v>3.4104999156171285</v>
      </c>
      <c r="G85" s="257">
        <f>G83/G84</f>
        <v>4.894930753982301</v>
      </c>
      <c r="H85" s="257">
        <f>H83/H84</f>
        <v>5.5705972525414662</v>
      </c>
      <c r="I85" s="256">
        <f>I83/I84</f>
        <v>6.1894572667410719</v>
      </c>
    </row>
    <row r="88" spans="3:9" ht="12.6" customHeight="1">
      <c r="F88" s="255">
        <f>F84+F79</f>
        <v>2620</v>
      </c>
      <c r="G88" s="255">
        <f>G84+G79</f>
        <v>2543</v>
      </c>
      <c r="H88" s="255">
        <f>H84+H79</f>
        <v>2575</v>
      </c>
      <c r="I88" s="255">
        <f>I84+I79</f>
        <v>2238</v>
      </c>
    </row>
    <row r="90" spans="3:9" ht="12.6" customHeight="1">
      <c r="C90" s="255" t="s">
        <v>499</v>
      </c>
    </row>
    <row r="91" spans="3:9" ht="12.6" customHeight="1">
      <c r="C91" s="255" t="s">
        <v>498</v>
      </c>
    </row>
    <row r="92" spans="3:9" ht="12.6" customHeight="1">
      <c r="C92" s="255" t="s">
        <v>497</v>
      </c>
      <c r="F92" s="255">
        <v>19203.687381122905</v>
      </c>
      <c r="G92" s="255">
        <v>17161.256026991548</v>
      </c>
      <c r="H92" s="255">
        <v>8519.575825606973</v>
      </c>
      <c r="I92" s="255">
        <v>13977.218427609947</v>
      </c>
    </row>
    <row r="94" spans="3:9" ht="12.6" customHeight="1">
      <c r="C94" s="255" t="s">
        <v>499</v>
      </c>
    </row>
    <row r="95" spans="3:9" ht="12.6" customHeight="1">
      <c r="C95" s="255" t="s">
        <v>498</v>
      </c>
    </row>
    <row r="96" spans="3:9" ht="12.6" customHeight="1">
      <c r="C96" s="255" t="s">
        <v>497</v>
      </c>
      <c r="F96" s="255">
        <v>66472.743810644912</v>
      </c>
      <c r="G96" s="255">
        <v>56229.926606069108</v>
      </c>
      <c r="H96" s="255">
        <v>57523.801606245135</v>
      </c>
      <c r="I96" s="255">
        <v>57207.530382814868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72"/>
  <sheetViews>
    <sheetView showGridLines="0" zoomScaleNormal="100" workbookViewId="0">
      <pane xSplit="3" ySplit="3" topLeftCell="D4" activePane="bottomRight" state="frozen"/>
      <selection activeCell="E1" sqref="E1"/>
      <selection pane="topRight" activeCell="E1" sqref="E1"/>
      <selection pane="bottomLeft" activeCell="E1" sqref="E1"/>
      <selection pane="bottomRight" activeCell="F7" sqref="F7"/>
    </sheetView>
  </sheetViews>
  <sheetFormatPr defaultColWidth="8.875" defaultRowHeight="10.5"/>
  <cols>
    <col min="1" max="1" width="1.625" style="24" customWidth="1"/>
    <col min="2" max="2" width="7" style="24" bestFit="1" customWidth="1"/>
    <col min="3" max="3" width="13" style="24" bestFit="1" customWidth="1"/>
    <col min="4" max="15" width="10" style="24" customWidth="1"/>
    <col min="16" max="16" width="1.625" style="24" customWidth="1"/>
    <col min="17" max="17" width="1.625" style="25" customWidth="1"/>
    <col min="18" max="18" width="1.625" style="24" customWidth="1"/>
    <col min="19" max="19" width="9" style="24" bestFit="1" customWidth="1"/>
    <col min="20" max="20" width="10" style="24" bestFit="1" customWidth="1"/>
    <col min="21" max="21" width="9" style="24" bestFit="1" customWidth="1"/>
    <col min="22" max="22" width="10" style="24" bestFit="1" customWidth="1"/>
    <col min="23" max="23" width="9" style="24" bestFit="1" customWidth="1"/>
    <col min="24" max="24" width="10" style="24" bestFit="1" customWidth="1"/>
    <col min="25" max="25" width="9" style="24" bestFit="1" customWidth="1"/>
    <col min="26" max="26" width="10" style="24" bestFit="1" customWidth="1"/>
    <col min="27" max="27" width="1.625" style="24" customWidth="1"/>
    <col min="28" max="28" width="1.625" style="25" customWidth="1"/>
    <col min="29" max="29" width="1.625" style="24" customWidth="1"/>
    <col min="30" max="33" width="8.875" style="24"/>
    <col min="34" max="34" width="1.625" style="24" customWidth="1"/>
    <col min="35" max="35" width="1.625" style="25" customWidth="1"/>
    <col min="36" max="16384" width="8.875" style="24"/>
  </cols>
  <sheetData>
    <row r="1" spans="1:35" ht="11.25" thickBot="1">
      <c r="B1" s="73" t="s">
        <v>576</v>
      </c>
      <c r="F1" s="322"/>
      <c r="I1" s="322"/>
      <c r="L1" s="322"/>
      <c r="O1" s="322"/>
      <c r="S1" s="73" t="s">
        <v>575</v>
      </c>
    </row>
    <row r="2" spans="1:35">
      <c r="B2" s="382"/>
      <c r="C2" s="381"/>
      <c r="D2" s="463" t="s">
        <v>145</v>
      </c>
      <c r="E2" s="464"/>
      <c r="F2" s="465"/>
      <c r="G2" s="463" t="s">
        <v>121</v>
      </c>
      <c r="H2" s="464"/>
      <c r="I2" s="465"/>
      <c r="J2" s="463" t="s">
        <v>85</v>
      </c>
      <c r="K2" s="464"/>
      <c r="L2" s="465"/>
      <c r="M2" s="464" t="s">
        <v>119</v>
      </c>
      <c r="N2" s="464"/>
      <c r="O2" s="465"/>
      <c r="S2" s="461" t="s">
        <v>145</v>
      </c>
      <c r="T2" s="462"/>
      <c r="U2" s="461" t="s">
        <v>121</v>
      </c>
      <c r="V2" s="462"/>
      <c r="W2" s="461" t="s">
        <v>120</v>
      </c>
      <c r="X2" s="462"/>
      <c r="Y2" s="461" t="s">
        <v>131</v>
      </c>
      <c r="Z2" s="462"/>
      <c r="AD2" s="380"/>
      <c r="AE2" s="379"/>
      <c r="AF2" s="379"/>
      <c r="AG2" s="378"/>
    </row>
    <row r="3" spans="1:35">
      <c r="B3" s="377" t="s">
        <v>574</v>
      </c>
      <c r="C3" s="376" t="s">
        <v>573</v>
      </c>
      <c r="D3" s="372" t="s">
        <v>301</v>
      </c>
      <c r="E3" s="368" t="s">
        <v>572</v>
      </c>
      <c r="F3" s="375" t="s">
        <v>566</v>
      </c>
      <c r="G3" s="374" t="s">
        <v>301</v>
      </c>
      <c r="H3" s="373" t="s">
        <v>572</v>
      </c>
      <c r="I3" s="370" t="s">
        <v>564</v>
      </c>
      <c r="J3" s="372" t="s">
        <v>301</v>
      </c>
      <c r="K3" s="371" t="s">
        <v>565</v>
      </c>
      <c r="L3" s="370" t="s">
        <v>566</v>
      </c>
      <c r="M3" s="369" t="s">
        <v>301</v>
      </c>
      <c r="N3" s="368" t="s">
        <v>565</v>
      </c>
      <c r="O3" s="367" t="s">
        <v>566</v>
      </c>
      <c r="S3" s="366" t="s">
        <v>572</v>
      </c>
      <c r="T3" s="363" t="s">
        <v>564</v>
      </c>
      <c r="U3" s="366" t="s">
        <v>565</v>
      </c>
      <c r="V3" s="363" t="s">
        <v>566</v>
      </c>
      <c r="W3" s="366" t="s">
        <v>565</v>
      </c>
      <c r="X3" s="363" t="s">
        <v>566</v>
      </c>
      <c r="Y3" s="365" t="s">
        <v>572</v>
      </c>
      <c r="Z3" s="363" t="s">
        <v>564</v>
      </c>
      <c r="AD3" s="364" t="s">
        <v>157</v>
      </c>
      <c r="AE3" s="363" t="s">
        <v>252</v>
      </c>
      <c r="AF3" s="363" t="s">
        <v>252</v>
      </c>
      <c r="AG3" s="363" t="s">
        <v>252</v>
      </c>
    </row>
    <row r="4" spans="1:35">
      <c r="A4" s="329"/>
      <c r="B4" s="362" t="s">
        <v>571</v>
      </c>
      <c r="C4" s="361" t="s">
        <v>103</v>
      </c>
      <c r="D4" s="360">
        <v>56837.068385756262</v>
      </c>
      <c r="E4" s="359">
        <f t="shared" ref="E4:E39" si="0">D4*S4</f>
        <v>52042.344946859252</v>
      </c>
      <c r="F4" s="358">
        <f>D4-E4</f>
        <v>4794.7234388970101</v>
      </c>
      <c r="G4" s="360">
        <v>49408.533515024945</v>
      </c>
      <c r="H4" s="359">
        <f t="shared" ref="H4:H39" si="1">G4*U4</f>
        <v>48996.352234326521</v>
      </c>
      <c r="I4" s="358">
        <f t="shared" ref="I4:I39" si="2">G4-H4</f>
        <v>412.18128069842351</v>
      </c>
      <c r="J4" s="360">
        <v>33086.257037864962</v>
      </c>
      <c r="K4" s="359">
        <f t="shared" ref="K4:K39" si="3">J4*W4</f>
        <v>32342.768358266356</v>
      </c>
      <c r="L4" s="358">
        <f t="shared" ref="L4:L39" si="4">J4-K4</f>
        <v>743.48867959860581</v>
      </c>
      <c r="M4" s="360">
        <v>35002.370588000005</v>
      </c>
      <c r="N4" s="359">
        <f t="shared" ref="N4:N39" si="5">M4*Y4</f>
        <v>34426.884318394434</v>
      </c>
      <c r="O4" s="358">
        <f t="shared" ref="O4:O39" si="6">M4-N4</f>
        <v>575.48626960557158</v>
      </c>
      <c r="P4" s="329"/>
      <c r="Q4" s="328"/>
      <c r="S4" s="357">
        <f t="shared" ref="S4:S39" si="7">1-T4</f>
        <v>0.91564090874013837</v>
      </c>
      <c r="T4" s="356">
        <v>8.4359091259861615E-2</v>
      </c>
      <c r="U4" s="357">
        <f t="shared" ref="U4:U39" si="8">1-V4</f>
        <v>0.99165769045598007</v>
      </c>
      <c r="V4" s="356">
        <v>8.3423095440199688E-3</v>
      </c>
      <c r="W4" s="357">
        <f t="shared" ref="W4:W39" si="9">1-X4</f>
        <v>0.97752877641167646</v>
      </c>
      <c r="X4" s="356">
        <v>2.2471223588323545E-2</v>
      </c>
      <c r="Y4" s="357">
        <f t="shared" ref="Y4:Y39" si="10">1-Z4</f>
        <v>0.98355864874469767</v>
      </c>
      <c r="Z4" s="356">
        <v>1.6441351255302321E-2</v>
      </c>
      <c r="AA4" s="329"/>
      <c r="AB4" s="328"/>
      <c r="AD4" s="355">
        <f>SUMIF(Raw!$C$5:$C$95,'Sourcing ratio'!$C4,Raw!AB$5:AB$95)</f>
        <v>28532.324355376506</v>
      </c>
      <c r="AE4" s="354">
        <f>SUMIF(Raw!$C$5:$C$95,'Sourcing ratio'!$C4,Raw!AC$5:AC$95)</f>
        <v>25238.364470764809</v>
      </c>
      <c r="AF4" s="354">
        <f>SUMIF(Raw!$C$5:$C$95,'Sourcing ratio'!$C4,Raw!AD$5:AD$95)</f>
        <v>14637.224582704344</v>
      </c>
      <c r="AG4" s="354">
        <f>SUMIF(Raw!$C$5:$C$95,'Sourcing ratio'!$C4,Raw!AE$5:AE$95)</f>
        <v>14011.652726033555</v>
      </c>
      <c r="AH4" s="329"/>
      <c r="AI4" s="328"/>
    </row>
    <row r="5" spans="1:35">
      <c r="A5" s="329"/>
      <c r="B5" s="362"/>
      <c r="C5" s="361" t="s">
        <v>102</v>
      </c>
      <c r="D5" s="360">
        <v>6709.8062883426201</v>
      </c>
      <c r="E5" s="359">
        <f t="shared" si="0"/>
        <v>6709.8062883426201</v>
      </c>
      <c r="F5" s="358">
        <v>72.177334427727416</v>
      </c>
      <c r="G5" s="360">
        <v>7216.0620742924184</v>
      </c>
      <c r="H5" s="359">
        <f t="shared" si="1"/>
        <v>7216.0620742924184</v>
      </c>
      <c r="I5" s="358">
        <f t="shared" si="2"/>
        <v>0</v>
      </c>
      <c r="J5" s="360">
        <v>11835.663305436321</v>
      </c>
      <c r="K5" s="359">
        <f t="shared" si="3"/>
        <v>11674.524749974418</v>
      </c>
      <c r="L5" s="358">
        <f t="shared" si="4"/>
        <v>161.1385554619028</v>
      </c>
      <c r="M5" s="360">
        <v>9164.2550449999999</v>
      </c>
      <c r="N5" s="359">
        <f t="shared" si="5"/>
        <v>9164.2550449999999</v>
      </c>
      <c r="O5" s="358">
        <f t="shared" si="6"/>
        <v>0</v>
      </c>
      <c r="P5" s="329"/>
      <c r="Q5" s="328"/>
      <c r="S5" s="357">
        <f t="shared" si="7"/>
        <v>1</v>
      </c>
      <c r="T5" s="356">
        <v>0</v>
      </c>
      <c r="U5" s="357">
        <f t="shared" si="8"/>
        <v>1</v>
      </c>
      <c r="V5" s="356">
        <v>0</v>
      </c>
      <c r="W5" s="357">
        <f t="shared" si="9"/>
        <v>0.98638533799893668</v>
      </c>
      <c r="X5" s="356">
        <v>1.3614662001063271E-2</v>
      </c>
      <c r="Y5" s="357">
        <f t="shared" si="10"/>
        <v>1</v>
      </c>
      <c r="Z5" s="356">
        <v>0</v>
      </c>
      <c r="AA5" s="329"/>
      <c r="AB5" s="328"/>
      <c r="AD5" s="355">
        <f>SUMIF(Raw!$C$5:$C$95,'Sourcing ratio'!$C5,Raw!AB$5:AB$95)</f>
        <v>3997.4085719532613</v>
      </c>
      <c r="AE5" s="354">
        <f>SUMIF(Raw!$C$5:$C$95,'Sourcing ratio'!$C5,Raw!AC$5:AC$95)</f>
        <v>4394.1589238745037</v>
      </c>
      <c r="AF5" s="354">
        <f>SUMIF(Raw!$C$5:$C$95,'Sourcing ratio'!$C5,Raw!AD$5:AD$95)</f>
        <v>5553.5548864678894</v>
      </c>
      <c r="AG5" s="354">
        <f>SUMIF(Raw!$C$5:$C$95,'Sourcing ratio'!$C5,Raw!AE$5:AE$95)</f>
        <v>3857.1552556742863</v>
      </c>
      <c r="AH5" s="329"/>
      <c r="AI5" s="328"/>
    </row>
    <row r="6" spans="1:35">
      <c r="A6" s="329"/>
      <c r="B6" s="362"/>
      <c r="C6" s="361" t="s">
        <v>101</v>
      </c>
      <c r="D6" s="360">
        <v>11814.938790639499</v>
      </c>
      <c r="E6" s="359">
        <f t="shared" si="0"/>
        <v>908.91708766125896</v>
      </c>
      <c r="F6" s="358">
        <v>11814.938790639499</v>
      </c>
      <c r="G6" s="360">
        <v>9774.7824026686303</v>
      </c>
      <c r="H6" s="359">
        <f t="shared" si="1"/>
        <v>1786.0538121842449</v>
      </c>
      <c r="I6" s="358">
        <f t="shared" si="2"/>
        <v>7988.7285904843857</v>
      </c>
      <c r="J6" s="360">
        <v>10263.543658382461</v>
      </c>
      <c r="K6" s="359">
        <f t="shared" si="3"/>
        <v>1546.0803945882483</v>
      </c>
      <c r="L6" s="358">
        <f t="shared" si="4"/>
        <v>8717.4632637942123</v>
      </c>
      <c r="M6" s="360">
        <v>10758.801080999998</v>
      </c>
      <c r="N6" s="359">
        <f t="shared" si="5"/>
        <v>2135.4905562179188</v>
      </c>
      <c r="O6" s="358">
        <f t="shared" si="6"/>
        <v>8623.3105247820786</v>
      </c>
      <c r="P6" s="329"/>
      <c r="Q6" s="328"/>
      <c r="S6" s="357">
        <f t="shared" si="7"/>
        <v>7.6929479176088278E-2</v>
      </c>
      <c r="T6" s="356">
        <v>0.92307052082391172</v>
      </c>
      <c r="U6" s="357">
        <f t="shared" si="8"/>
        <v>0.18272056999413422</v>
      </c>
      <c r="V6" s="356">
        <v>0.81727943000586578</v>
      </c>
      <c r="W6" s="357">
        <f t="shared" si="9"/>
        <v>0.15063806868746843</v>
      </c>
      <c r="X6" s="356">
        <v>0.84936193131253157</v>
      </c>
      <c r="Y6" s="357">
        <f t="shared" si="10"/>
        <v>0.19848778131879274</v>
      </c>
      <c r="Z6" s="356">
        <v>0.80151221868120726</v>
      </c>
      <c r="AA6" s="329"/>
      <c r="AB6" s="328"/>
      <c r="AD6" s="355">
        <f>SUMIF(Raw!$C$5:$C$95,'Sourcing ratio'!$C6,Raw!AB$5:AB$95)</f>
        <v>6388.6588870000005</v>
      </c>
      <c r="AE6" s="354">
        <f>SUMIF(Raw!$C$5:$C$95,'Sourcing ratio'!$C6,Raw!AC$5:AC$95)</f>
        <v>6061.2123580000007</v>
      </c>
      <c r="AF6" s="354">
        <f>SUMIF(Raw!$C$5:$C$95,'Sourcing ratio'!$C6,Raw!AD$5:AD$95)</f>
        <v>5299.9054880000003</v>
      </c>
      <c r="AG6" s="354">
        <f>SUMIF(Raw!$C$5:$C$95,'Sourcing ratio'!$C6,Raw!AE$5:AE$95)</f>
        <v>5770.6787459999996</v>
      </c>
      <c r="AH6" s="329"/>
      <c r="AI6" s="328"/>
    </row>
    <row r="7" spans="1:35">
      <c r="A7" s="329"/>
      <c r="B7" s="362"/>
      <c r="C7" s="361" t="s">
        <v>100</v>
      </c>
      <c r="D7" s="360">
        <v>5155.9916518286527</v>
      </c>
      <c r="E7" s="359">
        <f t="shared" si="0"/>
        <v>4298.4539951326906</v>
      </c>
      <c r="F7" s="358">
        <v>1425.6929909129883</v>
      </c>
      <c r="G7" s="360">
        <v>3915.2812567259148</v>
      </c>
      <c r="H7" s="359">
        <f t="shared" si="1"/>
        <v>3489.0780467041027</v>
      </c>
      <c r="I7" s="358">
        <f t="shared" si="2"/>
        <v>426.20321002181208</v>
      </c>
      <c r="J7" s="360">
        <v>3129.7036531772969</v>
      </c>
      <c r="K7" s="359">
        <f t="shared" si="3"/>
        <v>2811.6606120292658</v>
      </c>
      <c r="L7" s="358">
        <f t="shared" si="4"/>
        <v>318.04304114803108</v>
      </c>
      <c r="M7" s="360">
        <v>2825.428778</v>
      </c>
      <c r="N7" s="359">
        <f t="shared" si="5"/>
        <v>2498.5487200482376</v>
      </c>
      <c r="O7" s="358">
        <f t="shared" si="6"/>
        <v>326.88005795176241</v>
      </c>
      <c r="P7" s="329"/>
      <c r="Q7" s="328"/>
      <c r="S7" s="357">
        <f t="shared" si="7"/>
        <v>0.83368133336836903</v>
      </c>
      <c r="T7" s="356">
        <v>0.166318666631631</v>
      </c>
      <c r="U7" s="357">
        <f t="shared" si="8"/>
        <v>0.89114365429312303</v>
      </c>
      <c r="V7" s="356">
        <v>0.10885634570687699</v>
      </c>
      <c r="W7" s="357">
        <f t="shared" si="9"/>
        <v>0.89837918333732603</v>
      </c>
      <c r="X7" s="356">
        <v>0.10162081666267403</v>
      </c>
      <c r="Y7" s="357">
        <f t="shared" si="10"/>
        <v>0.88430780471375159</v>
      </c>
      <c r="Z7" s="356">
        <v>0.11569219528624841</v>
      </c>
      <c r="AA7" s="329"/>
      <c r="AB7" s="328"/>
      <c r="AD7" s="355">
        <f>SUMIF(Raw!$C$5:$C$95,'Sourcing ratio'!$C7,Raw!AB$5:AB$95)</f>
        <v>3240.2422132451934</v>
      </c>
      <c r="AE7" s="354">
        <f>SUMIF(Raw!$C$5:$C$95,'Sourcing ratio'!$C7,Raw!AC$5:AC$95)</f>
        <v>2443.5970202570352</v>
      </c>
      <c r="AF7" s="354">
        <f>SUMIF(Raw!$C$5:$C$95,'Sourcing ratio'!$C7,Raw!AD$5:AD$95)</f>
        <v>1379.3596249882437</v>
      </c>
      <c r="AG7" s="354">
        <f>SUMIF(Raw!$C$5:$C$95,'Sourcing ratio'!$C7,Raw!AE$5:AE$95)</f>
        <v>1150.2646673928978</v>
      </c>
      <c r="AH7" s="329"/>
      <c r="AI7" s="328"/>
    </row>
    <row r="8" spans="1:35">
      <c r="A8" s="329"/>
      <c r="B8" s="362"/>
      <c r="C8" s="361" t="s">
        <v>95</v>
      </c>
      <c r="D8" s="360">
        <v>4077.3207615795573</v>
      </c>
      <c r="E8" s="359">
        <f t="shared" si="0"/>
        <v>3766.4763506848922</v>
      </c>
      <c r="F8" s="358">
        <v>4077.3207615795573</v>
      </c>
      <c r="G8" s="360">
        <v>4284.6931021174523</v>
      </c>
      <c r="H8" s="359">
        <f t="shared" si="1"/>
        <v>3503.1281360282428</v>
      </c>
      <c r="I8" s="358">
        <f t="shared" si="2"/>
        <v>781.56496608920952</v>
      </c>
      <c r="J8" s="360">
        <v>4601.7639451508257</v>
      </c>
      <c r="K8" s="359">
        <f t="shared" si="3"/>
        <v>3868.3274981292811</v>
      </c>
      <c r="L8" s="358">
        <f t="shared" si="4"/>
        <v>733.43644702154461</v>
      </c>
      <c r="M8" s="360">
        <v>4028.5706519999999</v>
      </c>
      <c r="N8" s="359">
        <f t="shared" si="5"/>
        <v>2647.2402836609376</v>
      </c>
      <c r="O8" s="358">
        <f t="shared" si="6"/>
        <v>1381.3303683390623</v>
      </c>
      <c r="P8" s="329"/>
      <c r="Q8" s="328"/>
      <c r="S8" s="357">
        <f t="shared" si="7"/>
        <v>0.92376258109890674</v>
      </c>
      <c r="T8" s="356">
        <v>7.6237418901093215E-2</v>
      </c>
      <c r="U8" s="357">
        <f t="shared" si="8"/>
        <v>0.81759137761746159</v>
      </c>
      <c r="V8" s="356">
        <v>0.18240862238253838</v>
      </c>
      <c r="W8" s="357">
        <f t="shared" si="9"/>
        <v>0.840618411599662</v>
      </c>
      <c r="X8" s="356">
        <v>0.15938158840033803</v>
      </c>
      <c r="Y8" s="357">
        <f t="shared" si="10"/>
        <v>0.65711650913872011</v>
      </c>
      <c r="Z8" s="356">
        <v>0.34288349086127984</v>
      </c>
      <c r="AA8" s="329"/>
      <c r="AB8" s="328"/>
      <c r="AD8" s="355">
        <f>SUMIF(Raw!$C$5:$C$95,'Sourcing ratio'!$C8,Raw!AB$5:AB$95)</f>
        <v>1905.2952550000002</v>
      </c>
      <c r="AE8" s="354">
        <f>SUMIF(Raw!$C$5:$C$95,'Sourcing ratio'!$C8,Raw!AC$5:AC$95)</f>
        <v>2431.3829770000002</v>
      </c>
      <c r="AF8" s="354">
        <f>SUMIF(Raw!$C$5:$C$95,'Sourcing ratio'!$C8,Raw!AD$5:AD$95)</f>
        <v>2543.0195199999998</v>
      </c>
      <c r="AG8" s="354">
        <f>SUMIF(Raw!$C$5:$C$95,'Sourcing ratio'!$C8,Raw!AE$5:AE$95)</f>
        <v>2146.5740929999997</v>
      </c>
      <c r="AH8" s="329"/>
      <c r="AI8" s="328"/>
    </row>
    <row r="9" spans="1:35">
      <c r="A9" s="329"/>
      <c r="B9" s="362"/>
      <c r="C9" s="361" t="s">
        <v>94</v>
      </c>
      <c r="D9" s="360">
        <v>23329.462488001696</v>
      </c>
      <c r="E9" s="359">
        <f t="shared" si="0"/>
        <v>19549.769423144338</v>
      </c>
      <c r="F9" s="358">
        <v>6112.764536305488</v>
      </c>
      <c r="G9" s="360">
        <v>29520.283055058801</v>
      </c>
      <c r="H9" s="359">
        <f t="shared" si="1"/>
        <v>25744.231355724274</v>
      </c>
      <c r="I9" s="358">
        <f t="shared" si="2"/>
        <v>3776.0516993345263</v>
      </c>
      <c r="J9" s="360">
        <v>22852.361910420426</v>
      </c>
      <c r="K9" s="359">
        <f t="shared" si="3"/>
        <v>19419.575775196976</v>
      </c>
      <c r="L9" s="358">
        <f t="shared" si="4"/>
        <v>3432.7861352234504</v>
      </c>
      <c r="M9" s="360">
        <v>24075.488324000002</v>
      </c>
      <c r="N9" s="359">
        <f t="shared" si="5"/>
        <v>17248.414196872895</v>
      </c>
      <c r="O9" s="358">
        <f t="shared" si="6"/>
        <v>6827.0741271271072</v>
      </c>
      <c r="P9" s="329"/>
      <c r="Q9" s="328"/>
      <c r="S9" s="357">
        <f t="shared" si="7"/>
        <v>0.83798627736060149</v>
      </c>
      <c r="T9" s="356">
        <v>0.16201372263939856</v>
      </c>
      <c r="U9" s="357">
        <f t="shared" si="8"/>
        <v>0.87208619604724835</v>
      </c>
      <c r="V9" s="356">
        <v>0.12791380395275168</v>
      </c>
      <c r="W9" s="357">
        <f t="shared" si="9"/>
        <v>0.84978418648016696</v>
      </c>
      <c r="X9" s="356">
        <v>0.15021581351983299</v>
      </c>
      <c r="Y9" s="357">
        <f t="shared" si="10"/>
        <v>0.71643050245749573</v>
      </c>
      <c r="Z9" s="356">
        <v>0.28356949754250432</v>
      </c>
      <c r="AA9" s="329"/>
      <c r="AB9" s="328"/>
      <c r="AD9" s="355">
        <f>SUMIF(Raw!$C$5:$C$95,'Sourcing ratio'!$C9,Raw!AB$5:AB$95)</f>
        <v>13855.322209</v>
      </c>
      <c r="AE9" s="354">
        <f>SUMIF(Raw!$C$5:$C$95,'Sourcing ratio'!$C9,Raw!AC$5:AC$95)</f>
        <v>16872.509075999998</v>
      </c>
      <c r="AF9" s="354">
        <f>SUMIF(Raw!$C$5:$C$95,'Sourcing ratio'!$C9,Raw!AD$5:AD$95)</f>
        <v>12687.627968999997</v>
      </c>
      <c r="AG9" s="354">
        <f>SUMIF(Raw!$C$5:$C$95,'Sourcing ratio'!$C9,Raw!AE$5:AE$95)</f>
        <v>13207.053350999999</v>
      </c>
      <c r="AH9" s="329"/>
      <c r="AI9" s="328"/>
    </row>
    <row r="10" spans="1:35">
      <c r="A10" s="329"/>
      <c r="B10" s="362"/>
      <c r="C10" s="361" t="s">
        <v>99</v>
      </c>
      <c r="D10" s="360">
        <v>3417.2160433691561</v>
      </c>
      <c r="E10" s="359">
        <f t="shared" si="0"/>
        <v>2012.6947875539938</v>
      </c>
      <c r="F10" s="358">
        <v>1404.5212558151625</v>
      </c>
      <c r="G10" s="360">
        <v>3172.7593048368749</v>
      </c>
      <c r="H10" s="359">
        <f t="shared" si="1"/>
        <v>2808.9923276737472</v>
      </c>
      <c r="I10" s="358">
        <f t="shared" si="2"/>
        <v>363.76697716312765</v>
      </c>
      <c r="J10" s="360">
        <v>5969.0603777673441</v>
      </c>
      <c r="K10" s="359">
        <f t="shared" si="3"/>
        <v>4097.6023574419924</v>
      </c>
      <c r="L10" s="358">
        <f t="shared" si="4"/>
        <v>1871.4580203253518</v>
      </c>
      <c r="M10" s="360">
        <v>10172.817145000001</v>
      </c>
      <c r="N10" s="359">
        <f t="shared" si="5"/>
        <v>8259.4980878908354</v>
      </c>
      <c r="O10" s="358">
        <f t="shared" si="6"/>
        <v>1913.3190571091654</v>
      </c>
      <c r="P10" s="329"/>
      <c r="Q10" s="328"/>
      <c r="S10" s="357">
        <f t="shared" si="7"/>
        <v>0.58898669619074062</v>
      </c>
      <c r="T10" s="356">
        <v>0.41101330380925943</v>
      </c>
      <c r="U10" s="357">
        <f t="shared" si="8"/>
        <v>0.88534680944483735</v>
      </c>
      <c r="V10" s="356">
        <v>0.11465319055516271</v>
      </c>
      <c r="W10" s="357">
        <f t="shared" si="9"/>
        <v>0.68647359854226364</v>
      </c>
      <c r="X10" s="356">
        <v>0.3135264014577363</v>
      </c>
      <c r="Y10" s="357">
        <f t="shared" si="10"/>
        <v>0.81191846566812875</v>
      </c>
      <c r="Z10" s="356">
        <v>0.18808153433187128</v>
      </c>
      <c r="AA10" s="329"/>
      <c r="AB10" s="328"/>
      <c r="AD10" s="355">
        <f>SUMIF(Raw!$C$5:$C$95,'Sourcing ratio'!$C10,Raw!AB$5:AB$95)</f>
        <v>1733.6980147613228</v>
      </c>
      <c r="AE10" s="354">
        <f>SUMIF(Raw!$C$5:$C$95,'Sourcing ratio'!$C10,Raw!AC$5:AC$95)</f>
        <v>1932.3571946539041</v>
      </c>
      <c r="AF10" s="354">
        <f>SUMIF(Raw!$C$5:$C$95,'Sourcing ratio'!$C10,Raw!AD$5:AD$95)</f>
        <v>3131.0705119212025</v>
      </c>
      <c r="AG10" s="354">
        <f>SUMIF(Raw!$C$5:$C$95,'Sourcing ratio'!$C10,Raw!AE$5:AE$95)</f>
        <v>4517.695062104799</v>
      </c>
      <c r="AH10" s="329"/>
      <c r="AI10" s="328"/>
    </row>
    <row r="11" spans="1:35">
      <c r="A11" s="329"/>
      <c r="B11" s="362"/>
      <c r="C11" s="361" t="s">
        <v>98</v>
      </c>
      <c r="D11" s="360">
        <v>6121.1339758840459</v>
      </c>
      <c r="E11" s="359">
        <f t="shared" si="0"/>
        <v>5045.6098768165975</v>
      </c>
      <c r="F11" s="358">
        <v>1149.0850552723587</v>
      </c>
      <c r="G11" s="360">
        <v>15235.818915528753</v>
      </c>
      <c r="H11" s="359">
        <f t="shared" si="1"/>
        <v>4854.2024728165416</v>
      </c>
      <c r="I11" s="358">
        <f t="shared" si="2"/>
        <v>10381.616442712211</v>
      </c>
      <c r="J11" s="360">
        <v>10904.693052663253</v>
      </c>
      <c r="K11" s="359">
        <f t="shared" si="3"/>
        <v>2798.4021837686191</v>
      </c>
      <c r="L11" s="358">
        <f t="shared" si="4"/>
        <v>8106.2908688946336</v>
      </c>
      <c r="M11" s="360">
        <v>11629.697855</v>
      </c>
      <c r="N11" s="359">
        <f t="shared" si="5"/>
        <v>3323.1021577040601</v>
      </c>
      <c r="O11" s="358">
        <f t="shared" si="6"/>
        <v>8306.5956972959393</v>
      </c>
      <c r="P11" s="329"/>
      <c r="Q11" s="328"/>
      <c r="S11" s="357">
        <f t="shared" si="7"/>
        <v>0.8242933248471962</v>
      </c>
      <c r="T11" s="356">
        <v>0.17570667515280386</v>
      </c>
      <c r="U11" s="357">
        <f t="shared" si="8"/>
        <v>0.3186046316072324</v>
      </c>
      <c r="V11" s="356">
        <v>0.6813953683927676</v>
      </c>
      <c r="W11" s="357">
        <f t="shared" si="9"/>
        <v>0.25662365462778114</v>
      </c>
      <c r="X11" s="356">
        <v>0.74337634537221886</v>
      </c>
      <c r="Y11" s="357">
        <f t="shared" si="10"/>
        <v>0.28574277673734627</v>
      </c>
      <c r="Z11" s="356">
        <v>0.71425722326265373</v>
      </c>
      <c r="AA11" s="329"/>
      <c r="AB11" s="328"/>
      <c r="AD11" s="355">
        <f>SUMIF(Raw!$C$5:$C$95,'Sourcing ratio'!$C11,Raw!AB$5:AB$95)</f>
        <v>3585.3441787369889</v>
      </c>
      <c r="AE11" s="354">
        <f>SUMIF(Raw!$C$5:$C$95,'Sourcing ratio'!$C11,Raw!AC$5:AC$95)</f>
        <v>6417.4511156232847</v>
      </c>
      <c r="AF11" s="354">
        <f>SUMIF(Raw!$C$5:$C$95,'Sourcing ratio'!$C11,Raw!AD$5:AD$95)</f>
        <v>3703.6165042289549</v>
      </c>
      <c r="AG11" s="354">
        <f>SUMIF(Raw!$C$5:$C$95,'Sourcing ratio'!$C11,Raw!AE$5:AE$95)</f>
        <v>3649.2280313681317</v>
      </c>
      <c r="AH11" s="329"/>
      <c r="AI11" s="328"/>
    </row>
    <row r="12" spans="1:35">
      <c r="A12" s="329"/>
      <c r="B12" s="362"/>
      <c r="C12" s="361" t="s">
        <v>93</v>
      </c>
      <c r="D12" s="360">
        <v>6077.7807248681656</v>
      </c>
      <c r="E12" s="359">
        <f t="shared" si="0"/>
        <v>2083.0514315949717</v>
      </c>
      <c r="F12" s="358">
        <v>6077.7807248681656</v>
      </c>
      <c r="G12" s="360">
        <v>6051.1661246723188</v>
      </c>
      <c r="H12" s="359">
        <f t="shared" si="1"/>
        <v>1773.2358149491156</v>
      </c>
      <c r="I12" s="358">
        <f t="shared" si="2"/>
        <v>4277.9303097232032</v>
      </c>
      <c r="J12" s="360">
        <v>4471.2356023884931</v>
      </c>
      <c r="K12" s="359">
        <f t="shared" si="3"/>
        <v>1398.1684974256866</v>
      </c>
      <c r="L12" s="358">
        <f t="shared" si="4"/>
        <v>3073.0671049628063</v>
      </c>
      <c r="M12" s="360">
        <v>3443.2202410000004</v>
      </c>
      <c r="N12" s="359">
        <f t="shared" si="5"/>
        <v>553.58885453789742</v>
      </c>
      <c r="O12" s="358">
        <f t="shared" si="6"/>
        <v>2889.6313864621029</v>
      </c>
      <c r="P12" s="329"/>
      <c r="Q12" s="328"/>
      <c r="S12" s="357">
        <f t="shared" si="7"/>
        <v>0.34273224485902387</v>
      </c>
      <c r="T12" s="356">
        <v>0.65726775514097613</v>
      </c>
      <c r="U12" s="357">
        <f t="shared" si="8"/>
        <v>0.29304034601184237</v>
      </c>
      <c r="V12" s="356">
        <v>0.70695965398815763</v>
      </c>
      <c r="W12" s="357">
        <f t="shared" si="9"/>
        <v>0.31270293533152171</v>
      </c>
      <c r="X12" s="356">
        <v>0.68729706466847829</v>
      </c>
      <c r="Y12" s="357">
        <f t="shared" si="10"/>
        <v>0.16077648706465575</v>
      </c>
      <c r="Z12" s="356">
        <v>0.83922351293534425</v>
      </c>
      <c r="AA12" s="329"/>
      <c r="AB12" s="328"/>
      <c r="AD12" s="355">
        <f>SUMIF(Raw!$C$5:$C$95,'Sourcing ratio'!$C12,Raw!AB$5:AB$95)</f>
        <v>3017.294668</v>
      </c>
      <c r="AE12" s="354">
        <f>SUMIF(Raw!$C$5:$C$95,'Sourcing ratio'!$C12,Raw!AC$5:AC$95)</f>
        <v>3250.462587</v>
      </c>
      <c r="AF12" s="354">
        <f>SUMIF(Raw!$C$5:$C$95,'Sourcing ratio'!$C12,Raw!AD$5:AD$95)</f>
        <v>2346.7686160000003</v>
      </c>
      <c r="AG12" s="354">
        <f>SUMIF(Raw!$C$5:$C$95,'Sourcing ratio'!$C12,Raw!AE$5:AE$95)</f>
        <v>2404.336104</v>
      </c>
      <c r="AH12" s="329"/>
      <c r="AI12" s="328"/>
    </row>
    <row r="13" spans="1:35">
      <c r="A13" s="329"/>
      <c r="B13" s="362"/>
      <c r="C13" s="361" t="s">
        <v>570</v>
      </c>
      <c r="D13" s="360">
        <v>197.04282007151338</v>
      </c>
      <c r="E13" s="359">
        <f t="shared" si="0"/>
        <v>85.992276503424421</v>
      </c>
      <c r="F13" s="358">
        <v>118.35816730153763</v>
      </c>
      <c r="G13" s="360">
        <v>224.64934115379961</v>
      </c>
      <c r="H13" s="359">
        <f t="shared" si="1"/>
        <v>127.73464588224331</v>
      </c>
      <c r="I13" s="358">
        <f t="shared" si="2"/>
        <v>96.914695271556297</v>
      </c>
      <c r="J13" s="360">
        <v>321.37841806332989</v>
      </c>
      <c r="K13" s="359">
        <f t="shared" si="3"/>
        <v>162.35342450443292</v>
      </c>
      <c r="L13" s="358">
        <f t="shared" si="4"/>
        <v>159.02499355889697</v>
      </c>
      <c r="M13" s="360">
        <v>308.19031499999994</v>
      </c>
      <c r="N13" s="359">
        <f t="shared" si="5"/>
        <v>118.74136928566496</v>
      </c>
      <c r="O13" s="358">
        <f t="shared" si="6"/>
        <v>189.44894571433497</v>
      </c>
      <c r="P13" s="329"/>
      <c r="Q13" s="328"/>
      <c r="S13" s="357">
        <f t="shared" si="7"/>
        <v>0.43641415846674836</v>
      </c>
      <c r="T13" s="356">
        <v>0.56358584153325164</v>
      </c>
      <c r="U13" s="357">
        <f t="shared" si="8"/>
        <v>0.56859568439505692</v>
      </c>
      <c r="V13" s="356">
        <v>0.43140431560494308</v>
      </c>
      <c r="W13" s="357">
        <f t="shared" si="9"/>
        <v>0.50517836724319187</v>
      </c>
      <c r="X13" s="356">
        <v>0.49482163275680813</v>
      </c>
      <c r="Y13" s="357">
        <f t="shared" si="10"/>
        <v>0.3852858558701463</v>
      </c>
      <c r="Z13" s="356">
        <v>0.6147141441298537</v>
      </c>
      <c r="AA13" s="329"/>
      <c r="AB13" s="328"/>
      <c r="AD13" s="355">
        <f>SUMIF(Raw!$C$5:$C$95,'Sourcing ratio'!$C13,Raw!AB$5:AB$95)</f>
        <v>100.803648</v>
      </c>
      <c r="AE13" s="354">
        <f>SUMIF(Raw!$C$5:$C$95,'Sourcing ratio'!$C13,Raw!AC$5:AC$95)</f>
        <v>122.36135600000001</v>
      </c>
      <c r="AF13" s="354">
        <f>SUMIF(Raw!$C$5:$C$95,'Sourcing ratio'!$C13,Raw!AD$5:AD$95)</f>
        <v>142.12751399999996</v>
      </c>
      <c r="AG13" s="354">
        <f>SUMIF(Raw!$C$5:$C$95,'Sourcing ratio'!$C13,Raw!AE$5:AE$95)</f>
        <v>120.68635400000001</v>
      </c>
      <c r="AH13" s="329"/>
      <c r="AI13" s="328"/>
    </row>
    <row r="14" spans="1:35">
      <c r="A14" s="329"/>
      <c r="B14" s="362"/>
      <c r="C14" s="361" t="s">
        <v>97</v>
      </c>
      <c r="D14" s="360">
        <v>9958.8233126421219</v>
      </c>
      <c r="E14" s="359">
        <f t="shared" si="0"/>
        <v>4704.7364309966615</v>
      </c>
      <c r="F14" s="358">
        <v>9958.8233126421219</v>
      </c>
      <c r="G14" s="360">
        <v>8642.046868217747</v>
      </c>
      <c r="H14" s="359">
        <f t="shared" si="1"/>
        <v>5621.4465076497745</v>
      </c>
      <c r="I14" s="358">
        <f t="shared" si="2"/>
        <v>3020.6003605679725</v>
      </c>
      <c r="J14" s="360">
        <v>3584.4427183532193</v>
      </c>
      <c r="K14" s="359">
        <f t="shared" si="3"/>
        <v>1373.0621779626101</v>
      </c>
      <c r="L14" s="358">
        <f t="shared" si="4"/>
        <v>2211.380540390609</v>
      </c>
      <c r="M14" s="360">
        <v>2293.1002520000002</v>
      </c>
      <c r="N14" s="359">
        <f t="shared" si="5"/>
        <v>1118.1658663009011</v>
      </c>
      <c r="O14" s="358">
        <f t="shared" si="6"/>
        <v>1174.934385699099</v>
      </c>
      <c r="P14" s="329"/>
      <c r="Q14" s="328"/>
      <c r="S14" s="357">
        <f t="shared" si="7"/>
        <v>0.47241890766595729</v>
      </c>
      <c r="T14" s="356">
        <v>0.52758109233404271</v>
      </c>
      <c r="U14" s="357">
        <f t="shared" si="8"/>
        <v>0.65047628106755317</v>
      </c>
      <c r="V14" s="356">
        <v>0.34952371893244683</v>
      </c>
      <c r="W14" s="357">
        <f t="shared" si="9"/>
        <v>0.3830615484332327</v>
      </c>
      <c r="X14" s="356">
        <v>0.6169384515667673</v>
      </c>
      <c r="Y14" s="357">
        <f t="shared" si="10"/>
        <v>0.48762188453193767</v>
      </c>
      <c r="Z14" s="356">
        <v>0.51237811546806233</v>
      </c>
      <c r="AA14" s="329"/>
      <c r="AB14" s="328"/>
      <c r="AD14" s="355">
        <f>SUMIF(Raw!$C$5:$C$95,'Sourcing ratio'!$C14,Raw!AB$5:AB$95)</f>
        <v>5991.9105340000006</v>
      </c>
      <c r="AE14" s="354">
        <f>SUMIF(Raw!$C$5:$C$95,'Sourcing ratio'!$C14,Raw!AC$5:AC$95)</f>
        <v>5113.9651539999995</v>
      </c>
      <c r="AF14" s="354">
        <f>SUMIF(Raw!$C$5:$C$95,'Sourcing ratio'!$C14,Raw!AD$5:AD$95)</f>
        <v>2264.0363579999998</v>
      </c>
      <c r="AG14" s="354">
        <f>SUMIF(Raw!$C$5:$C$95,'Sourcing ratio'!$C14,Raw!AE$5:AE$95)</f>
        <v>1435.422196</v>
      </c>
      <c r="AH14" s="329"/>
      <c r="AI14" s="328"/>
    </row>
    <row r="15" spans="1:35">
      <c r="A15" s="329"/>
      <c r="B15" s="362"/>
      <c r="C15" s="361" t="s">
        <v>96</v>
      </c>
      <c r="D15" s="360">
        <v>855.42409401671114</v>
      </c>
      <c r="E15" s="359">
        <f t="shared" si="0"/>
        <v>853.06121131085376</v>
      </c>
      <c r="F15" s="358">
        <v>855.42409401671114</v>
      </c>
      <c r="G15" s="360">
        <v>193.897110463697</v>
      </c>
      <c r="H15" s="359">
        <f t="shared" si="1"/>
        <v>13.878215453259859</v>
      </c>
      <c r="I15" s="358">
        <f t="shared" si="2"/>
        <v>180.01889501043715</v>
      </c>
      <c r="J15" s="360">
        <v>465.25506597180879</v>
      </c>
      <c r="K15" s="359">
        <f t="shared" si="3"/>
        <v>158.18670117851718</v>
      </c>
      <c r="L15" s="358">
        <f t="shared" si="4"/>
        <v>307.06836479329161</v>
      </c>
      <c r="M15" s="360">
        <v>1950.0915269999998</v>
      </c>
      <c r="N15" s="359">
        <f t="shared" si="5"/>
        <v>0</v>
      </c>
      <c r="O15" s="358">
        <f t="shared" si="6"/>
        <v>1950.0915269999998</v>
      </c>
      <c r="P15" s="329"/>
      <c r="Q15" s="328"/>
      <c r="S15" s="357">
        <f t="shared" si="7"/>
        <v>0.99723776461011027</v>
      </c>
      <c r="T15" s="356">
        <v>2.7622353898897429E-3</v>
      </c>
      <c r="U15" s="357">
        <f t="shared" si="8"/>
        <v>7.1575153544427117E-2</v>
      </c>
      <c r="V15" s="356">
        <v>0.92842484645557288</v>
      </c>
      <c r="W15" s="357">
        <f t="shared" si="9"/>
        <v>0.33999995432204966</v>
      </c>
      <c r="X15" s="356">
        <v>0.66000004567795034</v>
      </c>
      <c r="Y15" s="357">
        <f t="shared" si="10"/>
        <v>0</v>
      </c>
      <c r="Z15" s="356">
        <v>1</v>
      </c>
      <c r="AA15" s="329"/>
      <c r="AB15" s="328"/>
      <c r="AD15" s="355">
        <f>SUMIF(Raw!$C$5:$C$95,'Sourcing ratio'!$C15,Raw!AB$5:AB$95)</f>
        <v>479.50237699999997</v>
      </c>
      <c r="AE15" s="354">
        <f>SUMIF(Raw!$C$5:$C$95,'Sourcing ratio'!$C15,Raw!AC$5:AC$95)</f>
        <v>122.44506800000001</v>
      </c>
      <c r="AF15" s="354">
        <f>SUMIF(Raw!$C$5:$C$95,'Sourcing ratio'!$C15,Raw!AD$5:AD$95)</f>
        <v>331.45510000000002</v>
      </c>
      <c r="AG15" s="354">
        <f>SUMIF(Raw!$C$5:$C$95,'Sourcing ratio'!$C15,Raw!AE$5:AE$95)</f>
        <v>1213.7365089999998</v>
      </c>
      <c r="AH15" s="329"/>
      <c r="AI15" s="328"/>
    </row>
    <row r="16" spans="1:35">
      <c r="A16" s="329"/>
      <c r="B16" s="111" t="s">
        <v>569</v>
      </c>
      <c r="C16" s="110" t="s">
        <v>103</v>
      </c>
      <c r="D16" s="353">
        <v>47625.654946260955</v>
      </c>
      <c r="E16" s="352">
        <f t="shared" si="0"/>
        <v>47625.654946260955</v>
      </c>
      <c r="F16" s="351">
        <v>0</v>
      </c>
      <c r="G16" s="353">
        <v>23553.82535195932</v>
      </c>
      <c r="H16" s="352">
        <f t="shared" si="1"/>
        <v>23553.82535195932</v>
      </c>
      <c r="I16" s="351">
        <f t="shared" si="2"/>
        <v>0</v>
      </c>
      <c r="J16" s="353">
        <v>21929.797507633626</v>
      </c>
      <c r="K16" s="352">
        <f t="shared" si="3"/>
        <v>21929.797507633626</v>
      </c>
      <c r="L16" s="351">
        <f t="shared" si="4"/>
        <v>0</v>
      </c>
      <c r="M16" s="353">
        <v>20921.246626708307</v>
      </c>
      <c r="N16" s="352">
        <f t="shared" si="5"/>
        <v>20921.246626708307</v>
      </c>
      <c r="O16" s="351">
        <f t="shared" si="6"/>
        <v>0</v>
      </c>
      <c r="P16" s="329"/>
      <c r="Q16" s="328"/>
      <c r="S16" s="350">
        <f t="shared" si="7"/>
        <v>1</v>
      </c>
      <c r="T16" s="349">
        <v>0</v>
      </c>
      <c r="U16" s="350">
        <f t="shared" si="8"/>
        <v>1</v>
      </c>
      <c r="V16" s="349">
        <v>0</v>
      </c>
      <c r="W16" s="350">
        <f t="shared" si="9"/>
        <v>1</v>
      </c>
      <c r="X16" s="349">
        <v>0</v>
      </c>
      <c r="Y16" s="350">
        <f t="shared" si="10"/>
        <v>1</v>
      </c>
      <c r="Z16" s="349">
        <v>0</v>
      </c>
      <c r="AA16" s="329"/>
      <c r="AB16" s="328"/>
      <c r="AD16" s="348">
        <f>SUMIF(Raw!$C$97:$C$169,'Sourcing ratio'!$C16,Raw!AB$97:AB$169)</f>
        <v>27319.54431000827</v>
      </c>
      <c r="AE16" s="347">
        <f>SUMIF(Raw!$C$97:$C$169,'Sourcing ratio'!$C16,Raw!AC$97:AC$169)</f>
        <v>12329.414311105429</v>
      </c>
      <c r="AF16" s="347">
        <f>SUMIF(Raw!$C$97:$C$169,'Sourcing ratio'!$C16,Raw!AD$97:AD$169)</f>
        <v>12574.059235666577</v>
      </c>
      <c r="AG16" s="347">
        <f>SUMIF(Raw!$C$97:$C$169,'Sourcing ratio'!$C16,Raw!AE$97:AE$169)</f>
        <v>11989.232062056028</v>
      </c>
      <c r="AH16" s="329"/>
      <c r="AI16" s="328"/>
    </row>
    <row r="17" spans="1:35">
      <c r="A17" s="329"/>
      <c r="B17" s="111"/>
      <c r="C17" s="110" t="s">
        <v>102</v>
      </c>
      <c r="D17" s="353">
        <v>59634.118186797321</v>
      </c>
      <c r="E17" s="352">
        <f t="shared" si="0"/>
        <v>17890.235456039198</v>
      </c>
      <c r="F17" s="351">
        <v>41743.882730758123</v>
      </c>
      <c r="G17" s="353">
        <v>33045.685401625102</v>
      </c>
      <c r="H17" s="352">
        <f t="shared" si="1"/>
        <v>16522.842700812551</v>
      </c>
      <c r="I17" s="351">
        <f t="shared" si="2"/>
        <v>16522.842700812551</v>
      </c>
      <c r="J17" s="353">
        <v>32873.846316854811</v>
      </c>
      <c r="K17" s="352">
        <f t="shared" si="3"/>
        <v>29586.461685169332</v>
      </c>
      <c r="L17" s="351">
        <f t="shared" si="4"/>
        <v>3287.3846316854797</v>
      </c>
      <c r="M17" s="353">
        <v>28066.075782107961</v>
      </c>
      <c r="N17" s="352">
        <f t="shared" si="5"/>
        <v>25259.468203897166</v>
      </c>
      <c r="O17" s="351">
        <f t="shared" si="6"/>
        <v>2806.6075782107946</v>
      </c>
      <c r="P17" s="329"/>
      <c r="Q17" s="328"/>
      <c r="S17" s="350">
        <f t="shared" si="7"/>
        <v>0.30000000000000004</v>
      </c>
      <c r="T17" s="349">
        <v>0.7</v>
      </c>
      <c r="U17" s="350">
        <f t="shared" si="8"/>
        <v>0.5</v>
      </c>
      <c r="V17" s="349">
        <v>0.5</v>
      </c>
      <c r="W17" s="350">
        <f t="shared" si="9"/>
        <v>0.9</v>
      </c>
      <c r="X17" s="349">
        <v>0.1</v>
      </c>
      <c r="Y17" s="350">
        <f t="shared" si="10"/>
        <v>0.9</v>
      </c>
      <c r="Z17" s="349">
        <v>0.1</v>
      </c>
      <c r="AA17" s="329"/>
      <c r="AB17" s="328"/>
      <c r="AD17" s="348">
        <f>SUMIF(Raw!$C$97:$C$169,'Sourcing ratio'!$C17,Raw!AB$97:AB$169)</f>
        <v>33799.755869649569</v>
      </c>
      <c r="AE17" s="347">
        <f>SUMIF(Raw!$C$97:$C$169,'Sourcing ratio'!$C17,Raw!AC$97:AC$169)</f>
        <v>19614.090202938874</v>
      </c>
      <c r="AF17" s="347">
        <f>SUMIF(Raw!$C$97:$C$169,'Sourcing ratio'!$C17,Raw!AD$97:AD$169)</f>
        <v>21018.806898606235</v>
      </c>
      <c r="AG17" s="347">
        <f>SUMIF(Raw!$C$97:$C$169,'Sourcing ratio'!$C17,Raw!AE$97:AE$169)</f>
        <v>17303.770583667967</v>
      </c>
      <c r="AH17" s="329"/>
      <c r="AI17" s="328"/>
    </row>
    <row r="18" spans="1:35">
      <c r="A18" s="329"/>
      <c r="B18" s="111"/>
      <c r="C18" s="110" t="s">
        <v>101</v>
      </c>
      <c r="D18" s="353">
        <v>35934.448933377273</v>
      </c>
      <c r="E18" s="352">
        <f t="shared" si="0"/>
        <v>0</v>
      </c>
      <c r="F18" s="351">
        <v>35934.448933377273</v>
      </c>
      <c r="G18" s="353">
        <v>32555.224770868779</v>
      </c>
      <c r="H18" s="352">
        <f t="shared" si="1"/>
        <v>0</v>
      </c>
      <c r="I18" s="351">
        <f t="shared" si="2"/>
        <v>32555.224770868779</v>
      </c>
      <c r="J18" s="353">
        <v>47301.721632020373</v>
      </c>
      <c r="K18" s="352">
        <f t="shared" si="3"/>
        <v>0</v>
      </c>
      <c r="L18" s="351">
        <f t="shared" si="4"/>
        <v>47301.721632020373</v>
      </c>
      <c r="M18" s="353">
        <v>45497.865932683053</v>
      </c>
      <c r="N18" s="352">
        <f t="shared" si="5"/>
        <v>0</v>
      </c>
      <c r="O18" s="351">
        <f t="shared" si="6"/>
        <v>45497.865932683053</v>
      </c>
      <c r="P18" s="329"/>
      <c r="Q18" s="328"/>
      <c r="S18" s="350">
        <f t="shared" si="7"/>
        <v>0</v>
      </c>
      <c r="T18" s="349">
        <v>1</v>
      </c>
      <c r="U18" s="350">
        <f t="shared" si="8"/>
        <v>0</v>
      </c>
      <c r="V18" s="349">
        <v>1</v>
      </c>
      <c r="W18" s="350">
        <f t="shared" si="9"/>
        <v>0</v>
      </c>
      <c r="X18" s="349">
        <v>1</v>
      </c>
      <c r="Y18" s="350">
        <f t="shared" si="10"/>
        <v>0</v>
      </c>
      <c r="Z18" s="349">
        <v>1</v>
      </c>
      <c r="AA18" s="329"/>
      <c r="AB18" s="328"/>
      <c r="AD18" s="348">
        <f>SUMIF(Raw!$C$97:$C$169,'Sourcing ratio'!$C18,Raw!AB$97:AB$169)</f>
        <v>16505.287830314002</v>
      </c>
      <c r="AE18" s="347">
        <f>SUMIF(Raw!$C$97:$C$169,'Sourcing ratio'!$C18,Raw!AC$97:AC$169)</f>
        <v>15008.207499290196</v>
      </c>
      <c r="AF18" s="347">
        <f>SUMIF(Raw!$C$97:$C$169,'Sourcing ratio'!$C18,Raw!AD$97:AD$169)</f>
        <v>20075.993483284114</v>
      </c>
      <c r="AG18" s="347">
        <f>SUMIF(Raw!$C$97:$C$169,'Sourcing ratio'!$C18,Raw!AE$97:AE$169)</f>
        <v>18774.814607283985</v>
      </c>
      <c r="AH18" s="329"/>
      <c r="AI18" s="328"/>
    </row>
    <row r="19" spans="1:35">
      <c r="A19" s="329"/>
      <c r="B19" s="111"/>
      <c r="C19" s="110" t="s">
        <v>100</v>
      </c>
      <c r="D19" s="353">
        <v>45658.31189638457</v>
      </c>
      <c r="E19" s="352">
        <f t="shared" si="0"/>
        <v>41092.480706746115</v>
      </c>
      <c r="F19" s="351">
        <v>4565.8311896384575</v>
      </c>
      <c r="G19" s="353">
        <v>31823.499350489765</v>
      </c>
      <c r="H19" s="352">
        <f t="shared" si="1"/>
        <v>28641.149415440788</v>
      </c>
      <c r="I19" s="351">
        <f t="shared" si="2"/>
        <v>3182.3499350489765</v>
      </c>
      <c r="J19" s="353">
        <v>27192.330208159852</v>
      </c>
      <c r="K19" s="352">
        <f t="shared" si="3"/>
        <v>24473.097187343868</v>
      </c>
      <c r="L19" s="351">
        <f t="shared" si="4"/>
        <v>2719.2330208159838</v>
      </c>
      <c r="M19" s="353">
        <v>19131.356789378777</v>
      </c>
      <c r="N19" s="352">
        <f t="shared" si="5"/>
        <v>17218.2211104409</v>
      </c>
      <c r="O19" s="351">
        <f t="shared" si="6"/>
        <v>1913.1356789378769</v>
      </c>
      <c r="P19" s="329"/>
      <c r="Q19" s="328"/>
      <c r="S19" s="350">
        <f t="shared" si="7"/>
        <v>0.9</v>
      </c>
      <c r="T19" s="349">
        <v>0.1</v>
      </c>
      <c r="U19" s="350">
        <f t="shared" si="8"/>
        <v>0.9</v>
      </c>
      <c r="V19" s="349">
        <v>0.1</v>
      </c>
      <c r="W19" s="350">
        <f t="shared" si="9"/>
        <v>0.9</v>
      </c>
      <c r="X19" s="349">
        <v>0.1</v>
      </c>
      <c r="Y19" s="350">
        <f t="shared" si="10"/>
        <v>0.9</v>
      </c>
      <c r="Z19" s="349">
        <v>0.1</v>
      </c>
      <c r="AA19" s="329"/>
      <c r="AB19" s="328"/>
      <c r="AD19" s="348">
        <f>SUMIF(Raw!$C$97:$C$169,'Sourcing ratio'!$C19,Raw!AB$97:AB$169)</f>
        <v>18997.216958992329</v>
      </c>
      <c r="AE19" s="347">
        <f>SUMIF(Raw!$C$97:$C$169,'Sourcing ratio'!$C19,Raw!AC$97:AC$169)</f>
        <v>13740.947636523511</v>
      </c>
      <c r="AF19" s="347">
        <f>SUMIF(Raw!$C$97:$C$169,'Sourcing ratio'!$C19,Raw!AD$97:AD$169)</f>
        <v>12452.226761741284</v>
      </c>
      <c r="AG19" s="347">
        <f>SUMIF(Raw!$C$97:$C$169,'Sourcing ratio'!$C19,Raw!AE$97:AE$169)</f>
        <v>8549.6448763634435</v>
      </c>
      <c r="AH19" s="329"/>
      <c r="AI19" s="328"/>
    </row>
    <row r="20" spans="1:35">
      <c r="A20" s="329"/>
      <c r="B20" s="111"/>
      <c r="C20" s="110" t="s">
        <v>95</v>
      </c>
      <c r="D20" s="353">
        <v>995.68691073114928</v>
      </c>
      <c r="E20" s="352">
        <f t="shared" si="0"/>
        <v>995.68691073114928</v>
      </c>
      <c r="F20" s="351">
        <v>995.68691073114928</v>
      </c>
      <c r="G20" s="353">
        <v>355.82192958308161</v>
      </c>
      <c r="H20" s="352">
        <f t="shared" si="1"/>
        <v>355.82192958308161</v>
      </c>
      <c r="I20" s="351">
        <f t="shared" si="2"/>
        <v>0</v>
      </c>
      <c r="J20" s="353">
        <v>293.08000468107991</v>
      </c>
      <c r="K20" s="352">
        <f t="shared" si="3"/>
        <v>293.08000468107991</v>
      </c>
      <c r="L20" s="351">
        <f t="shared" si="4"/>
        <v>0</v>
      </c>
      <c r="M20" s="353">
        <v>440.84450188839054</v>
      </c>
      <c r="N20" s="352">
        <f t="shared" si="5"/>
        <v>440.84450188839054</v>
      </c>
      <c r="O20" s="351">
        <f t="shared" si="6"/>
        <v>0</v>
      </c>
      <c r="P20" s="329"/>
      <c r="Q20" s="328"/>
      <c r="S20" s="350">
        <f t="shared" si="7"/>
        <v>1</v>
      </c>
      <c r="T20" s="349">
        <v>0</v>
      </c>
      <c r="U20" s="350">
        <f t="shared" si="8"/>
        <v>1</v>
      </c>
      <c r="V20" s="349">
        <v>0</v>
      </c>
      <c r="W20" s="350">
        <f t="shared" si="9"/>
        <v>1</v>
      </c>
      <c r="X20" s="349">
        <v>0</v>
      </c>
      <c r="Y20" s="350">
        <f t="shared" si="10"/>
        <v>1</v>
      </c>
      <c r="Z20" s="349">
        <v>0</v>
      </c>
      <c r="AA20" s="329"/>
      <c r="AB20" s="328"/>
      <c r="AD20" s="348">
        <f>SUMIF(Raw!$C$97:$C$169,'Sourcing ratio'!$C20,Raw!AB$97:AB$169)</f>
        <v>926.16512320046752</v>
      </c>
      <c r="AE20" s="347">
        <f>SUMIF(Raw!$C$97:$C$169,'Sourcing ratio'!$C20,Raw!AC$97:AC$169)</f>
        <v>334.79889571187351</v>
      </c>
      <c r="AF20" s="347">
        <f>SUMIF(Raw!$C$97:$C$169,'Sourcing ratio'!$C20,Raw!AD$97:AD$169)</f>
        <v>276.45457251355447</v>
      </c>
      <c r="AG20" s="347">
        <f>SUMIF(Raw!$C$97:$C$169,'Sourcing ratio'!$C20,Raw!AE$97:AE$169)</f>
        <v>416.70343125942821</v>
      </c>
      <c r="AH20" s="329"/>
      <c r="AI20" s="328"/>
    </row>
    <row r="21" spans="1:35">
      <c r="A21" s="329"/>
      <c r="B21" s="111"/>
      <c r="C21" s="110" t="s">
        <v>94</v>
      </c>
      <c r="D21" s="353">
        <v>33430.65404177543</v>
      </c>
      <c r="E21" s="352">
        <f t="shared" si="0"/>
        <v>3343.0654041775424</v>
      </c>
      <c r="F21" s="351">
        <v>33430.65404177543</v>
      </c>
      <c r="G21" s="353">
        <v>28084.933663280837</v>
      </c>
      <c r="H21" s="352">
        <f t="shared" si="1"/>
        <v>2808.4933663280831</v>
      </c>
      <c r="I21" s="351">
        <f t="shared" si="2"/>
        <v>25276.440296952755</v>
      </c>
      <c r="J21" s="353">
        <v>12138.640503434357</v>
      </c>
      <c r="K21" s="352">
        <f t="shared" si="3"/>
        <v>1213.8640503434353</v>
      </c>
      <c r="L21" s="351">
        <f t="shared" si="4"/>
        <v>10924.776453090923</v>
      </c>
      <c r="M21" s="353">
        <v>17862.977196589207</v>
      </c>
      <c r="N21" s="352">
        <f t="shared" si="5"/>
        <v>1786.2977196589202</v>
      </c>
      <c r="O21" s="351">
        <f t="shared" si="6"/>
        <v>16076.679476930287</v>
      </c>
      <c r="P21" s="329"/>
      <c r="Q21" s="328"/>
      <c r="S21" s="350">
        <f t="shared" si="7"/>
        <v>9.9999999999999978E-2</v>
      </c>
      <c r="T21" s="349">
        <v>0.9</v>
      </c>
      <c r="U21" s="350">
        <f t="shared" si="8"/>
        <v>9.9999999999999978E-2</v>
      </c>
      <c r="V21" s="349">
        <v>0.9</v>
      </c>
      <c r="W21" s="350">
        <f t="shared" si="9"/>
        <v>9.9999999999999978E-2</v>
      </c>
      <c r="X21" s="349">
        <v>0.9</v>
      </c>
      <c r="Y21" s="350">
        <f t="shared" si="10"/>
        <v>9.9999999999999978E-2</v>
      </c>
      <c r="Z21" s="349">
        <v>0.9</v>
      </c>
      <c r="AA21" s="329"/>
      <c r="AB21" s="328"/>
      <c r="AD21" s="348">
        <f>SUMIF(Raw!$C$97:$C$169,'Sourcing ratio'!$C21,Raw!AB$97:AB$169)</f>
        <v>17970.431152909114</v>
      </c>
      <c r="AE21" s="347">
        <f>SUMIF(Raw!$C$97:$C$169,'Sourcing ratio'!$C21,Raw!AC$97:AC$169)</f>
        <v>17323.716539621411</v>
      </c>
      <c r="AF21" s="347">
        <f>SUMIF(Raw!$C$97:$C$169,'Sourcing ratio'!$C21,Raw!AD$97:AD$169)</f>
        <v>7321.708872901354</v>
      </c>
      <c r="AG21" s="347">
        <f>SUMIF(Raw!$C$97:$C$169,'Sourcing ratio'!$C21,Raw!AE$97:AE$169)</f>
        <v>9874.890200695776</v>
      </c>
      <c r="AH21" s="329"/>
      <c r="AI21" s="328"/>
    </row>
    <row r="22" spans="1:35">
      <c r="A22" s="329"/>
      <c r="B22" s="111"/>
      <c r="C22" s="110" t="s">
        <v>99</v>
      </c>
      <c r="D22" s="353">
        <v>9973.6383916675168</v>
      </c>
      <c r="E22" s="352">
        <f t="shared" si="0"/>
        <v>0</v>
      </c>
      <c r="F22" s="351">
        <v>9973.6383916675168</v>
      </c>
      <c r="G22" s="353">
        <v>3421.5028011120398</v>
      </c>
      <c r="H22" s="352">
        <f t="shared" si="1"/>
        <v>684.30056022240785</v>
      </c>
      <c r="I22" s="351">
        <f t="shared" si="2"/>
        <v>2737.2022408896319</v>
      </c>
      <c r="J22" s="353">
        <v>12999.280099836587</v>
      </c>
      <c r="K22" s="352">
        <f t="shared" si="3"/>
        <v>1949.8920149754883</v>
      </c>
      <c r="L22" s="351">
        <f t="shared" si="4"/>
        <v>11049.388084861099</v>
      </c>
      <c r="M22" s="353">
        <v>14592.763905372378</v>
      </c>
      <c r="N22" s="352">
        <f t="shared" si="5"/>
        <v>2918.5527810744748</v>
      </c>
      <c r="O22" s="351">
        <f t="shared" si="6"/>
        <v>11674.211124297903</v>
      </c>
      <c r="P22" s="329"/>
      <c r="Q22" s="328"/>
      <c r="S22" s="350">
        <f t="shared" si="7"/>
        <v>0</v>
      </c>
      <c r="T22" s="349">
        <v>1</v>
      </c>
      <c r="U22" s="350">
        <f t="shared" si="8"/>
        <v>0.19999999999999996</v>
      </c>
      <c r="V22" s="349">
        <v>0.8</v>
      </c>
      <c r="W22" s="350">
        <f t="shared" si="9"/>
        <v>0.15000000000000002</v>
      </c>
      <c r="X22" s="349">
        <v>0.85</v>
      </c>
      <c r="Y22" s="350">
        <f t="shared" si="10"/>
        <v>0.19999999999999996</v>
      </c>
      <c r="Z22" s="349">
        <v>0.8</v>
      </c>
      <c r="AA22" s="329"/>
      <c r="AB22" s="328"/>
      <c r="AD22" s="348">
        <f>SUMIF(Raw!$C$97:$C$169,'Sourcing ratio'!$C22,Raw!AB$97:AB$169)</f>
        <v>4653.9136181776203</v>
      </c>
      <c r="AE22" s="347">
        <f>SUMIF(Raw!$C$97:$C$169,'Sourcing ratio'!$C22,Raw!AC$97:AC$169)</f>
        <v>1763.8873920326951</v>
      </c>
      <c r="AF22" s="347">
        <f>SUMIF(Raw!$C$97:$C$169,'Sourcing ratio'!$C22,Raw!AD$97:AD$169)</f>
        <v>6638.8923457270876</v>
      </c>
      <c r="AG22" s="347">
        <f>SUMIF(Raw!$C$97:$C$169,'Sourcing ratio'!$C22,Raw!AE$97:AE$169)</f>
        <v>6819.3699922609449</v>
      </c>
      <c r="AH22" s="329"/>
      <c r="AI22" s="328"/>
    </row>
    <row r="23" spans="1:35">
      <c r="A23" s="329"/>
      <c r="B23" s="111"/>
      <c r="C23" s="110" t="s">
        <v>98</v>
      </c>
      <c r="D23" s="353">
        <v>21492.749381241611</v>
      </c>
      <c r="E23" s="352">
        <f t="shared" si="0"/>
        <v>0</v>
      </c>
      <c r="F23" s="351">
        <v>21492.749381241611</v>
      </c>
      <c r="G23" s="353">
        <v>14260.03824777021</v>
      </c>
      <c r="H23" s="352">
        <f t="shared" si="1"/>
        <v>4278.0114743310633</v>
      </c>
      <c r="I23" s="351">
        <f t="shared" si="2"/>
        <v>9982.0267734391455</v>
      </c>
      <c r="J23" s="353">
        <v>13658.774943478633</v>
      </c>
      <c r="K23" s="352">
        <f t="shared" si="3"/>
        <v>4097.6324830435906</v>
      </c>
      <c r="L23" s="351">
        <f t="shared" si="4"/>
        <v>9561.1424604350432</v>
      </c>
      <c r="M23" s="353">
        <v>9197.0330115592697</v>
      </c>
      <c r="N23" s="352">
        <f t="shared" si="5"/>
        <v>2759.1099034677814</v>
      </c>
      <c r="O23" s="351">
        <f t="shared" si="6"/>
        <v>6437.9231080914888</v>
      </c>
      <c r="P23" s="329"/>
      <c r="Q23" s="328"/>
      <c r="S23" s="350">
        <f t="shared" si="7"/>
        <v>0</v>
      </c>
      <c r="T23" s="349">
        <v>1</v>
      </c>
      <c r="U23" s="350">
        <f t="shared" si="8"/>
        <v>0.30000000000000004</v>
      </c>
      <c r="V23" s="349">
        <v>0.7</v>
      </c>
      <c r="W23" s="350">
        <f t="shared" si="9"/>
        <v>0.30000000000000004</v>
      </c>
      <c r="X23" s="349">
        <v>0.7</v>
      </c>
      <c r="Y23" s="350">
        <f t="shared" si="10"/>
        <v>0.30000000000000004</v>
      </c>
      <c r="Z23" s="349">
        <v>0.7</v>
      </c>
      <c r="AA23" s="329"/>
      <c r="AB23" s="328"/>
      <c r="AD23" s="348">
        <f>SUMIF(Raw!$C$97:$C$169,'Sourcing ratio'!$C23,Raw!AB$97:AB$169)</f>
        <v>13311.461933495084</v>
      </c>
      <c r="AE23" s="347">
        <f>SUMIF(Raw!$C$97:$C$169,'Sourcing ratio'!$C23,Raw!AC$97:AC$169)</f>
        <v>8972.7496820538545</v>
      </c>
      <c r="AF23" s="347">
        <f>SUMIF(Raw!$C$97:$C$169,'Sourcing ratio'!$C23,Raw!AD$97:AD$169)</f>
        <v>8642.9699811466508</v>
      </c>
      <c r="AG23" s="347">
        <f>SUMIF(Raw!$C$97:$C$169,'Sourcing ratio'!$C23,Raw!AE$97:AE$169)</f>
        <v>5744.2778768582257</v>
      </c>
      <c r="AH23" s="329"/>
      <c r="AI23" s="328"/>
    </row>
    <row r="24" spans="1:35">
      <c r="A24" s="329"/>
      <c r="B24" s="111"/>
      <c r="C24" s="110" t="s">
        <v>93</v>
      </c>
      <c r="D24" s="353">
        <v>8196.4004767322185</v>
      </c>
      <c r="E24" s="352">
        <f t="shared" si="0"/>
        <v>1639.2800953464434</v>
      </c>
      <c r="F24" s="351">
        <v>8196.4004767322185</v>
      </c>
      <c r="G24" s="353">
        <v>12584.618540087131</v>
      </c>
      <c r="H24" s="352">
        <f t="shared" si="1"/>
        <v>2516.9237080174257</v>
      </c>
      <c r="I24" s="351">
        <f t="shared" si="2"/>
        <v>10067.694832069705</v>
      </c>
      <c r="J24" s="353">
        <v>15018.489612150312</v>
      </c>
      <c r="K24" s="352">
        <f t="shared" si="3"/>
        <v>3003.6979224300617</v>
      </c>
      <c r="L24" s="351">
        <f t="shared" si="4"/>
        <v>12014.79168972025</v>
      </c>
      <c r="M24" s="353">
        <v>7656.5012669183297</v>
      </c>
      <c r="N24" s="352">
        <f t="shared" si="5"/>
        <v>1531.3002533836657</v>
      </c>
      <c r="O24" s="351">
        <f t="shared" si="6"/>
        <v>6125.2010135346645</v>
      </c>
      <c r="P24" s="329"/>
      <c r="Q24" s="328"/>
      <c r="S24" s="350">
        <f t="shared" si="7"/>
        <v>0.19999999999999996</v>
      </c>
      <c r="T24" s="349">
        <v>0.8</v>
      </c>
      <c r="U24" s="350">
        <f t="shared" si="8"/>
        <v>0.19999999999999996</v>
      </c>
      <c r="V24" s="349">
        <v>0.8</v>
      </c>
      <c r="W24" s="350">
        <f t="shared" si="9"/>
        <v>0.19999999999999996</v>
      </c>
      <c r="X24" s="349">
        <v>0.8</v>
      </c>
      <c r="Y24" s="350">
        <f t="shared" si="10"/>
        <v>0.19999999999999996</v>
      </c>
      <c r="Z24" s="349">
        <v>0.8</v>
      </c>
      <c r="AA24" s="329"/>
      <c r="AB24" s="328"/>
      <c r="AD24" s="348">
        <f>SUMIF(Raw!$C$97:$C$169,'Sourcing ratio'!$C24,Raw!AB$97:AB$169)</f>
        <v>3390.5539692130851</v>
      </c>
      <c r="AE24" s="347">
        <f>SUMIF(Raw!$C$97:$C$169,'Sourcing ratio'!$C24,Raw!AC$97:AC$169)</f>
        <v>5805.6028467886026</v>
      </c>
      <c r="AF24" s="347">
        <f>SUMIF(Raw!$C$97:$C$169,'Sourcing ratio'!$C24,Raw!AD$97:AD$169)</f>
        <v>7317.8908032937179</v>
      </c>
      <c r="AG24" s="347">
        <f>SUMIF(Raw!$C$97:$C$169,'Sourcing ratio'!$C24,Raw!AE$97:AE$169)</f>
        <v>3536.8461016675619</v>
      </c>
      <c r="AH24" s="329"/>
      <c r="AI24" s="328"/>
    </row>
    <row r="25" spans="1:35">
      <c r="A25" s="329"/>
      <c r="B25" s="111"/>
      <c r="C25" s="110" t="s">
        <v>297</v>
      </c>
      <c r="D25" s="353">
        <v>11563.380877438276</v>
      </c>
      <c r="E25" s="352">
        <f t="shared" si="0"/>
        <v>1156.3380877438274</v>
      </c>
      <c r="F25" s="351">
        <v>10407.042789694449</v>
      </c>
      <c r="G25" s="353">
        <v>11528.546162479674</v>
      </c>
      <c r="H25" s="352">
        <f t="shared" si="1"/>
        <v>1152.854616247967</v>
      </c>
      <c r="I25" s="351">
        <f t="shared" si="2"/>
        <v>10375.691546231707</v>
      </c>
      <c r="J25" s="353">
        <v>1215.1944747334369</v>
      </c>
      <c r="K25" s="352">
        <f t="shared" si="3"/>
        <v>121.51944747334366</v>
      </c>
      <c r="L25" s="351">
        <f t="shared" si="4"/>
        <v>1093.6750272600932</v>
      </c>
      <c r="M25" s="353">
        <v>4381.4057154584507</v>
      </c>
      <c r="N25" s="352">
        <f t="shared" si="5"/>
        <v>438.14057154584498</v>
      </c>
      <c r="O25" s="351">
        <f t="shared" si="6"/>
        <v>3943.2651439126057</v>
      </c>
      <c r="P25" s="329"/>
      <c r="Q25" s="328"/>
      <c r="S25" s="350">
        <f t="shared" si="7"/>
        <v>9.9999999999999978E-2</v>
      </c>
      <c r="T25" s="349">
        <v>0.9</v>
      </c>
      <c r="U25" s="350">
        <f t="shared" si="8"/>
        <v>9.9999999999999978E-2</v>
      </c>
      <c r="V25" s="349">
        <v>0.9</v>
      </c>
      <c r="W25" s="350">
        <f t="shared" si="9"/>
        <v>9.9999999999999978E-2</v>
      </c>
      <c r="X25" s="349">
        <v>0.9</v>
      </c>
      <c r="Y25" s="350">
        <f t="shared" si="10"/>
        <v>9.9999999999999978E-2</v>
      </c>
      <c r="Z25" s="349">
        <v>0.9</v>
      </c>
      <c r="AA25" s="329"/>
      <c r="AB25" s="328"/>
      <c r="AD25" s="348">
        <f>SUMIF(Raw!$C$97:$C$169,'Sourcing ratio'!$C25,Raw!AB$97:AB$169)</f>
        <v>6758.5155740061855</v>
      </c>
      <c r="AE25" s="347">
        <f>SUMIF(Raw!$C$97:$C$169,'Sourcing ratio'!$C25,Raw!AC$97:AC$169)</f>
        <v>7947.8554380041296</v>
      </c>
      <c r="AF25" s="347">
        <f>SUMIF(Raw!$C$97:$C$169,'Sourcing ratio'!$C25,Raw!AD$97:AD$169)</f>
        <v>1226.7687607388948</v>
      </c>
      <c r="AG25" s="347">
        <f>SUMIF(Raw!$C$97:$C$169,'Sourcing ratio'!$C25,Raw!AE$97:AE$169)</f>
        <v>3200.7450904589573</v>
      </c>
      <c r="AH25" s="329"/>
      <c r="AI25" s="328"/>
    </row>
    <row r="26" spans="1:35">
      <c r="A26" s="329"/>
      <c r="B26" s="111"/>
      <c r="C26" s="110" t="s">
        <v>97</v>
      </c>
      <c r="D26" s="353">
        <v>0</v>
      </c>
      <c r="E26" s="352">
        <f t="shared" si="0"/>
        <v>0</v>
      </c>
      <c r="F26" s="351">
        <v>0</v>
      </c>
      <c r="G26" s="353">
        <v>0</v>
      </c>
      <c r="H26" s="352">
        <f t="shared" si="1"/>
        <v>0</v>
      </c>
      <c r="I26" s="351">
        <f t="shared" si="2"/>
        <v>0</v>
      </c>
      <c r="J26" s="353">
        <v>0</v>
      </c>
      <c r="K26" s="352">
        <f t="shared" si="3"/>
        <v>0</v>
      </c>
      <c r="L26" s="351">
        <f t="shared" si="4"/>
        <v>0</v>
      </c>
      <c r="M26" s="353">
        <v>0</v>
      </c>
      <c r="N26" s="352">
        <f t="shared" si="5"/>
        <v>0</v>
      </c>
      <c r="O26" s="351">
        <f t="shared" si="6"/>
        <v>0</v>
      </c>
      <c r="P26" s="329"/>
      <c r="Q26" s="328"/>
      <c r="S26" s="350">
        <f t="shared" si="7"/>
        <v>9.9999999999999978E-2</v>
      </c>
      <c r="T26" s="349">
        <v>0.9</v>
      </c>
      <c r="U26" s="350">
        <f t="shared" si="8"/>
        <v>9.9999999999999978E-2</v>
      </c>
      <c r="V26" s="349">
        <v>0.9</v>
      </c>
      <c r="W26" s="350">
        <f t="shared" si="9"/>
        <v>9.9999999999999978E-2</v>
      </c>
      <c r="X26" s="349">
        <v>0.9</v>
      </c>
      <c r="Y26" s="350">
        <f t="shared" si="10"/>
        <v>9.9999999999999978E-2</v>
      </c>
      <c r="Z26" s="349">
        <v>0.9</v>
      </c>
      <c r="AA26" s="329"/>
      <c r="AB26" s="328"/>
      <c r="AD26" s="348">
        <f>SUMIF(Raw!$C$97:$C$169,'Sourcing ratio'!$C26,Raw!AB$97:AB$169)</f>
        <v>0</v>
      </c>
      <c r="AE26" s="347">
        <f>SUMIF(Raw!$C$97:$C$169,'Sourcing ratio'!$C26,Raw!AC$97:AC$169)</f>
        <v>0</v>
      </c>
      <c r="AF26" s="347">
        <f>SUMIF(Raw!$C$97:$C$169,'Sourcing ratio'!$C26,Raw!AD$97:AD$169)</f>
        <v>0</v>
      </c>
      <c r="AG26" s="347">
        <f>SUMIF(Raw!$C$97:$C$169,'Sourcing ratio'!$C26,Raw!AE$97:AE$169)</f>
        <v>0</v>
      </c>
      <c r="AH26" s="329"/>
      <c r="AI26" s="328"/>
    </row>
    <row r="27" spans="1:35">
      <c r="A27" s="329"/>
      <c r="B27" s="111"/>
      <c r="C27" s="110" t="s">
        <v>96</v>
      </c>
      <c r="D27" s="353">
        <v>74.526216109612093</v>
      </c>
      <c r="E27" s="352">
        <f t="shared" si="0"/>
        <v>0.74526216109612164</v>
      </c>
      <c r="F27" s="351">
        <v>74.526216109612093</v>
      </c>
      <c r="G27" s="353">
        <v>126.66429783018941</v>
      </c>
      <c r="H27" s="352">
        <f t="shared" si="1"/>
        <v>1.2666429783018953</v>
      </c>
      <c r="I27" s="351">
        <f t="shared" si="2"/>
        <v>125.39765485188752</v>
      </c>
      <c r="J27" s="353">
        <v>5398.1093297698899</v>
      </c>
      <c r="K27" s="352">
        <f t="shared" si="3"/>
        <v>53.981093297698948</v>
      </c>
      <c r="L27" s="351">
        <f t="shared" si="4"/>
        <v>5344.128236472191</v>
      </c>
      <c r="M27" s="353">
        <v>6304.9292713358745</v>
      </c>
      <c r="N27" s="352">
        <f t="shared" si="5"/>
        <v>63.049292713358803</v>
      </c>
      <c r="O27" s="351">
        <f t="shared" si="6"/>
        <v>6241.8799786225154</v>
      </c>
      <c r="P27" s="329"/>
      <c r="Q27" s="328"/>
      <c r="S27" s="350">
        <f t="shared" si="7"/>
        <v>1.0000000000000009E-2</v>
      </c>
      <c r="T27" s="349">
        <v>0.99</v>
      </c>
      <c r="U27" s="350">
        <f t="shared" si="8"/>
        <v>1.0000000000000009E-2</v>
      </c>
      <c r="V27" s="349">
        <v>0.99</v>
      </c>
      <c r="W27" s="350">
        <f t="shared" si="9"/>
        <v>1.0000000000000009E-2</v>
      </c>
      <c r="X27" s="349">
        <v>0.99</v>
      </c>
      <c r="Y27" s="350">
        <f t="shared" si="10"/>
        <v>1.0000000000000009E-2</v>
      </c>
      <c r="Z27" s="349">
        <v>0.99</v>
      </c>
      <c r="AA27" s="329"/>
      <c r="AB27" s="328"/>
      <c r="AD27" s="348">
        <f>SUMIF(Raw!$C$97:$C$169,'Sourcing ratio'!$C27,Raw!AB$97:AB$169)</f>
        <v>29.900059493001411</v>
      </c>
      <c r="AE27" s="347">
        <f>SUMIF(Raw!$C$97:$C$169,'Sourcing ratio'!$C27,Raw!AC$97:AC$169)</f>
        <v>70.373908914290723</v>
      </c>
      <c r="AF27" s="347">
        <f>SUMIF(Raw!$C$97:$C$169,'Sourcing ratio'!$C27,Raw!AD$97:AD$169)</f>
        <v>2877.5200754501761</v>
      </c>
      <c r="AG27" s="347">
        <f>SUMIF(Raw!$C$97:$C$169,'Sourcing ratio'!$C27,Raw!AE$97:AE$169)</f>
        <v>2607.0118670080656</v>
      </c>
      <c r="AH27" s="329"/>
      <c r="AI27" s="328"/>
    </row>
    <row r="28" spans="1:35">
      <c r="A28" s="329"/>
      <c r="B28" s="346" t="s">
        <v>568</v>
      </c>
      <c r="C28" s="326" t="s">
        <v>103</v>
      </c>
      <c r="D28" s="345">
        <v>4219.989676115445</v>
      </c>
      <c r="E28" s="344">
        <f t="shared" si="0"/>
        <v>4219.989676115445</v>
      </c>
      <c r="F28" s="343">
        <v>0</v>
      </c>
      <c r="G28" s="345">
        <v>2471.9008676462586</v>
      </c>
      <c r="H28" s="344">
        <f t="shared" si="1"/>
        <v>2471.9008676462586</v>
      </c>
      <c r="I28" s="343">
        <f t="shared" si="2"/>
        <v>0</v>
      </c>
      <c r="J28" s="345">
        <v>2489.1808808445053</v>
      </c>
      <c r="K28" s="344">
        <f t="shared" si="3"/>
        <v>2489.1808808445053</v>
      </c>
      <c r="L28" s="343">
        <f t="shared" si="4"/>
        <v>0</v>
      </c>
      <c r="M28" s="345">
        <v>2909.1451578234901</v>
      </c>
      <c r="N28" s="344">
        <f t="shared" si="5"/>
        <v>2909.1451578234901</v>
      </c>
      <c r="O28" s="343">
        <f t="shared" si="6"/>
        <v>0</v>
      </c>
      <c r="P28" s="329"/>
      <c r="Q28" s="328"/>
      <c r="S28" s="342">
        <f t="shared" si="7"/>
        <v>1</v>
      </c>
      <c r="T28" s="341">
        <v>0</v>
      </c>
      <c r="U28" s="342">
        <f t="shared" si="8"/>
        <v>1</v>
      </c>
      <c r="V28" s="341">
        <v>0</v>
      </c>
      <c r="W28" s="342">
        <f t="shared" si="9"/>
        <v>1</v>
      </c>
      <c r="X28" s="341">
        <v>0</v>
      </c>
      <c r="Y28" s="342">
        <f t="shared" si="10"/>
        <v>1</v>
      </c>
      <c r="Z28" s="341">
        <v>0</v>
      </c>
      <c r="AA28" s="329"/>
      <c r="AB28" s="328"/>
      <c r="AD28" s="340">
        <f>SUMIF(Raw!$C$170:$C$231,'Sourcing ratio'!$C28,Raw!AB$170:AB$231)</f>
        <v>2524.2668077463973</v>
      </c>
      <c r="AE28" s="339">
        <f>SUMIF(Raw!$C$170:$C$231,'Sourcing ratio'!$C28,Raw!AC$170:AC$231)</f>
        <v>1469.8618506376311</v>
      </c>
      <c r="AF28" s="339">
        <f>SUMIF(Raw!$C$170:$C$231,'Sourcing ratio'!$C28,Raw!AD$170:AD$231)</f>
        <v>1105.3784448173753</v>
      </c>
      <c r="AG28" s="339">
        <f>SUMIF(Raw!$C$170:$C$231,'Sourcing ratio'!$C28,Raw!AE$170:AE$231)</f>
        <v>1240.8125598758686</v>
      </c>
      <c r="AH28" s="329"/>
      <c r="AI28" s="328"/>
    </row>
    <row r="29" spans="1:35">
      <c r="A29" s="329"/>
      <c r="B29" s="346"/>
      <c r="C29" s="326" t="s">
        <v>102</v>
      </c>
      <c r="D29" s="345">
        <v>1992.1995477549651</v>
      </c>
      <c r="E29" s="344">
        <f t="shared" si="0"/>
        <v>1792.9795929794686</v>
      </c>
      <c r="F29" s="343">
        <v>199.21995477549652</v>
      </c>
      <c r="G29" s="345">
        <v>2203.947201070655</v>
      </c>
      <c r="H29" s="344">
        <f t="shared" si="1"/>
        <v>1983.5524809635895</v>
      </c>
      <c r="I29" s="343">
        <f t="shared" si="2"/>
        <v>220.3947201070655</v>
      </c>
      <c r="J29" s="345">
        <v>1866.2664285788724</v>
      </c>
      <c r="K29" s="344">
        <f t="shared" si="3"/>
        <v>1679.6397857209852</v>
      </c>
      <c r="L29" s="343">
        <f t="shared" si="4"/>
        <v>186.62664285788719</v>
      </c>
      <c r="M29" s="345">
        <v>5749.4183241939545</v>
      </c>
      <c r="N29" s="344">
        <f t="shared" si="5"/>
        <v>5174.4764917745588</v>
      </c>
      <c r="O29" s="343">
        <f t="shared" si="6"/>
        <v>574.94183241939572</v>
      </c>
      <c r="P29" s="329"/>
      <c r="Q29" s="328"/>
      <c r="S29" s="342">
        <f t="shared" si="7"/>
        <v>0.9</v>
      </c>
      <c r="T29" s="341">
        <v>0.1</v>
      </c>
      <c r="U29" s="342">
        <f t="shared" si="8"/>
        <v>0.9</v>
      </c>
      <c r="V29" s="341">
        <v>0.1</v>
      </c>
      <c r="W29" s="342">
        <f t="shared" si="9"/>
        <v>0.9</v>
      </c>
      <c r="X29" s="341">
        <v>0.1</v>
      </c>
      <c r="Y29" s="342">
        <f t="shared" si="10"/>
        <v>0.9</v>
      </c>
      <c r="Z29" s="341">
        <v>0.1</v>
      </c>
      <c r="AA29" s="329"/>
      <c r="AB29" s="328"/>
      <c r="AD29" s="340">
        <f>SUMIF(Raw!$C$170:$C$231,'Sourcing ratio'!$C29,Raw!AB$170:AB$231)</f>
        <v>1048.9920856530616</v>
      </c>
      <c r="AE29" s="339">
        <f>SUMIF(Raw!$C$170:$C$231,'Sourcing ratio'!$C29,Raw!AC$170:AC$231)</f>
        <v>1223.169790037603</v>
      </c>
      <c r="AF29" s="339">
        <f>SUMIF(Raw!$C$170:$C$231,'Sourcing ratio'!$C29,Raw!AD$170:AD$231)</f>
        <v>762.53545854577635</v>
      </c>
      <c r="AG29" s="339">
        <f>SUMIF(Raw!$C$170:$C$231,'Sourcing ratio'!$C29,Raw!AE$170:AE$231)</f>
        <v>3247.8265767202047</v>
      </c>
      <c r="AH29" s="329"/>
      <c r="AI29" s="328"/>
    </row>
    <row r="30" spans="1:35">
      <c r="A30" s="329"/>
      <c r="B30" s="346"/>
      <c r="C30" s="326" t="s">
        <v>101</v>
      </c>
      <c r="D30" s="345">
        <v>1169.6599948185576</v>
      </c>
      <c r="E30" s="344">
        <f t="shared" si="0"/>
        <v>1169.6599948185576</v>
      </c>
      <c r="F30" s="343">
        <v>1169.6599948185576</v>
      </c>
      <c r="G30" s="345">
        <v>1412.7460071028192</v>
      </c>
      <c r="H30" s="344">
        <f t="shared" si="1"/>
        <v>1412.7460071028192</v>
      </c>
      <c r="I30" s="343">
        <f t="shared" si="2"/>
        <v>0</v>
      </c>
      <c r="J30" s="345">
        <v>2123.9035941107022</v>
      </c>
      <c r="K30" s="344">
        <f t="shared" si="3"/>
        <v>2123.9035941107022</v>
      </c>
      <c r="L30" s="343">
        <f t="shared" si="4"/>
        <v>0</v>
      </c>
      <c r="M30" s="345">
        <v>3073.417197382566</v>
      </c>
      <c r="N30" s="344">
        <f t="shared" si="5"/>
        <v>3073.417197382566</v>
      </c>
      <c r="O30" s="343">
        <f t="shared" si="6"/>
        <v>0</v>
      </c>
      <c r="P30" s="329"/>
      <c r="Q30" s="328"/>
      <c r="S30" s="342">
        <f t="shared" si="7"/>
        <v>1</v>
      </c>
      <c r="T30" s="341">
        <v>0</v>
      </c>
      <c r="U30" s="342">
        <f t="shared" si="8"/>
        <v>1</v>
      </c>
      <c r="V30" s="341">
        <v>0</v>
      </c>
      <c r="W30" s="342">
        <f t="shared" si="9"/>
        <v>1</v>
      </c>
      <c r="X30" s="341">
        <v>0</v>
      </c>
      <c r="Y30" s="342">
        <f t="shared" si="10"/>
        <v>1</v>
      </c>
      <c r="Z30" s="341">
        <v>0</v>
      </c>
      <c r="AA30" s="329"/>
      <c r="AB30" s="328"/>
      <c r="AD30" s="340">
        <f>SUMIF(Raw!$C$170:$C$231,'Sourcing ratio'!$C30,Raw!AB$170:AB$231)</f>
        <v>445.74868840822501</v>
      </c>
      <c r="AE30" s="339">
        <f>SUMIF(Raw!$C$170:$C$231,'Sourcing ratio'!$C30,Raw!AC$170:AC$231)</f>
        <v>566.40914488411181</v>
      </c>
      <c r="AF30" s="339">
        <f>SUMIF(Raw!$C$170:$C$231,'Sourcing ratio'!$C30,Raw!AD$170:AD$231)</f>
        <v>901.28485901115573</v>
      </c>
      <c r="AG30" s="339">
        <f>SUMIF(Raw!$C$170:$C$231,'Sourcing ratio'!$C30,Raw!AE$170:AE$231)</f>
        <v>1267.413574995895</v>
      </c>
      <c r="AH30" s="329"/>
      <c r="AI30" s="328"/>
    </row>
    <row r="31" spans="1:35">
      <c r="A31" s="329"/>
      <c r="B31" s="346"/>
      <c r="C31" s="326" t="s">
        <v>100</v>
      </c>
      <c r="D31" s="345">
        <v>1954.7310073984836</v>
      </c>
      <c r="E31" s="344">
        <f t="shared" si="0"/>
        <v>1954.7310073984836</v>
      </c>
      <c r="F31" s="343">
        <v>0</v>
      </c>
      <c r="G31" s="345">
        <v>1948.2516686436645</v>
      </c>
      <c r="H31" s="344">
        <f t="shared" si="1"/>
        <v>1948.2516686436645</v>
      </c>
      <c r="I31" s="343">
        <f t="shared" si="2"/>
        <v>0</v>
      </c>
      <c r="J31" s="345">
        <v>3250.6309609214859</v>
      </c>
      <c r="K31" s="344">
        <f t="shared" si="3"/>
        <v>3250.6309609214859</v>
      </c>
      <c r="L31" s="343">
        <f t="shared" si="4"/>
        <v>0</v>
      </c>
      <c r="M31" s="345">
        <v>3201.2017977699156</v>
      </c>
      <c r="N31" s="344">
        <f t="shared" si="5"/>
        <v>3201.2017977699156</v>
      </c>
      <c r="O31" s="343">
        <f t="shared" si="6"/>
        <v>0</v>
      </c>
      <c r="P31" s="329"/>
      <c r="Q31" s="328"/>
      <c r="S31" s="342">
        <f t="shared" si="7"/>
        <v>1</v>
      </c>
      <c r="T31" s="341">
        <v>0</v>
      </c>
      <c r="U31" s="342">
        <f t="shared" si="8"/>
        <v>1</v>
      </c>
      <c r="V31" s="341">
        <v>0</v>
      </c>
      <c r="W31" s="342">
        <f t="shared" si="9"/>
        <v>1</v>
      </c>
      <c r="X31" s="341">
        <v>0</v>
      </c>
      <c r="Y31" s="342">
        <f t="shared" si="10"/>
        <v>1</v>
      </c>
      <c r="Z31" s="341">
        <v>0</v>
      </c>
      <c r="AA31" s="329"/>
      <c r="AB31" s="328"/>
      <c r="AD31" s="340">
        <f>SUMIF(Raw!$C$170:$C$231,'Sourcing ratio'!$C31,Raw!AB$170:AB$231)</f>
        <v>679.53849209782129</v>
      </c>
      <c r="AE31" s="339">
        <f>SUMIF(Raw!$C$170:$C$231,'Sourcing ratio'!$C31,Raw!AC$170:AC$231)</f>
        <v>934.74248012216651</v>
      </c>
      <c r="AF31" s="339">
        <f>SUMIF(Raw!$C$170:$C$231,'Sourcing ratio'!$C31,Raw!AD$170:AD$231)</f>
        <v>1501.0551665731271</v>
      </c>
      <c r="AG31" s="339">
        <f>SUMIF(Raw!$C$170:$C$231,'Sourcing ratio'!$C31,Raw!AE$170:AE$231)</f>
        <v>1266.8382335946121</v>
      </c>
      <c r="AH31" s="329"/>
      <c r="AI31" s="328"/>
    </row>
    <row r="32" spans="1:35">
      <c r="A32" s="329"/>
      <c r="B32" s="346"/>
      <c r="C32" s="326" t="s">
        <v>95</v>
      </c>
      <c r="D32" s="345">
        <v>807.56712282394255</v>
      </c>
      <c r="E32" s="344">
        <f t="shared" si="0"/>
        <v>807.56712282394255</v>
      </c>
      <c r="F32" s="343">
        <v>807.56712282394255</v>
      </c>
      <c r="G32" s="345">
        <v>475.36697227387913</v>
      </c>
      <c r="H32" s="344">
        <f t="shared" si="1"/>
        <v>475.36697227387913</v>
      </c>
      <c r="I32" s="343">
        <f t="shared" si="2"/>
        <v>0</v>
      </c>
      <c r="J32" s="345">
        <v>673.14382993216645</v>
      </c>
      <c r="K32" s="344">
        <f t="shared" si="3"/>
        <v>673.14382993216645</v>
      </c>
      <c r="L32" s="343">
        <f t="shared" si="4"/>
        <v>0</v>
      </c>
      <c r="M32" s="345">
        <v>1424.6392985977427</v>
      </c>
      <c r="N32" s="344">
        <f t="shared" si="5"/>
        <v>1424.6392985977427</v>
      </c>
      <c r="O32" s="343">
        <f t="shared" si="6"/>
        <v>0</v>
      </c>
      <c r="P32" s="329"/>
      <c r="Q32" s="328"/>
      <c r="S32" s="342">
        <f t="shared" si="7"/>
        <v>1</v>
      </c>
      <c r="T32" s="341">
        <v>0</v>
      </c>
      <c r="U32" s="342">
        <f t="shared" si="8"/>
        <v>1</v>
      </c>
      <c r="V32" s="341">
        <v>0</v>
      </c>
      <c r="W32" s="342">
        <f t="shared" si="9"/>
        <v>1</v>
      </c>
      <c r="X32" s="341">
        <v>0</v>
      </c>
      <c r="Y32" s="342">
        <f t="shared" si="10"/>
        <v>1</v>
      </c>
      <c r="Z32" s="341">
        <v>0</v>
      </c>
      <c r="AA32" s="329"/>
      <c r="AB32" s="328"/>
      <c r="AD32" s="340">
        <f>SUMIF(Raw!$C$170:$C$231,'Sourcing ratio'!$C32,Raw!AB$170:AB$231)</f>
        <v>372.97671593761822</v>
      </c>
      <c r="AE32" s="339">
        <f>SUMIF(Raw!$C$170:$C$231,'Sourcing ratio'!$C32,Raw!AC$170:AC$231)</f>
        <v>177.02326748875782</v>
      </c>
      <c r="AF32" s="339">
        <f>SUMIF(Raw!$C$170:$C$231,'Sourcing ratio'!$C32,Raw!AD$170:AD$231)</f>
        <v>318.46520085861448</v>
      </c>
      <c r="AG32" s="339">
        <f>SUMIF(Raw!$C$170:$C$231,'Sourcing ratio'!$C32,Raw!AE$170:AE$231)</f>
        <v>680.70556839052597</v>
      </c>
      <c r="AH32" s="329"/>
      <c r="AI32" s="328"/>
    </row>
    <row r="33" spans="1:35">
      <c r="A33" s="329"/>
      <c r="B33" s="346"/>
      <c r="C33" s="326" t="s">
        <v>94</v>
      </c>
      <c r="D33" s="345">
        <v>1354.5101062754236</v>
      </c>
      <c r="E33" s="344">
        <f t="shared" si="0"/>
        <v>0</v>
      </c>
      <c r="F33" s="343">
        <v>1354.5101062754236</v>
      </c>
      <c r="G33" s="345">
        <v>2682.9427918588308</v>
      </c>
      <c r="H33" s="344">
        <f t="shared" si="1"/>
        <v>0</v>
      </c>
      <c r="I33" s="343">
        <f t="shared" si="2"/>
        <v>2682.9427918588308</v>
      </c>
      <c r="J33" s="345">
        <v>3255.425994605695</v>
      </c>
      <c r="K33" s="344">
        <f t="shared" si="3"/>
        <v>0</v>
      </c>
      <c r="L33" s="343">
        <f t="shared" si="4"/>
        <v>3255.425994605695</v>
      </c>
      <c r="M33" s="345">
        <v>7388.068706395592</v>
      </c>
      <c r="N33" s="344">
        <f t="shared" si="5"/>
        <v>0</v>
      </c>
      <c r="O33" s="343">
        <f t="shared" si="6"/>
        <v>7388.068706395592</v>
      </c>
      <c r="P33" s="329"/>
      <c r="Q33" s="328"/>
      <c r="S33" s="342">
        <f t="shared" si="7"/>
        <v>0</v>
      </c>
      <c r="T33" s="341">
        <v>1</v>
      </c>
      <c r="U33" s="342">
        <f t="shared" si="8"/>
        <v>0</v>
      </c>
      <c r="V33" s="341">
        <v>1</v>
      </c>
      <c r="W33" s="342">
        <f t="shared" si="9"/>
        <v>0</v>
      </c>
      <c r="X33" s="341">
        <v>1</v>
      </c>
      <c r="Y33" s="342">
        <f t="shared" si="10"/>
        <v>0</v>
      </c>
      <c r="Z33" s="341">
        <v>1</v>
      </c>
      <c r="AA33" s="329"/>
      <c r="AB33" s="328"/>
      <c r="AD33" s="340">
        <f>SUMIF(Raw!$C$170:$C$231,'Sourcing ratio'!$C33,Raw!AB$170:AB$231)</f>
        <v>544.98230417590639</v>
      </c>
      <c r="AE33" s="339">
        <f>SUMIF(Raw!$C$170:$C$231,'Sourcing ratio'!$C33,Raw!AC$170:AC$231)</f>
        <v>1438.5715589391771</v>
      </c>
      <c r="AF33" s="339">
        <f>SUMIF(Raw!$C$170:$C$231,'Sourcing ratio'!$C33,Raw!AD$170:AD$231)</f>
        <v>1703.0373716889949</v>
      </c>
      <c r="AG33" s="339">
        <f>SUMIF(Raw!$C$170:$C$231,'Sourcing ratio'!$C33,Raw!AE$170:AE$231)</f>
        <v>3838.8940253893943</v>
      </c>
      <c r="AH33" s="329"/>
      <c r="AI33" s="328"/>
    </row>
    <row r="34" spans="1:35">
      <c r="A34" s="329"/>
      <c r="B34" s="346"/>
      <c r="C34" s="326" t="s">
        <v>99</v>
      </c>
      <c r="D34" s="345">
        <v>2878.8771765046204</v>
      </c>
      <c r="E34" s="344">
        <f t="shared" si="0"/>
        <v>2303.1017412036963</v>
      </c>
      <c r="F34" s="343">
        <v>575.77543530092407</v>
      </c>
      <c r="G34" s="345">
        <v>3817.1636582992442</v>
      </c>
      <c r="H34" s="344">
        <f t="shared" si="1"/>
        <v>3053.7309266393954</v>
      </c>
      <c r="I34" s="343">
        <f t="shared" si="2"/>
        <v>763.43273165984874</v>
      </c>
      <c r="J34" s="345">
        <v>2971.2693357310645</v>
      </c>
      <c r="K34" s="344">
        <f t="shared" si="3"/>
        <v>2377.0154685848515</v>
      </c>
      <c r="L34" s="343">
        <f t="shared" si="4"/>
        <v>594.253867146213</v>
      </c>
      <c r="M34" s="345">
        <v>7179.60151582667</v>
      </c>
      <c r="N34" s="344">
        <f t="shared" si="5"/>
        <v>5743.6812126613368</v>
      </c>
      <c r="O34" s="343">
        <f t="shared" si="6"/>
        <v>1435.9203031653333</v>
      </c>
      <c r="P34" s="329"/>
      <c r="Q34" s="328"/>
      <c r="S34" s="342">
        <f t="shared" si="7"/>
        <v>0.8</v>
      </c>
      <c r="T34" s="341">
        <v>0.2</v>
      </c>
      <c r="U34" s="342">
        <f t="shared" si="8"/>
        <v>0.8</v>
      </c>
      <c r="V34" s="341">
        <v>0.2</v>
      </c>
      <c r="W34" s="342">
        <f t="shared" si="9"/>
        <v>0.8</v>
      </c>
      <c r="X34" s="341">
        <v>0.2</v>
      </c>
      <c r="Y34" s="342">
        <f t="shared" si="10"/>
        <v>0.8</v>
      </c>
      <c r="Z34" s="341">
        <v>0.2</v>
      </c>
      <c r="AA34" s="329"/>
      <c r="AB34" s="328"/>
      <c r="AD34" s="340">
        <f>SUMIF(Raw!$C$170:$C$231,'Sourcing ratio'!$C34,Raw!AB$170:AB$231)</f>
        <v>1792.1291951328471</v>
      </c>
      <c r="AE34" s="339">
        <f>SUMIF(Raw!$C$170:$C$231,'Sourcing ratio'!$C34,Raw!AC$170:AC$231)</f>
        <v>2736.4516887954551</v>
      </c>
      <c r="AF34" s="339">
        <f>SUMIF(Raw!$C$170:$C$231,'Sourcing ratio'!$C34,Raw!AD$170:AD$231)</f>
        <v>1656.1713937997386</v>
      </c>
      <c r="AG34" s="339">
        <f>SUMIF(Raw!$C$170:$C$231,'Sourcing ratio'!$C34,Raw!AE$170:AE$231)</f>
        <v>4422.1339362514955</v>
      </c>
      <c r="AH34" s="329"/>
      <c r="AI34" s="328"/>
    </row>
    <row r="35" spans="1:35">
      <c r="A35" s="329"/>
      <c r="B35" s="346"/>
      <c r="C35" s="326" t="s">
        <v>98</v>
      </c>
      <c r="D35" s="345">
        <v>1250.5112506165287</v>
      </c>
      <c r="E35" s="344">
        <f t="shared" si="0"/>
        <v>1250.5112506165287</v>
      </c>
      <c r="F35" s="343">
        <v>0</v>
      </c>
      <c r="G35" s="345">
        <v>1972.5046380165395</v>
      </c>
      <c r="H35" s="344">
        <f t="shared" si="1"/>
        <v>1972.5046380165395</v>
      </c>
      <c r="I35" s="343">
        <f t="shared" si="2"/>
        <v>0</v>
      </c>
      <c r="J35" s="345">
        <v>1962.5723461037439</v>
      </c>
      <c r="K35" s="344">
        <f t="shared" si="3"/>
        <v>1962.5723461037439</v>
      </c>
      <c r="L35" s="343">
        <f t="shared" si="4"/>
        <v>0</v>
      </c>
      <c r="M35" s="345">
        <v>1725.2289767262737</v>
      </c>
      <c r="N35" s="344">
        <f t="shared" si="5"/>
        <v>1725.2289767262737</v>
      </c>
      <c r="O35" s="343">
        <f t="shared" si="6"/>
        <v>0</v>
      </c>
      <c r="P35" s="329"/>
      <c r="Q35" s="328"/>
      <c r="S35" s="342">
        <f t="shared" si="7"/>
        <v>1</v>
      </c>
      <c r="T35" s="341">
        <v>0</v>
      </c>
      <c r="U35" s="342">
        <f t="shared" si="8"/>
        <v>1</v>
      </c>
      <c r="V35" s="341">
        <v>0</v>
      </c>
      <c r="W35" s="342">
        <f t="shared" si="9"/>
        <v>1</v>
      </c>
      <c r="X35" s="341">
        <v>0</v>
      </c>
      <c r="Y35" s="342">
        <f t="shared" si="10"/>
        <v>1</v>
      </c>
      <c r="Z35" s="341">
        <v>0</v>
      </c>
      <c r="AA35" s="329"/>
      <c r="AB35" s="328"/>
      <c r="AD35" s="340">
        <f>SUMIF(Raw!$C$170:$C$231,'Sourcing ratio'!$C35,Raw!AB$170:AB$231)</f>
        <v>553.6850728907508</v>
      </c>
      <c r="AE35" s="339">
        <f>SUMIF(Raw!$C$170:$C$231,'Sourcing ratio'!$C35,Raw!AC$170:AC$231)</f>
        <v>1274.5534154629388</v>
      </c>
      <c r="AF35" s="339">
        <f>SUMIF(Raw!$C$170:$C$231,'Sourcing ratio'!$C35,Raw!AD$170:AD$231)</f>
        <v>1132.1451071275576</v>
      </c>
      <c r="AG35" s="339">
        <f>SUMIF(Raw!$C$170:$C$231,'Sourcing ratio'!$C35,Raw!AE$170:AE$231)</f>
        <v>808.09384977003072</v>
      </c>
      <c r="AH35" s="329"/>
      <c r="AI35" s="328"/>
    </row>
    <row r="36" spans="1:35">
      <c r="A36" s="329"/>
      <c r="B36" s="346"/>
      <c r="C36" s="326" t="s">
        <v>93</v>
      </c>
      <c r="D36" s="345">
        <v>517.04142059591561</v>
      </c>
      <c r="E36" s="344">
        <f t="shared" si="0"/>
        <v>517.04142059591561</v>
      </c>
      <c r="F36" s="343">
        <v>517.04142059591561</v>
      </c>
      <c r="G36" s="345">
        <v>1266.7501684329879</v>
      </c>
      <c r="H36" s="344">
        <f t="shared" si="1"/>
        <v>1266.7501684329879</v>
      </c>
      <c r="I36" s="343">
        <f t="shared" si="2"/>
        <v>0</v>
      </c>
      <c r="J36" s="345">
        <v>1533.3918177517226</v>
      </c>
      <c r="K36" s="344">
        <f t="shared" si="3"/>
        <v>1533.3918177517226</v>
      </c>
      <c r="L36" s="343">
        <f t="shared" si="4"/>
        <v>0</v>
      </c>
      <c r="M36" s="345">
        <v>1339.6168734241742</v>
      </c>
      <c r="N36" s="344">
        <f t="shared" si="5"/>
        <v>1339.6168734241742</v>
      </c>
      <c r="O36" s="343">
        <f t="shared" si="6"/>
        <v>0</v>
      </c>
      <c r="P36" s="329"/>
      <c r="Q36" s="328"/>
      <c r="S36" s="342">
        <f t="shared" si="7"/>
        <v>1</v>
      </c>
      <c r="T36" s="341">
        <v>0</v>
      </c>
      <c r="U36" s="342">
        <f t="shared" si="8"/>
        <v>1</v>
      </c>
      <c r="V36" s="341">
        <v>0</v>
      </c>
      <c r="W36" s="342">
        <f t="shared" si="9"/>
        <v>1</v>
      </c>
      <c r="X36" s="341">
        <v>0</v>
      </c>
      <c r="Y36" s="342">
        <f t="shared" si="10"/>
        <v>1</v>
      </c>
      <c r="Z36" s="341">
        <v>0</v>
      </c>
      <c r="AA36" s="329"/>
      <c r="AB36" s="328"/>
      <c r="AD36" s="340">
        <f>SUMIF(Raw!$C$170:$C$231,'Sourcing ratio'!$C36,Raw!AB$170:AB$231)</f>
        <v>206.43300768605866</v>
      </c>
      <c r="AE36" s="339">
        <f>SUMIF(Raw!$C$170:$C$231,'Sourcing ratio'!$C36,Raw!AC$170:AC$231)</f>
        <v>554.85500797649206</v>
      </c>
      <c r="AF36" s="339">
        <f>SUMIF(Raw!$C$170:$C$231,'Sourcing ratio'!$C36,Raw!AD$170:AD$231)</f>
        <v>825.86760408731061</v>
      </c>
      <c r="AG36" s="339">
        <f>SUMIF(Raw!$C$170:$C$231,'Sourcing ratio'!$C36,Raw!AE$170:AE$231)</f>
        <v>753.49600518379486</v>
      </c>
      <c r="AH36" s="329"/>
      <c r="AI36" s="328"/>
    </row>
    <row r="37" spans="1:35">
      <c r="A37" s="329"/>
      <c r="B37" s="346"/>
      <c r="C37" s="326" t="s">
        <v>294</v>
      </c>
      <c r="D37" s="345">
        <v>4599.2418964660646</v>
      </c>
      <c r="E37" s="344">
        <f t="shared" si="0"/>
        <v>2299.6209482330323</v>
      </c>
      <c r="F37" s="343">
        <v>2299.6209482330323</v>
      </c>
      <c r="G37" s="345">
        <v>1003.8458030536387</v>
      </c>
      <c r="H37" s="344">
        <f t="shared" si="1"/>
        <v>501.92290152681937</v>
      </c>
      <c r="I37" s="343">
        <f t="shared" si="2"/>
        <v>501.92290152681937</v>
      </c>
      <c r="J37" s="345">
        <v>-3.9132751537618575</v>
      </c>
      <c r="K37" s="344">
        <f t="shared" si="3"/>
        <v>-1.9566375768809288</v>
      </c>
      <c r="L37" s="343">
        <f t="shared" si="4"/>
        <v>-1.9566375768809288</v>
      </c>
      <c r="M37" s="345">
        <v>210.11286380163503</v>
      </c>
      <c r="N37" s="344">
        <f t="shared" si="5"/>
        <v>105.05643190081751</v>
      </c>
      <c r="O37" s="343">
        <f t="shared" si="6"/>
        <v>105.05643190081751</v>
      </c>
      <c r="P37" s="329"/>
      <c r="Q37" s="328"/>
      <c r="S37" s="342">
        <f t="shared" si="7"/>
        <v>0.5</v>
      </c>
      <c r="T37" s="341">
        <v>0.5</v>
      </c>
      <c r="U37" s="342">
        <f t="shared" si="8"/>
        <v>0.5</v>
      </c>
      <c r="V37" s="341">
        <v>0.5</v>
      </c>
      <c r="W37" s="342">
        <f t="shared" si="9"/>
        <v>0.5</v>
      </c>
      <c r="X37" s="341">
        <v>0.5</v>
      </c>
      <c r="Y37" s="342">
        <f t="shared" si="10"/>
        <v>0.5</v>
      </c>
      <c r="Z37" s="341">
        <v>0.5</v>
      </c>
      <c r="AA37" s="329"/>
      <c r="AB37" s="328"/>
      <c r="AD37" s="340">
        <f>SUMIF(Raw!$C$170:$C$231,'Sourcing ratio'!$C37,Raw!AB$170:AB$231)</f>
        <v>3491.272144830768</v>
      </c>
      <c r="AE37" s="339">
        <f>SUMIF(Raw!$C$170:$C$231,'Sourcing ratio'!$C37,Raw!AC$170:AC$231)</f>
        <v>789.24616961493598</v>
      </c>
      <c r="AF37" s="339">
        <f>SUMIF(Raw!$C$170:$C$231,'Sourcing ratio'!$C37,Raw!AD$170:AD$231)</f>
        <v>13.669878490181469</v>
      </c>
      <c r="AG37" s="339">
        <f>SUMIF(Raw!$C$170:$C$231,'Sourcing ratio'!$C37,Raw!AE$170:AE$231)</f>
        <v>255.2308647927496</v>
      </c>
      <c r="AH37" s="329"/>
      <c r="AI37" s="328"/>
    </row>
    <row r="38" spans="1:35">
      <c r="A38" s="329"/>
      <c r="B38" s="346"/>
      <c r="C38" s="326" t="s">
        <v>97</v>
      </c>
      <c r="D38" s="345">
        <v>545.8813602576621</v>
      </c>
      <c r="E38" s="344">
        <f t="shared" si="0"/>
        <v>191.05847609018173</v>
      </c>
      <c r="F38" s="343">
        <v>545.8813602576621</v>
      </c>
      <c r="G38" s="345">
        <v>1120.7344271224865</v>
      </c>
      <c r="H38" s="344">
        <f t="shared" si="1"/>
        <v>392.25704949287024</v>
      </c>
      <c r="I38" s="343">
        <f t="shared" si="2"/>
        <v>728.47737762961629</v>
      </c>
      <c r="J38" s="345">
        <v>908.43599239053469</v>
      </c>
      <c r="K38" s="344">
        <f t="shared" si="3"/>
        <v>317.95259733668712</v>
      </c>
      <c r="L38" s="343">
        <f t="shared" si="4"/>
        <v>590.48339505384752</v>
      </c>
      <c r="M38" s="345">
        <v>1096.5492880579882</v>
      </c>
      <c r="N38" s="344">
        <f t="shared" si="5"/>
        <v>383.79225082029586</v>
      </c>
      <c r="O38" s="343">
        <f t="shared" si="6"/>
        <v>712.75703723769232</v>
      </c>
      <c r="P38" s="329"/>
      <c r="Q38" s="328"/>
      <c r="S38" s="342">
        <f t="shared" si="7"/>
        <v>0.35</v>
      </c>
      <c r="T38" s="341">
        <v>0.65</v>
      </c>
      <c r="U38" s="342">
        <f t="shared" si="8"/>
        <v>0.35</v>
      </c>
      <c r="V38" s="341">
        <v>0.65</v>
      </c>
      <c r="W38" s="342">
        <f t="shared" si="9"/>
        <v>0.35</v>
      </c>
      <c r="X38" s="341">
        <v>0.65</v>
      </c>
      <c r="Y38" s="342">
        <f t="shared" si="10"/>
        <v>0.35</v>
      </c>
      <c r="Z38" s="341">
        <v>0.65</v>
      </c>
      <c r="AA38" s="329"/>
      <c r="AB38" s="328"/>
      <c r="AD38" s="340">
        <f>SUMIF(Raw!$C$170:$C$231,'Sourcing ratio'!$C38,Raw!AB$170:AB$231)</f>
        <v>271.16293257654172</v>
      </c>
      <c r="AE38" s="339">
        <f>SUMIF(Raw!$C$170:$C$231,'Sourcing ratio'!$C38,Raw!AC$170:AC$231)</f>
        <v>537.30235778299789</v>
      </c>
      <c r="AF38" s="339">
        <f>SUMIF(Raw!$C$170:$C$231,'Sourcing ratio'!$C38,Raw!AD$170:AD$231)</f>
        <v>490.81418736755597</v>
      </c>
      <c r="AG38" s="339">
        <f>SUMIF(Raw!$C$170:$C$231,'Sourcing ratio'!$C38,Raw!AE$170:AE$231)</f>
        <v>654.05619331032506</v>
      </c>
      <c r="AH38" s="329"/>
      <c r="AI38" s="328"/>
    </row>
    <row r="39" spans="1:35" ht="11.25" thickBot="1">
      <c r="A39" s="329"/>
      <c r="B39" s="338"/>
      <c r="C39" s="337" t="s">
        <v>96</v>
      </c>
      <c r="D39" s="336">
        <v>0</v>
      </c>
      <c r="E39" s="335">
        <f t="shared" si="0"/>
        <v>0</v>
      </c>
      <c r="F39" s="334">
        <v>0</v>
      </c>
      <c r="G39" s="336">
        <v>0</v>
      </c>
      <c r="H39" s="335">
        <f t="shared" si="1"/>
        <v>0</v>
      </c>
      <c r="I39" s="334">
        <f t="shared" si="2"/>
        <v>0</v>
      </c>
      <c r="J39" s="336">
        <v>0</v>
      </c>
      <c r="K39" s="335">
        <f t="shared" si="3"/>
        <v>0</v>
      </c>
      <c r="L39" s="334">
        <f t="shared" si="4"/>
        <v>0</v>
      </c>
      <c r="M39" s="336">
        <v>0</v>
      </c>
      <c r="N39" s="335">
        <f t="shared" si="5"/>
        <v>0</v>
      </c>
      <c r="O39" s="334">
        <f t="shared" si="6"/>
        <v>0</v>
      </c>
      <c r="P39" s="329"/>
      <c r="Q39" s="328"/>
      <c r="S39" s="333">
        <f t="shared" si="7"/>
        <v>9.9999999999999978E-2</v>
      </c>
      <c r="T39" s="332">
        <v>0.9</v>
      </c>
      <c r="U39" s="333">
        <f t="shared" si="8"/>
        <v>9.9999999999999978E-2</v>
      </c>
      <c r="V39" s="332">
        <v>0.9</v>
      </c>
      <c r="W39" s="333">
        <f t="shared" si="9"/>
        <v>9.9999999999999978E-2</v>
      </c>
      <c r="X39" s="332">
        <v>0.9</v>
      </c>
      <c r="Y39" s="333">
        <f t="shared" si="10"/>
        <v>9.9999999999999978E-2</v>
      </c>
      <c r="Z39" s="332">
        <v>0.9</v>
      </c>
      <c r="AA39" s="329"/>
      <c r="AB39" s="328"/>
      <c r="AD39" s="331">
        <f>SUMIF(Raw!$C$170:$C$231,'Sourcing ratio'!$C39,Raw!AB$170:AB$231)</f>
        <v>0</v>
      </c>
      <c r="AE39" s="330">
        <f>SUMIF(Raw!$C$170:$C$231,'Sourcing ratio'!$C39,Raw!AC$170:AC$231)</f>
        <v>0</v>
      </c>
      <c r="AF39" s="330">
        <f>SUMIF(Raw!$C$170:$C$231,'Sourcing ratio'!$C39,Raw!AD$170:AD$231)</f>
        <v>0</v>
      </c>
      <c r="AG39" s="330">
        <f>SUMIF(Raw!$C$170:$C$231,'Sourcing ratio'!$C39,Raw!AE$170:AE$231)</f>
        <v>0</v>
      </c>
      <c r="AH39" s="329"/>
      <c r="AI39" s="328"/>
    </row>
    <row r="41" spans="1:35">
      <c r="P41" s="33"/>
      <c r="Q41" s="325"/>
      <c r="R41" s="33"/>
      <c r="S41" s="460" t="s">
        <v>149</v>
      </c>
      <c r="T41" s="460"/>
      <c r="U41" s="460" t="s">
        <v>121</v>
      </c>
      <c r="V41" s="460"/>
      <c r="W41" s="460" t="s">
        <v>159</v>
      </c>
      <c r="X41" s="460"/>
      <c r="Y41" s="460" t="s">
        <v>119</v>
      </c>
      <c r="Z41" s="460"/>
    </row>
    <row r="42" spans="1:35"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25"/>
      <c r="R42" s="33"/>
      <c r="S42" s="327" t="s">
        <v>565</v>
      </c>
      <c r="T42" s="327" t="s">
        <v>566</v>
      </c>
      <c r="U42" s="327" t="s">
        <v>565</v>
      </c>
      <c r="V42" s="327" t="s">
        <v>566</v>
      </c>
      <c r="W42" s="327" t="s">
        <v>567</v>
      </c>
      <c r="X42" s="327" t="s">
        <v>566</v>
      </c>
      <c r="Y42" s="327" t="s">
        <v>565</v>
      </c>
      <c r="Z42" s="327" t="s">
        <v>564</v>
      </c>
    </row>
    <row r="43" spans="1:35">
      <c r="C43" s="326" t="s">
        <v>103</v>
      </c>
      <c r="D43" s="83">
        <f t="shared" ref="D43:O43" si="11">D4+D16+D28</f>
        <v>108682.71300813268</v>
      </c>
      <c r="E43" s="83">
        <f t="shared" si="11"/>
        <v>103887.98956923565</v>
      </c>
      <c r="F43" s="83">
        <f t="shared" si="11"/>
        <v>4794.7234388970101</v>
      </c>
      <c r="G43" s="83">
        <f t="shared" si="11"/>
        <v>75434.259734630512</v>
      </c>
      <c r="H43" s="83">
        <f t="shared" si="11"/>
        <v>75022.078453932088</v>
      </c>
      <c r="I43" s="83">
        <f t="shared" si="11"/>
        <v>412.18128069842351</v>
      </c>
      <c r="J43" s="83">
        <f t="shared" si="11"/>
        <v>57505.23542634309</v>
      </c>
      <c r="K43" s="83">
        <f t="shared" si="11"/>
        <v>56761.746746744488</v>
      </c>
      <c r="L43" s="83">
        <f t="shared" si="11"/>
        <v>743.48867959860581</v>
      </c>
      <c r="M43" s="83">
        <f t="shared" si="11"/>
        <v>58832.762372531804</v>
      </c>
      <c r="N43" s="83">
        <f t="shared" si="11"/>
        <v>58257.276102926233</v>
      </c>
      <c r="O43" s="83">
        <f t="shared" si="11"/>
        <v>575.48626960557158</v>
      </c>
      <c r="P43" s="33"/>
      <c r="Q43" s="325"/>
      <c r="R43" s="33"/>
      <c r="S43" s="324">
        <f t="shared" ref="S43:S53" si="12">E43/SUM(E$43:E$53)</f>
        <v>0.44735983304646504</v>
      </c>
      <c r="T43" s="324">
        <f t="shared" ref="T43:T53" si="13">F43/SUM(F$43:F$53)</f>
        <v>2.1595188978132843E-2</v>
      </c>
      <c r="U43" s="324">
        <f t="shared" ref="U43:U53" si="14">H43/SUM(H$43:H$53)</f>
        <v>0.37176242175476482</v>
      </c>
      <c r="V43" s="324">
        <f t="shared" ref="V43:V53" si="15">I43/SUM(I$43:I$53)</f>
        <v>2.7976604298471934E-3</v>
      </c>
      <c r="W43" s="324">
        <f t="shared" ref="W43:W53" si="16">K43/SUM(K$43:K$53)</f>
        <v>0.30745700887074856</v>
      </c>
      <c r="X43" s="324">
        <f t="shared" ref="X43:X53" si="17">L43/SUM(L$43:L$53)</f>
        <v>5.403390515945925E-3</v>
      </c>
      <c r="Y43" s="324">
        <f t="shared" ref="Y43:Y53" si="18">N43/SUM(N$43:N$53)</f>
        <v>0.32402655010071951</v>
      </c>
      <c r="Z43" s="324">
        <f t="shared" ref="Z43:Z53" si="19">O43/SUM(O$43:O$53)</f>
        <v>3.9715504779686724E-3</v>
      </c>
    </row>
    <row r="44" spans="1:35">
      <c r="C44" s="326" t="s">
        <v>102</v>
      </c>
      <c r="D44" s="83">
        <f t="shared" ref="D44:O44" si="20">D5+D17+D29</f>
        <v>68336.124022894903</v>
      </c>
      <c r="E44" s="83">
        <f t="shared" si="20"/>
        <v>26393.021337361286</v>
      </c>
      <c r="F44" s="83">
        <f t="shared" si="20"/>
        <v>42015.280019961341</v>
      </c>
      <c r="G44" s="83">
        <f t="shared" si="20"/>
        <v>42465.694676988176</v>
      </c>
      <c r="H44" s="83">
        <f t="shared" si="20"/>
        <v>25722.457256068559</v>
      </c>
      <c r="I44" s="83">
        <f t="shared" si="20"/>
        <v>16743.237420919617</v>
      </c>
      <c r="J44" s="83">
        <f t="shared" si="20"/>
        <v>46575.776050870001</v>
      </c>
      <c r="K44" s="83">
        <f t="shared" si="20"/>
        <v>42940.626220864739</v>
      </c>
      <c r="L44" s="83">
        <f t="shared" si="20"/>
        <v>3635.1498300052699</v>
      </c>
      <c r="M44" s="83">
        <f t="shared" si="20"/>
        <v>42979.749151301912</v>
      </c>
      <c r="N44" s="83">
        <f t="shared" si="20"/>
        <v>39598.19974067172</v>
      </c>
      <c r="O44" s="83">
        <f t="shared" si="20"/>
        <v>3381.5494106301903</v>
      </c>
      <c r="P44" s="33"/>
      <c r="Q44" s="325"/>
      <c r="R44" s="33"/>
      <c r="S44" s="324">
        <f t="shared" si="12"/>
        <v>0.11365296092485164</v>
      </c>
      <c r="T44" s="324">
        <f t="shared" si="13"/>
        <v>0.18923467089667181</v>
      </c>
      <c r="U44" s="324">
        <f t="shared" si="14"/>
        <v>0.12746438381964434</v>
      </c>
      <c r="V44" s="324">
        <f t="shared" si="15"/>
        <v>0.11364391104970126</v>
      </c>
      <c r="W44" s="324">
        <f t="shared" si="16"/>
        <v>0.23259320323261753</v>
      </c>
      <c r="X44" s="324">
        <f t="shared" si="17"/>
        <v>2.6418874495973899E-2</v>
      </c>
      <c r="Y44" s="324">
        <f t="shared" si="18"/>
        <v>0.22024490176128533</v>
      </c>
      <c r="Z44" s="324">
        <f t="shared" si="19"/>
        <v>2.3336776022940917E-2</v>
      </c>
    </row>
    <row r="45" spans="1:35">
      <c r="C45" s="326" t="s">
        <v>101</v>
      </c>
      <c r="D45" s="83">
        <f t="shared" ref="D45:O45" si="21">D6+D18+D30</f>
        <v>48919.047718835325</v>
      </c>
      <c r="E45" s="83">
        <f t="shared" si="21"/>
        <v>2078.5770824798165</v>
      </c>
      <c r="F45" s="83">
        <f t="shared" si="21"/>
        <v>48919.047718835325</v>
      </c>
      <c r="G45" s="83">
        <f t="shared" si="21"/>
        <v>43742.753180640226</v>
      </c>
      <c r="H45" s="83">
        <f t="shared" si="21"/>
        <v>3198.7998192870641</v>
      </c>
      <c r="I45" s="83">
        <f t="shared" si="21"/>
        <v>40543.953361353168</v>
      </c>
      <c r="J45" s="83">
        <f t="shared" si="21"/>
        <v>59689.168884513536</v>
      </c>
      <c r="K45" s="83">
        <f t="shared" si="21"/>
        <v>3669.9839886989503</v>
      </c>
      <c r="L45" s="83">
        <f t="shared" si="21"/>
        <v>56019.184895814586</v>
      </c>
      <c r="M45" s="83">
        <f t="shared" si="21"/>
        <v>59330.084211065616</v>
      </c>
      <c r="N45" s="83">
        <f t="shared" si="21"/>
        <v>5208.9077536004843</v>
      </c>
      <c r="O45" s="83">
        <f t="shared" si="21"/>
        <v>54121.176457465132</v>
      </c>
      <c r="P45" s="33"/>
      <c r="Q45" s="325"/>
      <c r="R45" s="33"/>
      <c r="S45" s="324">
        <f t="shared" si="12"/>
        <v>8.9507160591713094E-3</v>
      </c>
      <c r="T45" s="324">
        <f t="shared" si="13"/>
        <v>0.22032888728230127</v>
      </c>
      <c r="U45" s="324">
        <f t="shared" si="14"/>
        <v>1.585124795305554E-2</v>
      </c>
      <c r="V45" s="324">
        <f t="shared" si="15"/>
        <v>0.27519011488447176</v>
      </c>
      <c r="W45" s="324">
        <f t="shared" si="16"/>
        <v>1.9878921358839865E-2</v>
      </c>
      <c r="X45" s="324">
        <f t="shared" si="17"/>
        <v>0.40712594647773753</v>
      </c>
      <c r="Y45" s="324">
        <f t="shared" si="18"/>
        <v>2.897190740964415E-2</v>
      </c>
      <c r="Z45" s="324">
        <f t="shared" si="19"/>
        <v>0.3735014987850051</v>
      </c>
    </row>
    <row r="46" spans="1:35">
      <c r="C46" s="326" t="s">
        <v>100</v>
      </c>
      <c r="D46" s="83">
        <f t="shared" ref="D46:O46" si="22">D7+D19+D31</f>
        <v>52769.03455561171</v>
      </c>
      <c r="E46" s="83">
        <f t="shared" si="22"/>
        <v>47345.665709277288</v>
      </c>
      <c r="F46" s="83">
        <f t="shared" si="22"/>
        <v>5991.5241805514461</v>
      </c>
      <c r="G46" s="83">
        <f t="shared" si="22"/>
        <v>37687.032275859347</v>
      </c>
      <c r="H46" s="83">
        <f t="shared" si="22"/>
        <v>34078.479130788553</v>
      </c>
      <c r="I46" s="83">
        <f t="shared" si="22"/>
        <v>3608.5531450707886</v>
      </c>
      <c r="J46" s="83">
        <f t="shared" si="22"/>
        <v>33572.664822258637</v>
      </c>
      <c r="K46" s="83">
        <f t="shared" si="22"/>
        <v>30535.38876029462</v>
      </c>
      <c r="L46" s="83">
        <f t="shared" si="22"/>
        <v>3037.2760619640148</v>
      </c>
      <c r="M46" s="83">
        <f t="shared" si="22"/>
        <v>25157.987365148692</v>
      </c>
      <c r="N46" s="83">
        <f t="shared" si="22"/>
        <v>22917.971628259053</v>
      </c>
      <c r="O46" s="83">
        <f t="shared" si="22"/>
        <v>2240.0157368896394</v>
      </c>
      <c r="P46" s="33"/>
      <c r="Q46" s="325"/>
      <c r="R46" s="33"/>
      <c r="S46" s="324">
        <f t="shared" si="12"/>
        <v>0.20387870816443471</v>
      </c>
      <c r="T46" s="324">
        <f t="shared" si="13"/>
        <v>2.6985518267102753E-2</v>
      </c>
      <c r="U46" s="324">
        <f t="shared" si="14"/>
        <v>0.16887159343580074</v>
      </c>
      <c r="V46" s="324">
        <f t="shared" si="15"/>
        <v>2.4492879263849101E-2</v>
      </c>
      <c r="W46" s="324">
        <f t="shared" si="16"/>
        <v>0.16539870301796369</v>
      </c>
      <c r="X46" s="324">
        <f t="shared" si="17"/>
        <v>2.2073757298344106E-2</v>
      </c>
      <c r="Y46" s="324">
        <f t="shared" si="18"/>
        <v>0.12746959313530185</v>
      </c>
      <c r="Z46" s="324">
        <f t="shared" si="19"/>
        <v>1.545881464139673E-2</v>
      </c>
    </row>
    <row r="47" spans="1:35">
      <c r="C47" s="326" t="s">
        <v>99</v>
      </c>
      <c r="D47" s="83">
        <f t="shared" ref="D47:O47" si="23">D10+D22+D34</f>
        <v>16269.731611541292</v>
      </c>
      <c r="E47" s="83">
        <f t="shared" si="23"/>
        <v>4315.7965287576899</v>
      </c>
      <c r="F47" s="83">
        <f t="shared" si="23"/>
        <v>11953.935082783604</v>
      </c>
      <c r="G47" s="83">
        <f t="shared" si="23"/>
        <v>10411.425764248159</v>
      </c>
      <c r="H47" s="83">
        <f t="shared" si="23"/>
        <v>6547.0238145355506</v>
      </c>
      <c r="I47" s="83">
        <f t="shared" si="23"/>
        <v>3864.4019497126083</v>
      </c>
      <c r="J47" s="83">
        <f t="shared" si="23"/>
        <v>21939.609813334995</v>
      </c>
      <c r="K47" s="83">
        <f t="shared" si="23"/>
        <v>8424.5098410023329</v>
      </c>
      <c r="L47" s="83">
        <f t="shared" si="23"/>
        <v>13515.099972332664</v>
      </c>
      <c r="M47" s="83">
        <f t="shared" si="23"/>
        <v>31945.182566199048</v>
      </c>
      <c r="N47" s="83">
        <f t="shared" si="23"/>
        <v>16921.732081626647</v>
      </c>
      <c r="O47" s="83">
        <f t="shared" si="23"/>
        <v>15023.4504845724</v>
      </c>
      <c r="P47" s="33"/>
      <c r="Q47" s="325"/>
      <c r="R47" s="33"/>
      <c r="S47" s="324">
        <f t="shared" si="12"/>
        <v>1.8584573852792084E-2</v>
      </c>
      <c r="T47" s="324">
        <f t="shared" si="13"/>
        <v>5.3839911818653066E-2</v>
      </c>
      <c r="U47" s="324">
        <f t="shared" si="14"/>
        <v>3.2442948512449353E-2</v>
      </c>
      <c r="V47" s="324">
        <f t="shared" si="15"/>
        <v>2.6229440602969764E-2</v>
      </c>
      <c r="W47" s="324">
        <f t="shared" si="16"/>
        <v>4.5632397615834812E-2</v>
      </c>
      <c r="X47" s="324">
        <f t="shared" si="17"/>
        <v>9.8222562113506981E-2</v>
      </c>
      <c r="Y47" s="324">
        <f t="shared" si="18"/>
        <v>9.4118551963378469E-2</v>
      </c>
      <c r="Z47" s="324">
        <f t="shared" si="19"/>
        <v>0.1036799574621242</v>
      </c>
    </row>
    <row r="48" spans="1:35">
      <c r="C48" s="326" t="s">
        <v>98</v>
      </c>
      <c r="D48" s="83">
        <f t="shared" ref="D48:O48" si="24">D11+D23+D35</f>
        <v>28864.394607742182</v>
      </c>
      <c r="E48" s="83">
        <f t="shared" si="24"/>
        <v>6296.1211274331263</v>
      </c>
      <c r="F48" s="83">
        <f t="shared" si="24"/>
        <v>22641.834436513971</v>
      </c>
      <c r="G48" s="83">
        <f t="shared" si="24"/>
        <v>31468.361801315503</v>
      </c>
      <c r="H48" s="83">
        <f t="shared" si="24"/>
        <v>11104.718585164144</v>
      </c>
      <c r="I48" s="83">
        <f t="shared" si="24"/>
        <v>20363.643216151359</v>
      </c>
      <c r="J48" s="83">
        <f t="shared" si="24"/>
        <v>26526.040342245633</v>
      </c>
      <c r="K48" s="83">
        <f t="shared" si="24"/>
        <v>8858.6070129159525</v>
      </c>
      <c r="L48" s="83">
        <f t="shared" si="24"/>
        <v>17667.433329329677</v>
      </c>
      <c r="M48" s="83">
        <f t="shared" si="24"/>
        <v>22551.959843285546</v>
      </c>
      <c r="N48" s="83">
        <f t="shared" si="24"/>
        <v>7807.4410378981156</v>
      </c>
      <c r="O48" s="83">
        <f t="shared" si="24"/>
        <v>14744.518805387428</v>
      </c>
      <c r="P48" s="33"/>
      <c r="Q48" s="325"/>
      <c r="R48" s="33"/>
      <c r="S48" s="324">
        <f t="shared" si="12"/>
        <v>2.7112197551302827E-2</v>
      </c>
      <c r="T48" s="324">
        <f t="shared" si="13"/>
        <v>0.10197766350849122</v>
      </c>
      <c r="U48" s="324">
        <f t="shared" si="14"/>
        <v>5.5028028537769641E-2</v>
      </c>
      <c r="V48" s="324">
        <f t="shared" si="15"/>
        <v>0.13821723960102875</v>
      </c>
      <c r="W48" s="324">
        <f t="shared" si="16"/>
        <v>4.7983738539702128E-2</v>
      </c>
      <c r="X48" s="324">
        <f t="shared" si="17"/>
        <v>0.12840012808849488</v>
      </c>
      <c r="Y48" s="324">
        <f t="shared" si="18"/>
        <v>4.3424930821608324E-2</v>
      </c>
      <c r="Z48" s="324">
        <f t="shared" si="19"/>
        <v>0.10175499191160474</v>
      </c>
    </row>
    <row r="49" spans="3:26">
      <c r="C49" s="326" t="s">
        <v>97</v>
      </c>
      <c r="D49" s="83">
        <f t="shared" ref="D49:O49" si="25">D14+D26+D38</f>
        <v>10504.704672899785</v>
      </c>
      <c r="E49" s="83">
        <f t="shared" si="25"/>
        <v>4895.7949070868435</v>
      </c>
      <c r="F49" s="83">
        <f t="shared" si="25"/>
        <v>10504.704672899785</v>
      </c>
      <c r="G49" s="83">
        <f t="shared" si="25"/>
        <v>9762.7812953402336</v>
      </c>
      <c r="H49" s="83">
        <f t="shared" si="25"/>
        <v>6013.703557142645</v>
      </c>
      <c r="I49" s="83">
        <f t="shared" si="25"/>
        <v>3749.0777381975886</v>
      </c>
      <c r="J49" s="83">
        <f t="shared" si="25"/>
        <v>4492.8787107437538</v>
      </c>
      <c r="K49" s="83">
        <f t="shared" si="25"/>
        <v>1691.0147752992973</v>
      </c>
      <c r="L49" s="83">
        <f t="shared" si="25"/>
        <v>2801.8639354444567</v>
      </c>
      <c r="M49" s="83">
        <f t="shared" si="25"/>
        <v>3389.6495400579884</v>
      </c>
      <c r="N49" s="83">
        <f t="shared" si="25"/>
        <v>1501.9581171211971</v>
      </c>
      <c r="O49" s="83">
        <f t="shared" si="25"/>
        <v>1887.6914229367912</v>
      </c>
      <c r="P49" s="33"/>
      <c r="Q49" s="325"/>
      <c r="R49" s="33"/>
      <c r="S49" s="324">
        <f t="shared" si="12"/>
        <v>2.1082148199667181E-2</v>
      </c>
      <c r="T49" s="324">
        <f t="shared" si="13"/>
        <v>4.7312652223155414E-2</v>
      </c>
      <c r="U49" s="324">
        <f t="shared" si="14"/>
        <v>2.9800147425819774E-2</v>
      </c>
      <c r="V49" s="324">
        <f t="shared" si="15"/>
        <v>2.5446683116719535E-2</v>
      </c>
      <c r="W49" s="324">
        <f t="shared" si="16"/>
        <v>9.159590297484671E-3</v>
      </c>
      <c r="X49" s="324">
        <f t="shared" si="17"/>
        <v>2.0362872268512605E-2</v>
      </c>
      <c r="Y49" s="324">
        <f t="shared" si="18"/>
        <v>8.3538802299427881E-3</v>
      </c>
      <c r="Z49" s="324">
        <f t="shared" si="19"/>
        <v>1.3027351248814911E-2</v>
      </c>
    </row>
    <row r="50" spans="3:26">
      <c r="C50" s="326" t="s">
        <v>96</v>
      </c>
      <c r="D50" s="83">
        <f t="shared" ref="D50:O50" si="26">D15+D27+D39</f>
        <v>929.95031012632319</v>
      </c>
      <c r="E50" s="83">
        <f t="shared" si="26"/>
        <v>853.80647347194986</v>
      </c>
      <c r="F50" s="83">
        <f t="shared" si="26"/>
        <v>929.95031012632319</v>
      </c>
      <c r="G50" s="83">
        <f t="shared" si="26"/>
        <v>320.56140829388642</v>
      </c>
      <c r="H50" s="83">
        <f t="shared" si="26"/>
        <v>15.144858431561754</v>
      </c>
      <c r="I50" s="83">
        <f t="shared" si="26"/>
        <v>305.4165498623247</v>
      </c>
      <c r="J50" s="83">
        <f t="shared" si="26"/>
        <v>5863.3643957416989</v>
      </c>
      <c r="K50" s="83">
        <f t="shared" si="26"/>
        <v>212.16779447621613</v>
      </c>
      <c r="L50" s="83">
        <f t="shared" si="26"/>
        <v>5651.196601265483</v>
      </c>
      <c r="M50" s="83">
        <f t="shared" si="26"/>
        <v>8255.0207983358741</v>
      </c>
      <c r="N50" s="83">
        <f t="shared" si="26"/>
        <v>63.049292713358803</v>
      </c>
      <c r="O50" s="83">
        <f t="shared" si="26"/>
        <v>8191.971505622515</v>
      </c>
      <c r="P50" s="33"/>
      <c r="Q50" s="325"/>
      <c r="R50" s="33"/>
      <c r="S50" s="324">
        <f t="shared" si="12"/>
        <v>3.6766398407570302E-3</v>
      </c>
      <c r="T50" s="324">
        <f t="shared" si="13"/>
        <v>4.1884486025894774E-3</v>
      </c>
      <c r="U50" s="324">
        <f t="shared" si="14"/>
        <v>7.5048430591106476E-5</v>
      </c>
      <c r="V50" s="324">
        <f t="shared" si="15"/>
        <v>2.0730000031113642E-3</v>
      </c>
      <c r="W50" s="324">
        <f t="shared" si="16"/>
        <v>1.1492330523126912E-3</v>
      </c>
      <c r="X50" s="324">
        <f t="shared" si="17"/>
        <v>4.1070729060070303E-2</v>
      </c>
      <c r="Y50" s="324">
        <f t="shared" si="18"/>
        <v>3.5067971197462E-4</v>
      </c>
      <c r="Z50" s="324">
        <f t="shared" si="19"/>
        <v>5.6534499721356796E-2</v>
      </c>
    </row>
    <row r="51" spans="3:26">
      <c r="C51" s="326" t="s">
        <v>95</v>
      </c>
      <c r="D51" s="83">
        <f t="shared" ref="D51:O51" si="27">D8+D20+D32</f>
        <v>5880.5747951346493</v>
      </c>
      <c r="E51" s="83">
        <f t="shared" si="27"/>
        <v>5569.7303842399842</v>
      </c>
      <c r="F51" s="83">
        <f t="shared" si="27"/>
        <v>5880.5747951346493</v>
      </c>
      <c r="G51" s="83">
        <f t="shared" si="27"/>
        <v>5115.8820039744132</v>
      </c>
      <c r="H51" s="83">
        <f t="shared" si="27"/>
        <v>4334.3170378852037</v>
      </c>
      <c r="I51" s="83">
        <f t="shared" si="27"/>
        <v>781.56496608920952</v>
      </c>
      <c r="J51" s="83">
        <f t="shared" si="27"/>
        <v>5567.987779764072</v>
      </c>
      <c r="K51" s="83">
        <f t="shared" si="27"/>
        <v>4834.5513327425269</v>
      </c>
      <c r="L51" s="83">
        <f t="shared" si="27"/>
        <v>733.43644702154461</v>
      </c>
      <c r="M51" s="83">
        <f t="shared" si="27"/>
        <v>5894.0544524861334</v>
      </c>
      <c r="N51" s="83">
        <f t="shared" si="27"/>
        <v>4512.7240841470702</v>
      </c>
      <c r="O51" s="83">
        <f t="shared" si="27"/>
        <v>1381.3303683390623</v>
      </c>
      <c r="P51" s="33"/>
      <c r="Q51" s="325"/>
      <c r="R51" s="33"/>
      <c r="S51" s="324">
        <f t="shared" si="12"/>
        <v>2.3984232105549209E-2</v>
      </c>
      <c r="T51" s="324">
        <f t="shared" si="13"/>
        <v>2.6485807913499002E-2</v>
      </c>
      <c r="U51" s="324">
        <f t="shared" si="14"/>
        <v>2.1478159921237E-2</v>
      </c>
      <c r="V51" s="324">
        <f t="shared" si="15"/>
        <v>5.3048342595219851E-3</v>
      </c>
      <c r="W51" s="324">
        <f t="shared" si="16"/>
        <v>2.618694415147399E-2</v>
      </c>
      <c r="X51" s="324">
        <f t="shared" si="17"/>
        <v>5.3303347456814748E-3</v>
      </c>
      <c r="Y51" s="324">
        <f t="shared" si="18"/>
        <v>2.5099738854236553E-2</v>
      </c>
      <c r="Z51" s="324">
        <f t="shared" si="19"/>
        <v>9.5328482612967846E-3</v>
      </c>
    </row>
    <row r="52" spans="3:26">
      <c r="C52" s="326" t="s">
        <v>94</v>
      </c>
      <c r="D52" s="83">
        <f t="shared" ref="D52:O52" si="28">D9+D21+D33+D25+D37</f>
        <v>74277.249409956887</v>
      </c>
      <c r="E52" s="83">
        <f t="shared" si="28"/>
        <v>26348.793863298743</v>
      </c>
      <c r="F52" s="83">
        <f t="shared" si="28"/>
        <v>53604.592422283822</v>
      </c>
      <c r="G52" s="83">
        <f t="shared" si="28"/>
        <v>72820.551475731787</v>
      </c>
      <c r="H52" s="83">
        <f t="shared" si="28"/>
        <v>30207.502239827147</v>
      </c>
      <c r="I52" s="83">
        <f t="shared" si="28"/>
        <v>42613.04923590464</v>
      </c>
      <c r="J52" s="83">
        <f t="shared" si="28"/>
        <v>39457.709608040146</v>
      </c>
      <c r="K52" s="83">
        <f t="shared" si="28"/>
        <v>20753.002635436875</v>
      </c>
      <c r="L52" s="83">
        <f t="shared" si="28"/>
        <v>18704.706972603282</v>
      </c>
      <c r="M52" s="83">
        <f t="shared" si="28"/>
        <v>53918.052806244887</v>
      </c>
      <c r="N52" s="83">
        <f t="shared" si="28"/>
        <v>19577.908919978479</v>
      </c>
      <c r="O52" s="83">
        <f t="shared" si="28"/>
        <v>34340.143886266414</v>
      </c>
      <c r="P52" s="33"/>
      <c r="Q52" s="325"/>
      <c r="R52" s="33"/>
      <c r="S52" s="324">
        <f t="shared" si="12"/>
        <v>0.11346250969468802</v>
      </c>
      <c r="T52" s="324">
        <f t="shared" si="13"/>
        <v>0.24143234082366685</v>
      </c>
      <c r="U52" s="324">
        <f t="shared" si="14"/>
        <v>0.14968945701413089</v>
      </c>
      <c r="V52" s="324">
        <f t="shared" si="15"/>
        <v>0.28923400267089461</v>
      </c>
      <c r="W52" s="324">
        <f t="shared" si="16"/>
        <v>0.11241120087172334</v>
      </c>
      <c r="X52" s="324">
        <f t="shared" si="17"/>
        <v>0.13593863502249581</v>
      </c>
      <c r="Y52" s="324">
        <f t="shared" si="18"/>
        <v>0.10889218840782854</v>
      </c>
      <c r="Z52" s="324">
        <f t="shared" si="19"/>
        <v>0.23698847751570051</v>
      </c>
    </row>
    <row r="53" spans="3:26">
      <c r="C53" s="326" t="s">
        <v>93</v>
      </c>
      <c r="D53" s="83">
        <f t="shared" ref="D53:O53" si="29">D12+D24+D36</f>
        <v>14791.222622196299</v>
      </c>
      <c r="E53" s="83">
        <f t="shared" si="29"/>
        <v>4239.3729475373311</v>
      </c>
      <c r="F53" s="83">
        <f t="shared" si="29"/>
        <v>14791.222622196299</v>
      </c>
      <c r="G53" s="83">
        <f t="shared" si="29"/>
        <v>19902.534833192436</v>
      </c>
      <c r="H53" s="83">
        <f t="shared" si="29"/>
        <v>5556.9096913995299</v>
      </c>
      <c r="I53" s="83">
        <f t="shared" si="29"/>
        <v>14345.625141792909</v>
      </c>
      <c r="J53" s="83">
        <f t="shared" si="29"/>
        <v>21023.117032290527</v>
      </c>
      <c r="K53" s="83">
        <f t="shared" si="29"/>
        <v>5935.2582376074706</v>
      </c>
      <c r="L53" s="83">
        <f t="shared" si="29"/>
        <v>15087.858794683056</v>
      </c>
      <c r="M53" s="83">
        <f t="shared" si="29"/>
        <v>12439.338381342504</v>
      </c>
      <c r="N53" s="83">
        <f t="shared" si="29"/>
        <v>3424.5059813457374</v>
      </c>
      <c r="O53" s="83">
        <f t="shared" si="29"/>
        <v>9014.832399996767</v>
      </c>
      <c r="P53" s="33"/>
      <c r="Q53" s="325"/>
      <c r="R53" s="33"/>
      <c r="S53" s="324">
        <f t="shared" si="12"/>
        <v>1.8255480560320891E-2</v>
      </c>
      <c r="T53" s="324">
        <f t="shared" si="13"/>
        <v>6.6618909685736263E-2</v>
      </c>
      <c r="U53" s="324">
        <f t="shared" si="14"/>
        <v>2.7536563194736921E-2</v>
      </c>
      <c r="V53" s="324">
        <f t="shared" si="15"/>
        <v>9.7370234117884716E-2</v>
      </c>
      <c r="W53" s="324">
        <f t="shared" si="16"/>
        <v>3.2149058991299016E-2</v>
      </c>
      <c r="X53" s="324">
        <f t="shared" si="17"/>
        <v>0.10965276991323625</v>
      </c>
      <c r="Y53" s="324">
        <f t="shared" si="18"/>
        <v>1.9047077604079775E-2</v>
      </c>
      <c r="Z53" s="324">
        <f t="shared" si="19"/>
        <v>6.2213233951790549E-2</v>
      </c>
    </row>
    <row r="55" spans="3:26">
      <c r="C55" s="24" t="s">
        <v>563</v>
      </c>
    </row>
    <row r="56" spans="3:26">
      <c r="C56" s="323" t="s">
        <v>103</v>
      </c>
      <c r="D56" s="83">
        <v>5768599</v>
      </c>
      <c r="E56" s="83">
        <f t="shared" ref="E56:E66" si="30">D56*S43</f>
        <v>2580639.485552005</v>
      </c>
      <c r="F56" s="83">
        <f t="shared" ref="F56:F66" si="31">D56-E56</f>
        <v>3187959.514447995</v>
      </c>
      <c r="G56" s="83">
        <v>5655281</v>
      </c>
      <c r="H56" s="83">
        <f t="shared" ref="H56:H66" si="32">G56*U43</f>
        <v>2102420.9602637081</v>
      </c>
      <c r="I56" s="83">
        <f t="shared" ref="I56:I66" si="33">G56-H56</f>
        <v>3552860.0397362919</v>
      </c>
      <c r="J56" s="83">
        <v>5245686</v>
      </c>
      <c r="K56" s="83">
        <f t="shared" ref="K56:K66" si="34">J56*W43</f>
        <v>1612822.9270351615</v>
      </c>
      <c r="L56" s="83">
        <f t="shared" ref="L56:L66" si="35">J56-K56</f>
        <v>3632863.0729648387</v>
      </c>
      <c r="M56" s="83">
        <v>5101525</v>
      </c>
      <c r="N56" s="83">
        <f t="shared" ref="N56:N66" si="36">M56*Y43</f>
        <v>1653029.5460025731</v>
      </c>
      <c r="O56" s="83">
        <f t="shared" ref="O56:O66" si="37">M56-N56</f>
        <v>3448495.4539974267</v>
      </c>
    </row>
    <row r="57" spans="3:26">
      <c r="C57" s="323" t="s">
        <v>102</v>
      </c>
      <c r="D57" s="83">
        <v>1756001</v>
      </c>
      <c r="E57" s="83">
        <f t="shared" si="30"/>
        <v>199574.71303700039</v>
      </c>
      <c r="F57" s="83">
        <f t="shared" si="31"/>
        <v>1556426.2869629995</v>
      </c>
      <c r="G57" s="83">
        <v>1494688</v>
      </c>
      <c r="H57" s="83">
        <f t="shared" si="32"/>
        <v>190519.48492261657</v>
      </c>
      <c r="I57" s="83">
        <f t="shared" si="33"/>
        <v>1304168.5150773835</v>
      </c>
      <c r="J57" s="83">
        <v>1422429</v>
      </c>
      <c r="K57" s="83">
        <f t="shared" si="34"/>
        <v>330847.31748096895</v>
      </c>
      <c r="L57" s="83">
        <f t="shared" si="35"/>
        <v>1091581.682519031</v>
      </c>
      <c r="M57" s="83">
        <v>1015670</v>
      </c>
      <c r="N57" s="83">
        <f t="shared" si="36"/>
        <v>223696.13937188467</v>
      </c>
      <c r="O57" s="83">
        <f t="shared" si="37"/>
        <v>791973.86062811536</v>
      </c>
    </row>
    <row r="58" spans="3:26">
      <c r="C58" s="323" t="s">
        <v>101</v>
      </c>
      <c r="D58" s="83">
        <v>1283005.1556150001</v>
      </c>
      <c r="E58" s="83">
        <f t="shared" si="30"/>
        <v>11483.814850362765</v>
      </c>
      <c r="F58" s="83">
        <f t="shared" si="31"/>
        <v>1271521.3407646373</v>
      </c>
      <c r="G58" s="83">
        <v>943874</v>
      </c>
      <c r="H58" s="83">
        <f t="shared" si="32"/>
        <v>14961.580810442345</v>
      </c>
      <c r="I58" s="83">
        <f t="shared" si="33"/>
        <v>928912.41918955767</v>
      </c>
      <c r="J58" s="83">
        <v>1095814</v>
      </c>
      <c r="K58" s="83">
        <f t="shared" si="34"/>
        <v>21783.600329915749</v>
      </c>
      <c r="L58" s="83">
        <f t="shared" si="35"/>
        <v>1074030.3996700842</v>
      </c>
      <c r="M58" s="83">
        <v>1284707</v>
      </c>
      <c r="N58" s="83">
        <f t="shared" si="36"/>
        <v>37220.41225252171</v>
      </c>
      <c r="O58" s="83">
        <f t="shared" si="37"/>
        <v>1247486.5877474784</v>
      </c>
    </row>
    <row r="59" spans="3:26">
      <c r="C59" s="323" t="s">
        <v>100</v>
      </c>
      <c r="D59" s="83">
        <v>5343340.6546029998</v>
      </c>
      <c r="E59" s="83">
        <f t="shared" si="30"/>
        <v>1089393.3899429645</v>
      </c>
      <c r="F59" s="83">
        <f t="shared" si="31"/>
        <v>4253947.2646600353</v>
      </c>
      <c r="G59" s="83">
        <v>3784200</v>
      </c>
      <c r="H59" s="83">
        <f t="shared" si="32"/>
        <v>639043.88387975714</v>
      </c>
      <c r="I59" s="83">
        <f t="shared" si="33"/>
        <v>3145156.116120243</v>
      </c>
      <c r="J59" s="83">
        <v>3088296</v>
      </c>
      <c r="K59" s="83">
        <f t="shared" si="34"/>
        <v>510800.15293556522</v>
      </c>
      <c r="L59" s="83">
        <f t="shared" si="35"/>
        <v>2577495.8470644346</v>
      </c>
      <c r="M59" s="83">
        <v>2040434</v>
      </c>
      <c r="N59" s="83">
        <f t="shared" si="36"/>
        <v>260093.2917994365</v>
      </c>
      <c r="O59" s="83">
        <f t="shared" si="37"/>
        <v>1780340.7082005634</v>
      </c>
    </row>
    <row r="60" spans="3:26">
      <c r="C60" s="323" t="s">
        <v>99</v>
      </c>
      <c r="D60" s="83">
        <v>118657</v>
      </c>
      <c r="E60" s="83">
        <f t="shared" si="30"/>
        <v>2205.1897796507501</v>
      </c>
      <c r="F60" s="83">
        <f t="shared" si="31"/>
        <v>116451.81022034925</v>
      </c>
      <c r="G60" s="83">
        <v>85434</v>
      </c>
      <c r="H60" s="83">
        <f t="shared" si="32"/>
        <v>2771.7308632125983</v>
      </c>
      <c r="I60" s="83">
        <f t="shared" si="33"/>
        <v>82662.269136787407</v>
      </c>
      <c r="J60" s="83">
        <v>106616</v>
      </c>
      <c r="K60" s="83">
        <f t="shared" si="34"/>
        <v>4865.1437042098441</v>
      </c>
      <c r="L60" s="83">
        <f t="shared" si="35"/>
        <v>101750.85629579016</v>
      </c>
      <c r="M60" s="83">
        <v>226681</v>
      </c>
      <c r="N60" s="83">
        <f t="shared" si="36"/>
        <v>21334.887477610595</v>
      </c>
      <c r="O60" s="83">
        <f t="shared" si="37"/>
        <v>205346.11252238939</v>
      </c>
    </row>
    <row r="61" spans="3:26">
      <c r="C61" s="323" t="s">
        <v>98</v>
      </c>
      <c r="D61" s="83">
        <v>253732</v>
      </c>
      <c r="E61" s="83">
        <f t="shared" si="30"/>
        <v>6879.2321090871692</v>
      </c>
      <c r="F61" s="83">
        <f t="shared" si="31"/>
        <v>246852.76789091283</v>
      </c>
      <c r="G61" s="83">
        <v>193521</v>
      </c>
      <c r="H61" s="83">
        <f t="shared" si="32"/>
        <v>10649.079110657718</v>
      </c>
      <c r="I61" s="83">
        <f t="shared" si="33"/>
        <v>182871.92088934229</v>
      </c>
      <c r="J61" s="83">
        <v>154532</v>
      </c>
      <c r="K61" s="83">
        <f t="shared" si="34"/>
        <v>7415.0230840172489</v>
      </c>
      <c r="L61" s="83">
        <f t="shared" si="35"/>
        <v>147116.97691598276</v>
      </c>
      <c r="M61" s="83">
        <v>95631</v>
      </c>
      <c r="N61" s="83">
        <f t="shared" si="36"/>
        <v>4152.7695594012257</v>
      </c>
      <c r="O61" s="83">
        <f t="shared" si="37"/>
        <v>91478.230440598767</v>
      </c>
    </row>
    <row r="62" spans="3:26">
      <c r="C62" s="323" t="s">
        <v>97</v>
      </c>
      <c r="D62" s="83">
        <v>639615</v>
      </c>
      <c r="E62" s="83">
        <f t="shared" si="30"/>
        <v>13484.458220730125</v>
      </c>
      <c r="F62" s="83">
        <f t="shared" si="31"/>
        <v>626130.54177926993</v>
      </c>
      <c r="G62" s="83">
        <v>576675</v>
      </c>
      <c r="H62" s="83">
        <f t="shared" si="32"/>
        <v>17185.000016784619</v>
      </c>
      <c r="I62" s="83">
        <f t="shared" si="33"/>
        <v>559489.99998321536</v>
      </c>
      <c r="J62" s="83">
        <v>227027</v>
      </c>
      <c r="K62" s="83">
        <f t="shared" si="34"/>
        <v>2079.4743064670524</v>
      </c>
      <c r="L62" s="83">
        <f t="shared" si="35"/>
        <v>224947.52569353295</v>
      </c>
      <c r="M62" s="83">
        <v>137829</v>
      </c>
      <c r="N62" s="83">
        <f t="shared" si="36"/>
        <v>1151.4069582127845</v>
      </c>
      <c r="O62" s="83">
        <f t="shared" si="37"/>
        <v>136677.59304178722</v>
      </c>
    </row>
    <row r="63" spans="3:26">
      <c r="C63" s="323" t="s">
        <v>96</v>
      </c>
      <c r="D63" s="83">
        <v>7780</v>
      </c>
      <c r="E63" s="83">
        <f t="shared" si="30"/>
        <v>28.604257961089694</v>
      </c>
      <c r="F63" s="83">
        <f t="shared" si="31"/>
        <v>7751.3957420389106</v>
      </c>
      <c r="G63" s="83">
        <v>4766</v>
      </c>
      <c r="H63" s="83">
        <f t="shared" si="32"/>
        <v>0.35768082019721348</v>
      </c>
      <c r="I63" s="83">
        <f t="shared" si="33"/>
        <v>4765.6423191798031</v>
      </c>
      <c r="J63" s="83">
        <v>1354</v>
      </c>
      <c r="K63" s="83">
        <f t="shared" si="34"/>
        <v>1.5560615528313839</v>
      </c>
      <c r="L63" s="83">
        <f t="shared" si="35"/>
        <v>1352.4439384471686</v>
      </c>
      <c r="M63" s="83">
        <v>35898</v>
      </c>
      <c r="N63" s="83">
        <f t="shared" si="36"/>
        <v>12.588700300464909</v>
      </c>
      <c r="O63" s="83">
        <f t="shared" si="37"/>
        <v>35885.411299699532</v>
      </c>
    </row>
    <row r="64" spans="3:26">
      <c r="C64" s="323" t="s">
        <v>95</v>
      </c>
      <c r="D64" s="83">
        <v>81562</v>
      </c>
      <c r="E64" s="83">
        <f t="shared" si="30"/>
        <v>1956.2019389928046</v>
      </c>
      <c r="F64" s="83">
        <f t="shared" si="31"/>
        <v>79605.798061007197</v>
      </c>
      <c r="G64" s="83">
        <v>75799</v>
      </c>
      <c r="H64" s="83">
        <f t="shared" si="32"/>
        <v>1628.0230438698434</v>
      </c>
      <c r="I64" s="83">
        <f t="shared" si="33"/>
        <v>74170.976956130151</v>
      </c>
      <c r="J64" s="83">
        <v>41305</v>
      </c>
      <c r="K64" s="83">
        <f t="shared" si="34"/>
        <v>1081.6517281766332</v>
      </c>
      <c r="L64" s="83">
        <f t="shared" si="35"/>
        <v>40223.348271823364</v>
      </c>
      <c r="M64" s="83">
        <v>57082</v>
      </c>
      <c r="N64" s="83">
        <f t="shared" si="36"/>
        <v>1432.7432932775309</v>
      </c>
      <c r="O64" s="83">
        <f t="shared" si="37"/>
        <v>55649.256706722466</v>
      </c>
    </row>
    <row r="65" spans="3:15">
      <c r="C65" s="323" t="s">
        <v>94</v>
      </c>
      <c r="D65" s="83">
        <v>1026367</v>
      </c>
      <c r="E65" s="83">
        <f t="shared" si="30"/>
        <v>116454.17568780786</v>
      </c>
      <c r="F65" s="83">
        <f t="shared" si="31"/>
        <v>909912.82431219216</v>
      </c>
      <c r="G65" s="83">
        <v>1290057</v>
      </c>
      <c r="H65" s="83">
        <f t="shared" si="32"/>
        <v>193107.93184727864</v>
      </c>
      <c r="I65" s="83">
        <f t="shared" si="33"/>
        <v>1096949.0681527213</v>
      </c>
      <c r="J65" s="83">
        <v>1241834</v>
      </c>
      <c r="K65" s="83">
        <f t="shared" si="34"/>
        <v>139596.05122333567</v>
      </c>
      <c r="L65" s="83">
        <f t="shared" si="35"/>
        <v>1102237.9487766642</v>
      </c>
      <c r="M65" s="83">
        <v>1051149</v>
      </c>
      <c r="N65" s="83">
        <f t="shared" si="36"/>
        <v>114461.91495270055</v>
      </c>
      <c r="O65" s="83">
        <f t="shared" si="37"/>
        <v>936687.08504729951</v>
      </c>
    </row>
    <row r="66" spans="3:15">
      <c r="C66" s="323" t="s">
        <v>93</v>
      </c>
      <c r="D66" s="83">
        <v>522356</v>
      </c>
      <c r="E66" s="83">
        <f t="shared" si="30"/>
        <v>9535.8598035669802</v>
      </c>
      <c r="F66" s="83">
        <f t="shared" si="31"/>
        <v>512820.140196433</v>
      </c>
      <c r="G66" s="83">
        <v>1274149</v>
      </c>
      <c r="H66" s="83">
        <f t="shared" si="32"/>
        <v>35085.684458010852</v>
      </c>
      <c r="I66" s="83">
        <f t="shared" si="33"/>
        <v>1239063.3155419892</v>
      </c>
      <c r="J66" s="83">
        <v>1898993</v>
      </c>
      <c r="K66" s="83">
        <f t="shared" si="34"/>
        <v>61050.837981063894</v>
      </c>
      <c r="L66" s="83">
        <f t="shared" si="35"/>
        <v>1837942.1620189361</v>
      </c>
      <c r="M66" s="83">
        <v>449376</v>
      </c>
      <c r="N66" s="83">
        <f t="shared" si="36"/>
        <v>8559.2995454109532</v>
      </c>
      <c r="O66" s="83">
        <f t="shared" si="37"/>
        <v>440816.70045458904</v>
      </c>
    </row>
    <row r="67" spans="3:15" ht="11.25" thickBot="1">
      <c r="C67" s="24" t="s">
        <v>562</v>
      </c>
      <c r="D67" s="322">
        <f t="shared" ref="D67:O67" si="38">SUM(D56:D66)</f>
        <v>16801014.810217999</v>
      </c>
      <c r="E67" s="322">
        <f t="shared" si="38"/>
        <v>4031635.1251801304</v>
      </c>
      <c r="F67" s="322">
        <f t="shared" si="38"/>
        <v>12769379.685037872</v>
      </c>
      <c r="G67" s="322">
        <f t="shared" si="38"/>
        <v>15378444</v>
      </c>
      <c r="H67" s="322">
        <f t="shared" si="38"/>
        <v>3207373.7168971593</v>
      </c>
      <c r="I67" s="322">
        <f t="shared" si="38"/>
        <v>12171070.283102844</v>
      </c>
      <c r="J67" s="322">
        <f t="shared" si="38"/>
        <v>14523886</v>
      </c>
      <c r="K67" s="322">
        <f t="shared" si="38"/>
        <v>2692343.7358704349</v>
      </c>
      <c r="L67" s="322">
        <f t="shared" si="38"/>
        <v>11831542.264129564</v>
      </c>
      <c r="M67" s="322">
        <f t="shared" si="38"/>
        <v>11495982</v>
      </c>
      <c r="N67" s="322">
        <f t="shared" si="38"/>
        <v>2325144.9999133297</v>
      </c>
      <c r="O67" s="322">
        <f t="shared" si="38"/>
        <v>9170837.0000866689</v>
      </c>
    </row>
    <row r="68" spans="3:15">
      <c r="C68" s="39" t="s">
        <v>561</v>
      </c>
      <c r="D68" s="38"/>
      <c r="E68" s="38"/>
      <c r="F68" s="321">
        <f>F67</f>
        <v>12769379.685037872</v>
      </c>
      <c r="G68" s="38"/>
      <c r="H68" s="38"/>
      <c r="I68" s="321">
        <f>I67</f>
        <v>12171070.283102844</v>
      </c>
      <c r="J68" s="38"/>
      <c r="K68" s="38"/>
      <c r="L68" s="321">
        <f>L67</f>
        <v>11831542.264129564</v>
      </c>
      <c r="M68" s="38"/>
      <c r="N68" s="38"/>
      <c r="O68" s="320">
        <f>O67</f>
        <v>9170837.0000866689</v>
      </c>
    </row>
    <row r="69" spans="3:15">
      <c r="C69" s="34" t="s">
        <v>560</v>
      </c>
      <c r="D69" s="33"/>
      <c r="E69" s="33"/>
      <c r="F69" s="319">
        <v>0.95</v>
      </c>
      <c r="G69" s="33"/>
      <c r="H69" s="33"/>
      <c r="I69" s="319">
        <v>0.8</v>
      </c>
      <c r="J69" s="33"/>
      <c r="K69" s="33"/>
      <c r="L69" s="319">
        <v>0.6</v>
      </c>
      <c r="M69" s="33"/>
      <c r="N69" s="33"/>
      <c r="O69" s="318">
        <v>0.9</v>
      </c>
    </row>
    <row r="70" spans="3:15" ht="11.25" thickBot="1">
      <c r="C70" s="30" t="s">
        <v>559</v>
      </c>
      <c r="D70" s="29"/>
      <c r="E70" s="29"/>
      <c r="F70" s="317">
        <f>F68*F69</f>
        <v>12130910.700785978</v>
      </c>
      <c r="G70" s="29"/>
      <c r="H70" s="29"/>
      <c r="I70" s="317">
        <f>I68*I69</f>
        <v>9736856.2264822759</v>
      </c>
      <c r="J70" s="29"/>
      <c r="K70" s="29"/>
      <c r="L70" s="317">
        <f>L68*L69</f>
        <v>7098925.3584777387</v>
      </c>
      <c r="M70" s="29"/>
      <c r="N70" s="29"/>
      <c r="O70" s="316">
        <f>O68*O69</f>
        <v>8253753.3000780018</v>
      </c>
    </row>
    <row r="71" spans="3:15">
      <c r="F71" s="315"/>
      <c r="I71" s="315"/>
      <c r="L71" s="315"/>
      <c r="O71" s="315"/>
    </row>
    <row r="72" spans="3:15">
      <c r="F72" s="315"/>
      <c r="I72" s="315"/>
      <c r="L72" s="315"/>
      <c r="O72" s="315"/>
    </row>
  </sheetData>
  <mergeCells count="12">
    <mergeCell ref="D2:F2"/>
    <mergeCell ref="G2:I2"/>
    <mergeCell ref="J2:L2"/>
    <mergeCell ref="M2:O2"/>
    <mergeCell ref="S2:T2"/>
    <mergeCell ref="S41:T41"/>
    <mergeCell ref="U41:V41"/>
    <mergeCell ref="W41:X41"/>
    <mergeCell ref="Y41:Z41"/>
    <mergeCell ref="W2:X2"/>
    <mergeCell ref="Y2:Z2"/>
    <mergeCell ref="U2:V2"/>
  </mergeCells>
  <phoneticPr fontId="4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AN124"/>
  <sheetViews>
    <sheetView showGridLines="0" zoomScale="80" zoomScaleNormal="80" workbookViewId="0">
      <selection activeCell="H5" sqref="H5"/>
    </sheetView>
  </sheetViews>
  <sheetFormatPr defaultColWidth="8.75" defaultRowHeight="10.5"/>
  <cols>
    <col min="1" max="1" width="8.75" style="383"/>
    <col min="2" max="2" width="14.875" style="383" bestFit="1" customWidth="1"/>
    <col min="3" max="6" width="8.875" style="383" bestFit="1" customWidth="1"/>
    <col min="7" max="7" width="8.75" style="383"/>
    <col min="8" max="8" width="14.875" style="383" bestFit="1" customWidth="1"/>
    <col min="9" max="12" width="10.25" style="383" bestFit="1" customWidth="1"/>
    <col min="13" max="13" width="8.75" style="383"/>
    <col min="14" max="14" width="14.875" style="383" bestFit="1" customWidth="1"/>
    <col min="15" max="18" width="8.875" style="383" bestFit="1" customWidth="1"/>
    <col min="19" max="19" width="8.75" style="383"/>
    <col min="20" max="20" width="14.875" style="383" bestFit="1" customWidth="1"/>
    <col min="21" max="24" width="8.875" style="383" bestFit="1" customWidth="1"/>
    <col min="25" max="25" width="8.75" style="383"/>
    <col min="26" max="26" width="14.875" style="383" bestFit="1" customWidth="1"/>
    <col min="27" max="30" width="10.25" style="383" bestFit="1" customWidth="1"/>
    <col min="31" max="31" width="8.75" style="383"/>
    <col min="32" max="32" width="14.875" style="383" bestFit="1" customWidth="1"/>
    <col min="33" max="36" width="8.875" style="383" bestFit="1" customWidth="1"/>
    <col min="37" max="16384" width="8.75" style="383"/>
  </cols>
  <sheetData>
    <row r="1" spans="2:36">
      <c r="B1" s="383" t="s">
        <v>590</v>
      </c>
      <c r="C1" s="42">
        <f>'Margin Structure'!G147</f>
        <v>16806.884290508049</v>
      </c>
      <c r="D1" s="42">
        <f>'Margin Structure'!H147</f>
        <v>15329.040386977986</v>
      </c>
      <c r="E1" s="42">
        <f>'Margin Structure'!I147</f>
        <v>16110.712139514388</v>
      </c>
      <c r="F1" s="42">
        <f>'Margin Structure'!J147</f>
        <v>13100.897509270759</v>
      </c>
      <c r="U1" s="42"/>
      <c r="V1" s="42"/>
      <c r="W1" s="42"/>
      <c r="X1" s="42"/>
    </row>
    <row r="4" spans="2:36">
      <c r="B4" s="390" t="s">
        <v>589</v>
      </c>
      <c r="C4" s="40" t="s">
        <v>122</v>
      </c>
      <c r="D4" s="40" t="s">
        <v>112</v>
      </c>
      <c r="E4" s="40" t="s">
        <v>159</v>
      </c>
      <c r="F4" s="40" t="s">
        <v>119</v>
      </c>
      <c r="H4" s="390" t="s">
        <v>588</v>
      </c>
      <c r="I4" s="40" t="s">
        <v>122</v>
      </c>
      <c r="J4" s="40" t="s">
        <v>160</v>
      </c>
      <c r="K4" s="40" t="s">
        <v>85</v>
      </c>
      <c r="L4" s="40" t="s">
        <v>119</v>
      </c>
      <c r="N4" s="390" t="s">
        <v>587</v>
      </c>
      <c r="O4" s="40" t="s">
        <v>149</v>
      </c>
      <c r="P4" s="40" t="s">
        <v>160</v>
      </c>
      <c r="Q4" s="40" t="s">
        <v>111</v>
      </c>
      <c r="R4" s="40" t="s">
        <v>110</v>
      </c>
      <c r="T4" s="390" t="s">
        <v>586</v>
      </c>
      <c r="U4" s="40" t="s">
        <v>122</v>
      </c>
      <c r="V4" s="40" t="s">
        <v>112</v>
      </c>
      <c r="W4" s="40" t="s">
        <v>85</v>
      </c>
      <c r="X4" s="40" t="s">
        <v>182</v>
      </c>
      <c r="Z4" s="390" t="s">
        <v>585</v>
      </c>
      <c r="AA4" s="40" t="s">
        <v>258</v>
      </c>
      <c r="AB4" s="40" t="s">
        <v>257</v>
      </c>
      <c r="AC4" s="40" t="s">
        <v>256</v>
      </c>
      <c r="AD4" s="40" t="s">
        <v>255</v>
      </c>
      <c r="AF4" s="390" t="s">
        <v>584</v>
      </c>
      <c r="AG4" s="40" t="s">
        <v>113</v>
      </c>
      <c r="AH4" s="40" t="s">
        <v>160</v>
      </c>
      <c r="AI4" s="40" t="s">
        <v>111</v>
      </c>
      <c r="AJ4" s="40" t="s">
        <v>110</v>
      </c>
    </row>
    <row r="5" spans="2:36">
      <c r="B5" s="33" t="s">
        <v>296</v>
      </c>
      <c r="C5" s="42">
        <v>32050.426418339055</v>
      </c>
      <c r="D5" s="42">
        <v>28649.897102937834</v>
      </c>
      <c r="E5" s="42">
        <v>27214.818090115223</v>
      </c>
      <c r="F5" s="42">
        <v>20008.389047787954</v>
      </c>
      <c r="H5" s="33" t="s">
        <v>296</v>
      </c>
      <c r="I5" s="389">
        <v>16801014.810217999</v>
      </c>
      <c r="J5" s="389">
        <v>15378444</v>
      </c>
      <c r="K5" s="389">
        <v>14523886</v>
      </c>
      <c r="L5" s="389">
        <v>11495982</v>
      </c>
      <c r="N5" s="33" t="s">
        <v>296</v>
      </c>
      <c r="O5" s="42">
        <f t="shared" ref="O5:O16" si="0">IFERROR(C5/I5*1000000,0)</f>
        <v>1907.6482450837857</v>
      </c>
      <c r="P5" s="42">
        <f t="shared" ref="P5:P16" si="1">IFERROR(D5/J5*1000000,0)</f>
        <v>1862.9906317529806</v>
      </c>
      <c r="Q5" s="42">
        <f t="shared" ref="Q5:Q16" si="2">IFERROR(E5/K5*1000000,0)</f>
        <v>1873.7972805704494</v>
      </c>
      <c r="R5" s="42">
        <f t="shared" ref="R5:R16" si="3">IFERROR(F5/L5*1000000,0)</f>
        <v>1740.4680215911919</v>
      </c>
      <c r="T5" s="33" t="s">
        <v>296</v>
      </c>
      <c r="U5" s="42">
        <f t="shared" ref="U5:U16" si="4">$C$1*C5/SUM(C$5:C$16)</f>
        <v>1959.7576774589252</v>
      </c>
      <c r="V5" s="42">
        <f t="shared" ref="V5:V16" si="5">$D$1*D5/SUM(D$5:D$16)</f>
        <v>1857.7378317530865</v>
      </c>
      <c r="W5" s="42">
        <f t="shared" ref="W5:W16" si="6">$E$1*E5/SUM(E$5:E$16)</f>
        <v>2016.3227746354196</v>
      </c>
      <c r="X5" s="42">
        <f t="shared" ref="X5:X16" si="7">$F$1*F5/SUM(F$5:F$16)</f>
        <v>1187.7196232018764</v>
      </c>
      <c r="Z5" s="33" t="s">
        <v>296</v>
      </c>
      <c r="AA5" s="389">
        <v>16801014.810217999</v>
      </c>
      <c r="AB5" s="389">
        <v>15378444</v>
      </c>
      <c r="AC5" s="389">
        <v>14523886</v>
      </c>
      <c r="AD5" s="389">
        <v>11495982</v>
      </c>
      <c r="AF5" s="33" t="s">
        <v>296</v>
      </c>
      <c r="AG5" s="42">
        <f t="shared" ref="AG5:AG36" si="8">IF(IFERROR(((C5-U5)/AA5)*1000000,0)&lt;0,O5,IFERROR(((C5-U5)/AA5)*1000000,0))</f>
        <v>1791.0030483741768</v>
      </c>
      <c r="AH5" s="42">
        <f t="shared" ref="AH5:AH36" si="9">IF(IFERROR(((D5-V5)/AB5)*1000000,0)&lt;0,P5,IFERROR(((D5-V5)/AB5)*1000000,0))</f>
        <v>1742.1892144084763</v>
      </c>
      <c r="AI5" s="42">
        <f t="shared" ref="AI5:AI36" si="10">IF(IFERROR(((E5-W5)/AC5)*1000000,0)&lt;0,Q5,IFERROR(((E5-W5)/AC5)*1000000,0))</f>
        <v>1734.9692303753832</v>
      </c>
      <c r="AJ5" s="42">
        <f t="shared" ref="AJ5:AJ36" si="11">IF(IFERROR(((F5-X5)/AD5)*1000000,0)&lt;0,R5,IFERROR(((F5-X5)/AD5)*1000000,0))</f>
        <v>1637.1519566215463</v>
      </c>
    </row>
    <row r="6" spans="2:36">
      <c r="B6" s="33" t="s">
        <v>293</v>
      </c>
      <c r="C6" s="42">
        <v>50946.341785052231</v>
      </c>
      <c r="D6" s="42">
        <v>36939.37777164112</v>
      </c>
      <c r="E6" s="42">
        <v>26345.573350009479</v>
      </c>
      <c r="F6" s="42">
        <v>31146.589690111457</v>
      </c>
      <c r="H6" s="33" t="s">
        <v>293</v>
      </c>
      <c r="I6" s="389">
        <v>22585932</v>
      </c>
      <c r="J6" s="389">
        <v>16007437.800000001</v>
      </c>
      <c r="K6" s="389">
        <v>12563770</v>
      </c>
      <c r="L6" s="389">
        <v>16385446</v>
      </c>
      <c r="N6" s="33" t="s">
        <v>293</v>
      </c>
      <c r="O6" s="42">
        <f t="shared" si="0"/>
        <v>2255.6670136548819</v>
      </c>
      <c r="P6" s="42">
        <f t="shared" si="1"/>
        <v>2307.6383761829215</v>
      </c>
      <c r="Q6" s="42">
        <f t="shared" si="2"/>
        <v>2096.9480776876271</v>
      </c>
      <c r="R6" s="42">
        <f t="shared" si="3"/>
        <v>1900.8692036891432</v>
      </c>
      <c r="T6" s="33" t="s">
        <v>293</v>
      </c>
      <c r="U6" s="42">
        <f t="shared" si="4"/>
        <v>3115.1686766505327</v>
      </c>
      <c r="V6" s="42">
        <f t="shared" si="5"/>
        <v>2395.250472322286</v>
      </c>
      <c r="W6" s="42">
        <f t="shared" si="6"/>
        <v>1951.9211695832125</v>
      </c>
      <c r="X6" s="42">
        <f t="shared" si="7"/>
        <v>1848.8952650014805</v>
      </c>
      <c r="Z6" s="33" t="s">
        <v>293</v>
      </c>
      <c r="AA6" s="389">
        <v>22585932</v>
      </c>
      <c r="AB6" s="389">
        <v>16007437.800000001</v>
      </c>
      <c r="AC6" s="389">
        <v>12563770</v>
      </c>
      <c r="AD6" s="389">
        <v>16385446</v>
      </c>
      <c r="AF6" s="33" t="s">
        <v>293</v>
      </c>
      <c r="AG6" s="42">
        <f t="shared" si="8"/>
        <v>2117.7418363077381</v>
      </c>
      <c r="AH6" s="42">
        <f t="shared" si="9"/>
        <v>2158.0047807100541</v>
      </c>
      <c r="AI6" s="42">
        <f t="shared" si="10"/>
        <v>1941.5869743258804</v>
      </c>
      <c r="AJ6" s="42">
        <f t="shared" si="11"/>
        <v>1788.0315509940942</v>
      </c>
    </row>
    <row r="7" spans="2:36">
      <c r="B7" s="33" t="s">
        <v>291</v>
      </c>
      <c r="C7" s="42">
        <v>42853.841472681495</v>
      </c>
      <c r="D7" s="42">
        <v>35786.579307559856</v>
      </c>
      <c r="E7" s="42">
        <v>12202.270756934357</v>
      </c>
      <c r="F7" s="42">
        <v>8505.5233351535244</v>
      </c>
      <c r="H7" s="33" t="s">
        <v>291</v>
      </c>
      <c r="I7" s="389">
        <v>2408878</v>
      </c>
      <c r="J7" s="389">
        <v>1690153</v>
      </c>
      <c r="K7" s="389">
        <v>605440</v>
      </c>
      <c r="L7" s="389">
        <v>555877</v>
      </c>
      <c r="N7" s="33" t="s">
        <v>291</v>
      </c>
      <c r="O7" s="42">
        <f t="shared" si="0"/>
        <v>17789.959256002792</v>
      </c>
      <c r="P7" s="42">
        <f t="shared" si="1"/>
        <v>21173.573817021217</v>
      </c>
      <c r="Q7" s="42">
        <f t="shared" si="2"/>
        <v>20154.384839016842</v>
      </c>
      <c r="R7" s="42">
        <f t="shared" si="3"/>
        <v>15301.088793300542</v>
      </c>
      <c r="T7" s="33" t="s">
        <v>291</v>
      </c>
      <c r="U7" s="42">
        <f t="shared" si="4"/>
        <v>2620.3440708870139</v>
      </c>
      <c r="V7" s="42">
        <f t="shared" si="5"/>
        <v>2320.4998611275601</v>
      </c>
      <c r="W7" s="42">
        <f t="shared" si="6"/>
        <v>904.05588411450424</v>
      </c>
      <c r="X7" s="42">
        <f t="shared" si="7"/>
        <v>504.89706825648551</v>
      </c>
      <c r="Z7" s="33" t="s">
        <v>291</v>
      </c>
      <c r="AA7" s="389">
        <v>2408878</v>
      </c>
      <c r="AB7" s="389">
        <v>1690153</v>
      </c>
      <c r="AC7" s="389">
        <v>605440</v>
      </c>
      <c r="AD7" s="389">
        <v>555877</v>
      </c>
      <c r="AF7" s="33" t="s">
        <v>291</v>
      </c>
      <c r="AG7" s="42">
        <f t="shared" si="8"/>
        <v>16702.173128649309</v>
      </c>
      <c r="AH7" s="42">
        <f t="shared" si="9"/>
        <v>19800.621273004454</v>
      </c>
      <c r="AI7" s="42">
        <f t="shared" si="10"/>
        <v>18661.163571650126</v>
      </c>
      <c r="AJ7" s="42">
        <f t="shared" si="11"/>
        <v>14392.799606562312</v>
      </c>
    </row>
    <row r="8" spans="2:36">
      <c r="B8" s="33" t="s">
        <v>290</v>
      </c>
      <c r="C8" s="42">
        <v>36194.161579464722</v>
      </c>
      <c r="D8" s="42">
        <v>29187.205017704538</v>
      </c>
      <c r="E8" s="42">
        <v>25529.456612945451</v>
      </c>
      <c r="F8" s="42">
        <v>24759.28450124287</v>
      </c>
      <c r="H8" s="33" t="s">
        <v>290</v>
      </c>
      <c r="I8" s="389">
        <v>19083270</v>
      </c>
      <c r="J8" s="389">
        <v>15646389.810000001</v>
      </c>
      <c r="K8" s="389">
        <v>14147284.4</v>
      </c>
      <c r="L8" s="389">
        <v>13636013</v>
      </c>
      <c r="N8" s="33" t="s">
        <v>290</v>
      </c>
      <c r="O8" s="42">
        <f t="shared" si="0"/>
        <v>1896.6435825445387</v>
      </c>
      <c r="P8" s="42">
        <f t="shared" si="1"/>
        <v>1865.4274482571223</v>
      </c>
      <c r="Q8" s="42">
        <f t="shared" si="2"/>
        <v>1804.5482009922307</v>
      </c>
      <c r="R8" s="42">
        <f t="shared" si="3"/>
        <v>1815.7275518322599</v>
      </c>
      <c r="T8" s="33" t="s">
        <v>290</v>
      </c>
      <c r="U8" s="42">
        <f t="shared" si="4"/>
        <v>2213.1308054596775</v>
      </c>
      <c r="V8" s="42">
        <f t="shared" si="5"/>
        <v>1892.5783492242685</v>
      </c>
      <c r="W8" s="42">
        <f t="shared" si="6"/>
        <v>1891.4557731857612</v>
      </c>
      <c r="X8" s="42">
        <f t="shared" si="7"/>
        <v>1469.7379178467829</v>
      </c>
      <c r="Z8" s="33" t="s">
        <v>290</v>
      </c>
      <c r="AA8" s="389">
        <v>19083270</v>
      </c>
      <c r="AB8" s="389">
        <v>15646389.810000001</v>
      </c>
      <c r="AC8" s="389">
        <v>14147284.4</v>
      </c>
      <c r="AD8" s="389">
        <v>13636013</v>
      </c>
      <c r="AF8" s="33" t="s">
        <v>290</v>
      </c>
      <c r="AG8" s="42">
        <f t="shared" si="8"/>
        <v>1780.6712777215355</v>
      </c>
      <c r="AH8" s="42">
        <f t="shared" si="9"/>
        <v>1744.468021053367</v>
      </c>
      <c r="AI8" s="42">
        <f t="shared" si="10"/>
        <v>1670.8507563302883</v>
      </c>
      <c r="AJ8" s="42">
        <f t="shared" si="11"/>
        <v>1707.9439997157592</v>
      </c>
    </row>
    <row r="9" spans="2:36">
      <c r="B9" s="24" t="s">
        <v>288</v>
      </c>
      <c r="C9" s="42">
        <v>32834.013674378635</v>
      </c>
      <c r="D9" s="42">
        <v>30852.689723752876</v>
      </c>
      <c r="E9" s="42">
        <v>36596.967369730832</v>
      </c>
      <c r="F9" s="42">
        <v>39511.040674052449</v>
      </c>
      <c r="H9" s="24" t="s">
        <v>288</v>
      </c>
      <c r="I9" s="389">
        <v>9076735.256000001</v>
      </c>
      <c r="J9" s="389">
        <v>8748062.0899999999</v>
      </c>
      <c r="K9" s="389">
        <v>10888544.9</v>
      </c>
      <c r="L9" s="389">
        <v>13507491.1</v>
      </c>
      <c r="N9" s="24" t="s">
        <v>288</v>
      </c>
      <c r="O9" s="42">
        <f t="shared" si="0"/>
        <v>3617.3814425924061</v>
      </c>
      <c r="P9" s="42">
        <f t="shared" si="1"/>
        <v>3526.802782872438</v>
      </c>
      <c r="Q9" s="42">
        <f t="shared" si="2"/>
        <v>3361.0521613159563</v>
      </c>
      <c r="R9" s="42">
        <f t="shared" si="3"/>
        <v>2925.1206150380103</v>
      </c>
      <c r="T9" s="24" t="s">
        <v>288</v>
      </c>
      <c r="U9" s="42">
        <f t="shared" si="4"/>
        <v>2007.6709601384919</v>
      </c>
      <c r="V9" s="42">
        <f t="shared" si="5"/>
        <v>2000.5729411599896</v>
      </c>
      <c r="W9" s="42">
        <f t="shared" si="6"/>
        <v>2711.4382519785995</v>
      </c>
      <c r="X9" s="42">
        <f t="shared" si="7"/>
        <v>2345.4181258479557</v>
      </c>
      <c r="Z9" s="24" t="s">
        <v>288</v>
      </c>
      <c r="AA9" s="389">
        <v>9076735.256000001</v>
      </c>
      <c r="AB9" s="389">
        <v>8748062.0899999999</v>
      </c>
      <c r="AC9" s="389">
        <v>10888544.9</v>
      </c>
      <c r="AD9" s="389">
        <v>13507491.1</v>
      </c>
      <c r="AF9" s="24" t="s">
        <v>288</v>
      </c>
      <c r="AG9" s="42">
        <f t="shared" si="8"/>
        <v>3396.1927768977266</v>
      </c>
      <c r="AH9" s="42">
        <f t="shared" si="9"/>
        <v>3298.1152266367699</v>
      </c>
      <c r="AI9" s="42">
        <f t="shared" si="10"/>
        <v>3112.0346592639967</v>
      </c>
      <c r="AJ9" s="42">
        <f t="shared" si="11"/>
        <v>2751.4822903125578</v>
      </c>
    </row>
    <row r="10" spans="2:36">
      <c r="B10" s="24" t="s">
        <v>302</v>
      </c>
      <c r="C10" s="42">
        <v>22641.844210019222</v>
      </c>
      <c r="D10" s="42">
        <v>17513.321753270226</v>
      </c>
      <c r="E10" s="42">
        <v>35701.566080326222</v>
      </c>
      <c r="F10" s="42">
        <v>32719.865366828984</v>
      </c>
      <c r="H10" s="24" t="s">
        <v>302</v>
      </c>
      <c r="I10" s="389">
        <v>8629066.5999999996</v>
      </c>
      <c r="J10" s="389">
        <v>6141103</v>
      </c>
      <c r="K10" s="389">
        <v>9600205</v>
      </c>
      <c r="L10" s="389">
        <v>9179865</v>
      </c>
      <c r="N10" s="24" t="s">
        <v>302</v>
      </c>
      <c r="O10" s="42">
        <f t="shared" si="0"/>
        <v>2623.9042134660572</v>
      </c>
      <c r="P10" s="42">
        <f t="shared" si="1"/>
        <v>2851.8202272898252</v>
      </c>
      <c r="Q10" s="42">
        <f t="shared" si="2"/>
        <v>3718.8337207722357</v>
      </c>
      <c r="R10" s="42">
        <f t="shared" si="3"/>
        <v>3564.3079028753673</v>
      </c>
      <c r="T10" s="24" t="s">
        <v>302</v>
      </c>
      <c r="U10" s="42">
        <f t="shared" si="4"/>
        <v>1384.4598334899031</v>
      </c>
      <c r="V10" s="42">
        <f t="shared" si="5"/>
        <v>1135.6117707444805</v>
      </c>
      <c r="W10" s="42">
        <f t="shared" si="6"/>
        <v>2645.0987303883303</v>
      </c>
      <c r="X10" s="42">
        <f t="shared" si="7"/>
        <v>1942.2866114752339</v>
      </c>
      <c r="Z10" s="24" t="s">
        <v>302</v>
      </c>
      <c r="AA10" s="389">
        <v>8629066.5999999996</v>
      </c>
      <c r="AB10" s="389">
        <v>6141103</v>
      </c>
      <c r="AC10" s="389">
        <v>9600205</v>
      </c>
      <c r="AD10" s="389">
        <v>9179865</v>
      </c>
      <c r="AF10" s="24" t="s">
        <v>302</v>
      </c>
      <c r="AG10" s="42">
        <f t="shared" si="8"/>
        <v>2463.4627778315353</v>
      </c>
      <c r="AH10" s="42">
        <f t="shared" si="9"/>
        <v>2666.9003894782004</v>
      </c>
      <c r="AI10" s="42">
        <f t="shared" si="10"/>
        <v>3443.3084866352219</v>
      </c>
      <c r="AJ10" s="42">
        <f t="shared" si="11"/>
        <v>3352.7267291353146</v>
      </c>
    </row>
    <row r="11" spans="2:36">
      <c r="B11" s="24" t="s">
        <v>1</v>
      </c>
      <c r="C11" s="42">
        <v>651.32189989568042</v>
      </c>
      <c r="D11" s="42">
        <v>1347.9261014151734</v>
      </c>
      <c r="E11" s="42">
        <v>22.392239457019301</v>
      </c>
      <c r="F11" s="42">
        <v>630.62260300000003</v>
      </c>
      <c r="H11" s="24" t="s">
        <v>1</v>
      </c>
      <c r="I11" s="389">
        <v>247330</v>
      </c>
      <c r="J11" s="389">
        <v>406917</v>
      </c>
      <c r="K11" s="389">
        <v>10044</v>
      </c>
      <c r="L11" s="389">
        <v>307491</v>
      </c>
      <c r="N11" s="24" t="s">
        <v>1</v>
      </c>
      <c r="O11" s="42">
        <f t="shared" si="0"/>
        <v>2633.4124444898735</v>
      </c>
      <c r="P11" s="42">
        <f t="shared" si="1"/>
        <v>3312.5332719330318</v>
      </c>
      <c r="Q11" s="42">
        <f t="shared" si="2"/>
        <v>2229.4145218059839</v>
      </c>
      <c r="R11" s="42">
        <f t="shared" si="3"/>
        <v>2050.8652383321787</v>
      </c>
      <c r="T11" s="24" t="s">
        <v>1</v>
      </c>
      <c r="U11" s="42">
        <f t="shared" si="4"/>
        <v>39.825775705977065</v>
      </c>
      <c r="V11" s="42">
        <f t="shared" si="5"/>
        <v>87.403221868801737</v>
      </c>
      <c r="W11" s="42">
        <f t="shared" si="6"/>
        <v>1.6590220167107028</v>
      </c>
      <c r="X11" s="42">
        <f t="shared" si="7"/>
        <v>37.434440055560259</v>
      </c>
      <c r="Z11" s="24" t="s">
        <v>1</v>
      </c>
      <c r="AA11" s="389">
        <v>247330</v>
      </c>
      <c r="AB11" s="389">
        <v>406917</v>
      </c>
      <c r="AC11" s="389">
        <v>10044</v>
      </c>
      <c r="AD11" s="389">
        <v>307491</v>
      </c>
      <c r="AF11" s="24" t="s">
        <v>1</v>
      </c>
      <c r="AG11" s="42">
        <f t="shared" si="8"/>
        <v>2472.3896178777477</v>
      </c>
      <c r="AH11" s="42">
        <f t="shared" si="9"/>
        <v>3097.7395379066784</v>
      </c>
      <c r="AI11" s="42">
        <f t="shared" si="10"/>
        <v>2064.2390920259454</v>
      </c>
      <c r="AJ11" s="42">
        <f t="shared" si="11"/>
        <v>1929.123658723149</v>
      </c>
    </row>
    <row r="12" spans="2:36">
      <c r="B12" s="24" t="s">
        <v>300</v>
      </c>
      <c r="C12" s="42">
        <v>36363.93452423194</v>
      </c>
      <c r="D12" s="42">
        <v>36721.217538722223</v>
      </c>
      <c r="E12" s="42">
        <v>44673.969266488006</v>
      </c>
      <c r="F12" s="42">
        <v>53521.904621067253</v>
      </c>
      <c r="H12" s="24" t="s">
        <v>300</v>
      </c>
      <c r="I12" s="389">
        <v>26959056</v>
      </c>
      <c r="J12" s="389">
        <v>25996796</v>
      </c>
      <c r="K12" s="389">
        <v>27131123</v>
      </c>
      <c r="L12" s="389">
        <v>30463568</v>
      </c>
      <c r="N12" s="24" t="s">
        <v>300</v>
      </c>
      <c r="O12" s="42">
        <f t="shared" si="0"/>
        <v>1348.8578577911608</v>
      </c>
      <c r="P12" s="42">
        <f t="shared" si="1"/>
        <v>1412.5285877045089</v>
      </c>
      <c r="Q12" s="42">
        <f t="shared" si="2"/>
        <v>1646.5949185549011</v>
      </c>
      <c r="R12" s="42">
        <f t="shared" si="3"/>
        <v>1756.9151657175303</v>
      </c>
      <c r="T12" s="24" t="s">
        <v>300</v>
      </c>
      <c r="U12" s="42">
        <f t="shared" si="4"/>
        <v>2223.5117541431555</v>
      </c>
      <c r="V12" s="42">
        <f t="shared" si="5"/>
        <v>2381.1043650388524</v>
      </c>
      <c r="W12" s="42">
        <f t="shared" si="6"/>
        <v>3309.8564674257273</v>
      </c>
      <c r="X12" s="42">
        <f t="shared" si="7"/>
        <v>3177.1181696713707</v>
      </c>
      <c r="Z12" s="24" t="s">
        <v>300</v>
      </c>
      <c r="AA12" s="389">
        <v>26959056</v>
      </c>
      <c r="AB12" s="389">
        <v>25996796</v>
      </c>
      <c r="AC12" s="389">
        <v>27131123</v>
      </c>
      <c r="AD12" s="389">
        <v>30463568</v>
      </c>
      <c r="AF12" s="24" t="s">
        <v>300</v>
      </c>
      <c r="AG12" s="42">
        <f t="shared" si="8"/>
        <v>1266.3804982670308</v>
      </c>
      <c r="AH12" s="42">
        <f t="shared" si="9"/>
        <v>1320.9363636073988</v>
      </c>
      <c r="AI12" s="42">
        <f t="shared" si="10"/>
        <v>1524.6000985312062</v>
      </c>
      <c r="AJ12" s="42">
        <f t="shared" si="11"/>
        <v>1652.6227804765313</v>
      </c>
    </row>
    <row r="13" spans="2:36">
      <c r="B13" s="24" t="s">
        <v>299</v>
      </c>
      <c r="C13" s="42">
        <v>0</v>
      </c>
      <c r="D13" s="42">
        <v>0</v>
      </c>
      <c r="E13" s="42">
        <v>685.82695556584019</v>
      </c>
      <c r="F13" s="42">
        <v>865.062256837674</v>
      </c>
      <c r="H13" s="24" t="s">
        <v>299</v>
      </c>
      <c r="I13" s="389">
        <v>0</v>
      </c>
      <c r="J13" s="389">
        <v>0</v>
      </c>
      <c r="K13" s="389">
        <v>634745</v>
      </c>
      <c r="L13" s="389">
        <v>790121</v>
      </c>
      <c r="N13" s="24" t="s">
        <v>299</v>
      </c>
      <c r="O13" s="42">
        <f t="shared" si="0"/>
        <v>0</v>
      </c>
      <c r="P13" s="42">
        <f t="shared" si="1"/>
        <v>0</v>
      </c>
      <c r="Q13" s="42">
        <f t="shared" si="2"/>
        <v>1080.4763417842444</v>
      </c>
      <c r="R13" s="42">
        <f t="shared" si="3"/>
        <v>1094.8478231026311</v>
      </c>
      <c r="T13" s="24" t="s">
        <v>299</v>
      </c>
      <c r="U13" s="42">
        <f t="shared" si="4"/>
        <v>0</v>
      </c>
      <c r="V13" s="42">
        <f t="shared" si="5"/>
        <v>0</v>
      </c>
      <c r="W13" s="42">
        <f t="shared" si="6"/>
        <v>50.812337065319056</v>
      </c>
      <c r="X13" s="42">
        <f t="shared" si="7"/>
        <v>51.351031573978609</v>
      </c>
      <c r="Z13" s="24" t="s">
        <v>299</v>
      </c>
      <c r="AA13" s="389">
        <v>0</v>
      </c>
      <c r="AB13" s="389">
        <v>0</v>
      </c>
      <c r="AC13" s="389">
        <v>634745</v>
      </c>
      <c r="AD13" s="389">
        <v>790121</v>
      </c>
      <c r="AF13" s="24" t="s">
        <v>299</v>
      </c>
      <c r="AG13" s="42">
        <f t="shared" si="8"/>
        <v>0</v>
      </c>
      <c r="AH13" s="42">
        <f t="shared" si="9"/>
        <v>0</v>
      </c>
      <c r="AI13" s="42">
        <f t="shared" si="10"/>
        <v>1000.4247666393924</v>
      </c>
      <c r="AJ13" s="42">
        <f t="shared" si="11"/>
        <v>1029.8564716843312</v>
      </c>
    </row>
    <row r="14" spans="2:36">
      <c r="B14" s="24" t="s">
        <v>297</v>
      </c>
      <c r="C14" s="42">
        <v>6758.5155740061855</v>
      </c>
      <c r="D14" s="42">
        <v>7947.8554380041296</v>
      </c>
      <c r="E14" s="42">
        <v>1226.7687607388948</v>
      </c>
      <c r="F14" s="42">
        <v>3200.7450904589573</v>
      </c>
      <c r="H14" s="24" t="s">
        <v>297</v>
      </c>
      <c r="I14" s="389">
        <v>1913071.6134658249</v>
      </c>
      <c r="J14" s="389">
        <v>1891358.470796925</v>
      </c>
      <c r="K14" s="389">
        <v>206563.24425071134</v>
      </c>
      <c r="L14" s="389">
        <v>790530.14368968504</v>
      </c>
      <c r="N14" s="24" t="s">
        <v>297</v>
      </c>
      <c r="O14" s="42">
        <f t="shared" si="0"/>
        <v>3532.8084565334643</v>
      </c>
      <c r="P14" s="42">
        <f t="shared" si="1"/>
        <v>4202.1941164095115</v>
      </c>
      <c r="Q14" s="42">
        <f t="shared" si="2"/>
        <v>5938.9499094521025</v>
      </c>
      <c r="R14" s="42">
        <f t="shared" si="3"/>
        <v>4048.8590043131603</v>
      </c>
      <c r="T14" s="24" t="s">
        <v>297</v>
      </c>
      <c r="U14" s="42">
        <f t="shared" si="4"/>
        <v>413.25667906888123</v>
      </c>
      <c r="V14" s="42">
        <f t="shared" si="5"/>
        <v>515.36072452318604</v>
      </c>
      <c r="W14" s="42">
        <f t="shared" si="6"/>
        <v>90.890256304433393</v>
      </c>
      <c r="X14" s="42">
        <f t="shared" si="7"/>
        <v>189.99969181554161</v>
      </c>
      <c r="Z14" s="24" t="s">
        <v>297</v>
      </c>
      <c r="AA14" s="389">
        <v>1913071.6134658249</v>
      </c>
      <c r="AB14" s="389">
        <v>1891358.470796925</v>
      </c>
      <c r="AC14" s="389">
        <v>206563.24425071134</v>
      </c>
      <c r="AD14" s="389">
        <v>790530.14368968504</v>
      </c>
      <c r="AF14" s="24" t="s">
        <v>297</v>
      </c>
      <c r="AG14" s="42">
        <f t="shared" si="8"/>
        <v>3316.7910967231837</v>
      </c>
      <c r="AH14" s="42">
        <f t="shared" si="9"/>
        <v>3929.7123354671403</v>
      </c>
      <c r="AI14" s="42">
        <f t="shared" si="10"/>
        <v>5498.9381511447173</v>
      </c>
      <c r="AJ14" s="42">
        <f t="shared" si="11"/>
        <v>3808.5143529014558</v>
      </c>
    </row>
    <row r="15" spans="2:36">
      <c r="B15" s="24" t="s">
        <v>294</v>
      </c>
      <c r="C15" s="42">
        <v>3491.272144830768</v>
      </c>
      <c r="D15" s="42">
        <v>789.24616961493598</v>
      </c>
      <c r="E15" s="42">
        <v>13.669878490181468</v>
      </c>
      <c r="F15" s="42">
        <v>255.2308647927496</v>
      </c>
      <c r="H15" s="24" t="s">
        <v>294</v>
      </c>
      <c r="I15" s="389">
        <v>1058553.767674132</v>
      </c>
      <c r="J15" s="389">
        <v>207505.8115750229</v>
      </c>
      <c r="K15" s="389">
        <v>-1136.3532494152719</v>
      </c>
      <c r="L15" s="389">
        <v>49884.973860642531</v>
      </c>
      <c r="N15" s="24" t="s">
        <v>294</v>
      </c>
      <c r="O15" s="42">
        <f t="shared" si="0"/>
        <v>3298.1528680416832</v>
      </c>
      <c r="P15" s="42">
        <f t="shared" si="1"/>
        <v>3803.4894715687865</v>
      </c>
      <c r="Q15" s="42">
        <f t="shared" si="2"/>
        <v>-12029.60302812133</v>
      </c>
      <c r="R15" s="42">
        <f t="shared" si="3"/>
        <v>5116.3876622599109</v>
      </c>
      <c r="T15" s="24" t="s">
        <v>294</v>
      </c>
      <c r="U15" s="42">
        <f t="shared" si="4"/>
        <v>213.477577509409</v>
      </c>
      <c r="V15" s="42">
        <f t="shared" si="5"/>
        <v>51.176884251690069</v>
      </c>
      <c r="W15" s="42">
        <f t="shared" si="6"/>
        <v>1.0127896954880964</v>
      </c>
      <c r="X15" s="42">
        <f t="shared" si="7"/>
        <v>15.150780297059841</v>
      </c>
      <c r="Z15" s="24" t="s">
        <v>294</v>
      </c>
      <c r="AA15" s="389">
        <v>1058553.767674132</v>
      </c>
      <c r="AB15" s="389">
        <v>207505.8115750229</v>
      </c>
      <c r="AC15" s="389">
        <v>-1136.3532494152719</v>
      </c>
      <c r="AD15" s="389">
        <v>49884.973860642531</v>
      </c>
      <c r="AF15" s="24" t="s">
        <v>294</v>
      </c>
      <c r="AG15" s="42">
        <f t="shared" si="8"/>
        <v>3096.4837757116215</v>
      </c>
      <c r="AH15" s="42">
        <f t="shared" si="9"/>
        <v>3556.8607922887008</v>
      </c>
      <c r="AI15" s="42">
        <f t="shared" si="10"/>
        <v>-12029.60302812133</v>
      </c>
      <c r="AJ15" s="42">
        <f t="shared" si="11"/>
        <v>4812.6733546332362</v>
      </c>
    </row>
    <row r="16" spans="2:36">
      <c r="B16" s="24" t="s">
        <v>292</v>
      </c>
      <c r="C16" s="42">
        <v>10078.823726198694</v>
      </c>
      <c r="D16" s="42">
        <v>10668.024884377082</v>
      </c>
      <c r="E16" s="42">
        <v>7237.0741711984738</v>
      </c>
      <c r="F16" s="42">
        <v>5574.1703656661266</v>
      </c>
      <c r="H16" s="24" t="s">
        <v>292</v>
      </c>
      <c r="I16" s="389">
        <v>12864029.004357809</v>
      </c>
      <c r="J16" s="389">
        <v>10582020.476663217</v>
      </c>
      <c r="K16" s="389">
        <v>6388578.1242280137</v>
      </c>
      <c r="L16" s="389">
        <v>4565443.5911025079</v>
      </c>
      <c r="N16" s="24" t="s">
        <v>292</v>
      </c>
      <c r="O16" s="42">
        <f t="shared" si="0"/>
        <v>783.48888383137182</v>
      </c>
      <c r="P16" s="42">
        <f t="shared" si="1"/>
        <v>1008.1274089294699</v>
      </c>
      <c r="Q16" s="42">
        <f t="shared" si="2"/>
        <v>1132.8145372054898</v>
      </c>
      <c r="R16" s="42">
        <f t="shared" si="3"/>
        <v>1220.9482505773381</v>
      </c>
      <c r="T16" s="24" t="s">
        <v>292</v>
      </c>
      <c r="U16" s="42">
        <f t="shared" si="4"/>
        <v>616.28047999608077</v>
      </c>
      <c r="V16" s="42">
        <f t="shared" si="5"/>
        <v>691.74396496378426</v>
      </c>
      <c r="W16" s="42">
        <f t="shared" si="6"/>
        <v>536.18868312088193</v>
      </c>
      <c r="X16" s="42">
        <f t="shared" si="7"/>
        <v>330.88878422743284</v>
      </c>
      <c r="Z16" s="24" t="s">
        <v>292</v>
      </c>
      <c r="AA16" s="389">
        <v>12864029.004357809</v>
      </c>
      <c r="AB16" s="389">
        <v>10582020.476663217</v>
      </c>
      <c r="AC16" s="389">
        <v>6388578.1242280137</v>
      </c>
      <c r="AD16" s="389">
        <v>4565443.5911025079</v>
      </c>
      <c r="AF16" s="24" t="s">
        <v>292</v>
      </c>
      <c r="AG16" s="42">
        <f t="shared" si="8"/>
        <v>735.58161622591876</v>
      </c>
      <c r="AH16" s="42">
        <f t="shared" si="9"/>
        <v>942.75766536402284</v>
      </c>
      <c r="AI16" s="42">
        <f t="shared" si="10"/>
        <v>1048.8852695821602</v>
      </c>
      <c r="AJ16" s="42">
        <f t="shared" si="11"/>
        <v>1148.4714413419126</v>
      </c>
    </row>
    <row r="17" spans="2:40">
      <c r="B17" s="54" t="s">
        <v>583</v>
      </c>
      <c r="H17" s="54" t="s">
        <v>265</v>
      </c>
      <c r="N17" s="54" t="s">
        <v>421</v>
      </c>
      <c r="T17" s="54" t="s">
        <v>583</v>
      </c>
      <c r="U17" s="386">
        <f>U5</f>
        <v>1959.7576774589252</v>
      </c>
      <c r="V17" s="386">
        <f>V5</f>
        <v>1857.7378317530865</v>
      </c>
      <c r="W17" s="386">
        <f>W5</f>
        <v>2016.3227746354196</v>
      </c>
      <c r="X17" s="386">
        <f>X5</f>
        <v>1187.7196232018764</v>
      </c>
      <c r="Z17" s="54" t="s">
        <v>296</v>
      </c>
      <c r="AF17" s="54" t="s">
        <v>265</v>
      </c>
      <c r="AG17" s="383">
        <f t="shared" si="8"/>
        <v>0</v>
      </c>
      <c r="AH17" s="383">
        <f t="shared" si="9"/>
        <v>0</v>
      </c>
      <c r="AI17" s="383">
        <f t="shared" si="10"/>
        <v>0</v>
      </c>
      <c r="AJ17" s="383">
        <f t="shared" si="11"/>
        <v>0</v>
      </c>
      <c r="AK17" s="387">
        <f>SUM(AK18:AK28)</f>
        <v>30090.66874088013</v>
      </c>
      <c r="AL17" s="387">
        <f>SUM(AL18:AL28)</f>
        <v>26792.159271184741</v>
      </c>
      <c r="AM17" s="387">
        <f>SUM(AM18:AM28)</f>
        <v>25198.495315479806</v>
      </c>
      <c r="AN17" s="387">
        <f>SUM(AN18:AN28)</f>
        <v>18820.669424586074</v>
      </c>
    </row>
    <row r="18" spans="2:40">
      <c r="B18" s="323" t="s">
        <v>103</v>
      </c>
      <c r="C18" s="385">
        <v>8890.5410597422233</v>
      </c>
      <c r="D18" s="385">
        <v>8162.9650134051544</v>
      </c>
      <c r="E18" s="385">
        <v>6808.72113935174</v>
      </c>
      <c r="F18" s="385">
        <v>5862.6438604121677</v>
      </c>
      <c r="H18" s="323" t="s">
        <v>103</v>
      </c>
      <c r="I18" s="385">
        <v>5768599</v>
      </c>
      <c r="J18" s="385">
        <v>5655281</v>
      </c>
      <c r="K18" s="385">
        <v>5245686</v>
      </c>
      <c r="L18" s="385">
        <v>5101525</v>
      </c>
      <c r="N18" s="323" t="s">
        <v>103</v>
      </c>
      <c r="O18" s="42">
        <f t="shared" ref="O18:O28" si="12">IFERROR(C18/I18*1000000,0)</f>
        <v>1541.1958882463878</v>
      </c>
      <c r="P18" s="42">
        <f t="shared" ref="P18:P28" si="13">IFERROR(D18/J18*1000000,0)</f>
        <v>1443.423414929365</v>
      </c>
      <c r="Q18" s="42">
        <f t="shared" ref="Q18:Q28" si="14">IFERROR(E18/K18*1000000,0)</f>
        <v>1297.9658216964835</v>
      </c>
      <c r="R18" s="42">
        <f t="shared" ref="R18:R28" si="15">IFERROR(F18/L18*1000000,0)</f>
        <v>1149.1943801926222</v>
      </c>
      <c r="T18" s="323" t="s">
        <v>103</v>
      </c>
      <c r="U18" s="42">
        <f>$U$17*'Sourcing ratio'!S43</f>
        <v>876.71686739955283</v>
      </c>
      <c r="V18" s="42">
        <f>$V$17*'Sourcing ratio'!U43</f>
        <v>690.63711531797333</v>
      </c>
      <c r="W18" s="42">
        <f>$W$17*'Sourcing ratio'!W43</f>
        <v>619.93256920737451</v>
      </c>
      <c r="X18" s="42">
        <f>$X$17*'Sourcing ratio'!Y43</f>
        <v>384.85269199303053</v>
      </c>
      <c r="Z18" s="323" t="s">
        <v>103</v>
      </c>
      <c r="AA18" s="385">
        <v>5768599</v>
      </c>
      <c r="AB18" s="385">
        <v>5655281</v>
      </c>
      <c r="AC18" s="385">
        <v>5245686</v>
      </c>
      <c r="AD18" s="385">
        <v>5101525</v>
      </c>
      <c r="AF18" s="323" t="s">
        <v>103</v>
      </c>
      <c r="AG18" s="42">
        <f t="shared" si="8"/>
        <v>1389.2149883087159</v>
      </c>
      <c r="AH18" s="42">
        <f t="shared" si="9"/>
        <v>1321.3009040730569</v>
      </c>
      <c r="AI18" s="42">
        <f t="shared" si="10"/>
        <v>1179.7863177750949</v>
      </c>
      <c r="AJ18" s="42">
        <f t="shared" si="11"/>
        <v>1073.7556257039096</v>
      </c>
      <c r="AK18" s="384">
        <f t="shared" ref="AK18:AK28" si="16">AA18*AG18/1000000</f>
        <v>8013.8241923426704</v>
      </c>
      <c r="AL18" s="384">
        <f t="shared" ref="AL18:AL28" si="17">AB18*AH18/1000000</f>
        <v>7472.327898087181</v>
      </c>
      <c r="AM18" s="384">
        <f t="shared" ref="AM18:AM28" si="18">AC18*AI18/1000000</f>
        <v>6188.7885701443665</v>
      </c>
      <c r="AN18" s="384">
        <f t="shared" ref="AN18:AN28" si="19">AD18*AJ18/1000000</f>
        <v>5477.7911684191367</v>
      </c>
    </row>
    <row r="19" spans="2:40">
      <c r="B19" s="323" t="s">
        <v>102</v>
      </c>
      <c r="C19" s="385">
        <v>5607.6023298616119</v>
      </c>
      <c r="D19" s="385">
        <v>4036.9376299741702</v>
      </c>
      <c r="E19" s="385">
        <v>3623.9462712955851</v>
      </c>
      <c r="F19" s="385">
        <v>2231.3305338499463</v>
      </c>
      <c r="H19" s="323" t="s">
        <v>102</v>
      </c>
      <c r="I19" s="385">
        <v>1756001</v>
      </c>
      <c r="J19" s="385">
        <v>1494688</v>
      </c>
      <c r="K19" s="385">
        <v>1422429</v>
      </c>
      <c r="L19" s="385">
        <v>1015670</v>
      </c>
      <c r="N19" s="323" t="s">
        <v>102</v>
      </c>
      <c r="O19" s="42">
        <f t="shared" si="12"/>
        <v>3193.3935856879416</v>
      </c>
      <c r="P19" s="42">
        <f t="shared" si="13"/>
        <v>2700.8563860646304</v>
      </c>
      <c r="Q19" s="42">
        <f t="shared" si="14"/>
        <v>2547.7168078656896</v>
      </c>
      <c r="R19" s="42">
        <f t="shared" si="15"/>
        <v>2196.905031998529</v>
      </c>
      <c r="T19" s="323" t="s">
        <v>102</v>
      </c>
      <c r="U19" s="42">
        <f>$U$17*'Sourcing ratio'!S44</f>
        <v>222.73226273841723</v>
      </c>
      <c r="V19" s="42">
        <f>$V$17*'Sourcing ratio'!U44</f>
        <v>236.79540802284927</v>
      </c>
      <c r="W19" s="42">
        <f>$W$17*'Sourcing ratio'!W44</f>
        <v>468.98297290333142</v>
      </c>
      <c r="X19" s="42">
        <f>$X$17*'Sourcing ratio'!Y44</f>
        <v>261.58919173204811</v>
      </c>
      <c r="Z19" s="323" t="s">
        <v>102</v>
      </c>
      <c r="AA19" s="385">
        <v>1756001</v>
      </c>
      <c r="AB19" s="385">
        <v>1494688</v>
      </c>
      <c r="AC19" s="385">
        <v>1422429</v>
      </c>
      <c r="AD19" s="385">
        <v>1015670</v>
      </c>
      <c r="AF19" s="323" t="s">
        <v>102</v>
      </c>
      <c r="AG19" s="42">
        <f t="shared" si="8"/>
        <v>3066.55296160036</v>
      </c>
      <c r="AH19" s="42">
        <f t="shared" si="9"/>
        <v>2542.4317462582967</v>
      </c>
      <c r="AI19" s="42">
        <f t="shared" si="10"/>
        <v>2218.0110911632523</v>
      </c>
      <c r="AJ19" s="42">
        <f t="shared" si="11"/>
        <v>1939.3517009637953</v>
      </c>
      <c r="AK19" s="384">
        <f t="shared" si="16"/>
        <v>5384.8700671231936</v>
      </c>
      <c r="AL19" s="384">
        <f t="shared" si="17"/>
        <v>3800.1422219513211</v>
      </c>
      <c r="AM19" s="384">
        <f t="shared" si="18"/>
        <v>3154.9632983922538</v>
      </c>
      <c r="AN19" s="384">
        <f t="shared" si="19"/>
        <v>1969.7413421178981</v>
      </c>
    </row>
    <row r="20" spans="2:40">
      <c r="B20" s="323" t="s">
        <v>101</v>
      </c>
      <c r="C20" s="385">
        <v>5218.7573722425514</v>
      </c>
      <c r="D20" s="385">
        <v>3742.6607375542717</v>
      </c>
      <c r="E20" s="385">
        <v>4355.231113320272</v>
      </c>
      <c r="F20" s="385">
        <v>4055.1401890635225</v>
      </c>
      <c r="H20" s="323" t="s">
        <v>101</v>
      </c>
      <c r="I20" s="385">
        <v>1283005.1556150001</v>
      </c>
      <c r="J20" s="385">
        <v>943874</v>
      </c>
      <c r="K20" s="385">
        <v>1095814</v>
      </c>
      <c r="L20" s="385">
        <v>1284707</v>
      </c>
      <c r="N20" s="323" t="s">
        <v>101</v>
      </c>
      <c r="O20" s="42">
        <f t="shared" si="12"/>
        <v>4067.6043657369205</v>
      </c>
      <c r="P20" s="42">
        <f t="shared" si="13"/>
        <v>3965.2122397208441</v>
      </c>
      <c r="Q20" s="42">
        <f t="shared" si="14"/>
        <v>3974.4255077232742</v>
      </c>
      <c r="R20" s="42">
        <f t="shared" si="15"/>
        <v>3156.4708443742597</v>
      </c>
      <c r="T20" s="323" t="s">
        <v>101</v>
      </c>
      <c r="U20" s="42">
        <f>$U$17*'Sourcing ratio'!S45</f>
        <v>17.541234515715868</v>
      </c>
      <c r="V20" s="42">
        <f>$V$17*'Sourcing ratio'!U45</f>
        <v>29.44746300288995</v>
      </c>
      <c r="W20" s="42">
        <f>$W$17*'Sourcing ratio'!W45</f>
        <v>40.082321871015303</v>
      </c>
      <c r="X20" s="42">
        <f>$X$17*'Sourcing ratio'!Y45</f>
        <v>34.410502952022199</v>
      </c>
      <c r="Z20" s="323" t="s">
        <v>101</v>
      </c>
      <c r="AA20" s="385">
        <v>1283005.1556150001</v>
      </c>
      <c r="AB20" s="385">
        <v>943874</v>
      </c>
      <c r="AC20" s="385">
        <v>1095814</v>
      </c>
      <c r="AD20" s="385">
        <v>1284707</v>
      </c>
      <c r="AF20" s="323" t="s">
        <v>101</v>
      </c>
      <c r="AG20" s="42">
        <f t="shared" si="8"/>
        <v>4053.9323750680232</v>
      </c>
      <c r="AH20" s="42">
        <f t="shared" si="9"/>
        <v>3934.0137291114934</v>
      </c>
      <c r="AI20" s="42">
        <f t="shared" si="10"/>
        <v>3937.8478386379952</v>
      </c>
      <c r="AJ20" s="42">
        <f t="shared" si="11"/>
        <v>3129.686135524676</v>
      </c>
      <c r="AK20" s="384">
        <f t="shared" si="16"/>
        <v>5201.2161377268358</v>
      </c>
      <c r="AL20" s="384">
        <f t="shared" si="17"/>
        <v>3713.2132745513818</v>
      </c>
      <c r="AM20" s="384">
        <f t="shared" si="18"/>
        <v>4315.1487914492564</v>
      </c>
      <c r="AN20" s="384">
        <f t="shared" si="19"/>
        <v>4020.7296861114996</v>
      </c>
    </row>
    <row r="21" spans="2:40">
      <c r="B21" s="323" t="s">
        <v>100</v>
      </c>
      <c r="C21" s="385">
        <v>6416.0527213822834</v>
      </c>
      <c r="D21" s="385">
        <v>4783.7946256218875</v>
      </c>
      <c r="E21" s="385">
        <v>3993.4551138884181</v>
      </c>
      <c r="F21" s="385">
        <v>2046.1229068857633</v>
      </c>
      <c r="H21" s="323" t="s">
        <v>100</v>
      </c>
      <c r="I21" s="385">
        <v>5343340.6546029998</v>
      </c>
      <c r="J21" s="385">
        <v>3784200</v>
      </c>
      <c r="K21" s="385">
        <v>3088296</v>
      </c>
      <c r="L21" s="385">
        <v>2040434</v>
      </c>
      <c r="N21" s="323" t="s">
        <v>100</v>
      </c>
      <c r="O21" s="42">
        <f t="shared" si="12"/>
        <v>1200.7568179010261</v>
      </c>
      <c r="P21" s="42">
        <f t="shared" si="13"/>
        <v>1264.1495231810918</v>
      </c>
      <c r="Q21" s="42">
        <f t="shared" si="14"/>
        <v>1293.093380261613</v>
      </c>
      <c r="R21" s="42">
        <f t="shared" si="15"/>
        <v>1002.7880866941854</v>
      </c>
      <c r="T21" s="323" t="s">
        <v>100</v>
      </c>
      <c r="U21" s="42">
        <f>$U$17*'Sourcing ratio'!S46</f>
        <v>399.55286359565855</v>
      </c>
      <c r="V21" s="42">
        <f>$V$17*'Sourcing ratio'!U46</f>
        <v>313.71914783411324</v>
      </c>
      <c r="W21" s="42">
        <f>$W$17*'Sourcing ratio'!W46</f>
        <v>333.49717179028028</v>
      </c>
      <c r="X21" s="42">
        <f>$X$17*'Sourcing ratio'!Y46</f>
        <v>151.39813712835721</v>
      </c>
      <c r="Z21" s="323" t="s">
        <v>100</v>
      </c>
      <c r="AA21" s="385">
        <v>5343340.6546029998</v>
      </c>
      <c r="AB21" s="385">
        <v>3784200</v>
      </c>
      <c r="AC21" s="385">
        <v>3088296</v>
      </c>
      <c r="AD21" s="385">
        <v>2040434</v>
      </c>
      <c r="AF21" s="323" t="s">
        <v>100</v>
      </c>
      <c r="AG21" s="42">
        <f t="shared" si="8"/>
        <v>1125.9809633517816</v>
      </c>
      <c r="AH21" s="42">
        <f t="shared" si="9"/>
        <v>1181.2471533713267</v>
      </c>
      <c r="AI21" s="42">
        <f t="shared" si="10"/>
        <v>1185.1059425968683</v>
      </c>
      <c r="AJ21" s="42">
        <f t="shared" si="11"/>
        <v>928.58909906294753</v>
      </c>
      <c r="AK21" s="384">
        <f t="shared" si="16"/>
        <v>6016.4998577866245</v>
      </c>
      <c r="AL21" s="384">
        <f t="shared" si="17"/>
        <v>4470.0754777877737</v>
      </c>
      <c r="AM21" s="384">
        <f t="shared" si="18"/>
        <v>3659.9579420981377</v>
      </c>
      <c r="AN21" s="384">
        <f t="shared" si="19"/>
        <v>1894.7247697574062</v>
      </c>
    </row>
    <row r="22" spans="2:40">
      <c r="B22" s="323" t="s">
        <v>99</v>
      </c>
      <c r="C22" s="385">
        <v>896.61671635299808</v>
      </c>
      <c r="D22" s="385">
        <v>726.84365731366722</v>
      </c>
      <c r="E22" s="385">
        <v>721.66125495079291</v>
      </c>
      <c r="F22" s="385">
        <v>1229.2056375649536</v>
      </c>
      <c r="H22" s="323" t="s">
        <v>99</v>
      </c>
      <c r="I22" s="385">
        <v>118657</v>
      </c>
      <c r="J22" s="385">
        <v>85434</v>
      </c>
      <c r="K22" s="385">
        <v>106616</v>
      </c>
      <c r="L22" s="385">
        <v>226681</v>
      </c>
      <c r="N22" s="323" t="s">
        <v>99</v>
      </c>
      <c r="O22" s="42">
        <f t="shared" si="12"/>
        <v>7556.3743930235732</v>
      </c>
      <c r="P22" s="42">
        <f t="shared" si="13"/>
        <v>8507.6627257727268</v>
      </c>
      <c r="Q22" s="42">
        <f t="shared" si="14"/>
        <v>6768.7894401477542</v>
      </c>
      <c r="R22" s="42">
        <f t="shared" si="15"/>
        <v>5422.6231469110935</v>
      </c>
      <c r="T22" s="323" t="s">
        <v>99</v>
      </c>
      <c r="U22" s="42">
        <f>$U$17*'Sourcing ratio'!S47</f>
        <v>36.421261290311683</v>
      </c>
      <c r="V22" s="42">
        <f>$V$17*'Sourcing ratio'!U47</f>
        <v>60.270492825194687</v>
      </c>
      <c r="W22" s="42">
        <f>$W$17*'Sourcing ratio'!W47</f>
        <v>92.009642574026756</v>
      </c>
      <c r="X22" s="42">
        <f>$X$17*'Sourcing ratio'!Y47</f>
        <v>111.7864510742501</v>
      </c>
      <c r="Z22" s="323" t="s">
        <v>99</v>
      </c>
      <c r="AA22" s="385">
        <v>118657</v>
      </c>
      <c r="AB22" s="385">
        <v>85434</v>
      </c>
      <c r="AC22" s="385">
        <v>106616</v>
      </c>
      <c r="AD22" s="385">
        <v>226681</v>
      </c>
      <c r="AF22" s="323" t="s">
        <v>99</v>
      </c>
      <c r="AG22" s="42">
        <f t="shared" si="8"/>
        <v>7249.4286478057466</v>
      </c>
      <c r="AH22" s="42">
        <f t="shared" si="9"/>
        <v>7802.2001134030079</v>
      </c>
      <c r="AI22" s="42">
        <f t="shared" si="10"/>
        <v>5905.7891158622169</v>
      </c>
      <c r="AJ22" s="42">
        <f t="shared" si="11"/>
        <v>4929.4788115929587</v>
      </c>
      <c r="AK22" s="384">
        <f t="shared" si="16"/>
        <v>860.19545506268639</v>
      </c>
      <c r="AL22" s="384">
        <f t="shared" si="17"/>
        <v>666.57316448847257</v>
      </c>
      <c r="AM22" s="384">
        <f t="shared" si="18"/>
        <v>629.65161237676614</v>
      </c>
      <c r="AN22" s="384">
        <f t="shared" si="19"/>
        <v>1117.4191864907034</v>
      </c>
    </row>
    <row r="23" spans="2:40">
      <c r="B23" s="323" t="s">
        <v>98</v>
      </c>
      <c r="C23" s="385">
        <v>1037.4534992481954</v>
      </c>
      <c r="D23" s="385">
        <v>608.25221021368384</v>
      </c>
      <c r="E23" s="385">
        <v>541.33239767560985</v>
      </c>
      <c r="F23" s="385">
        <v>327.23057814504546</v>
      </c>
      <c r="H23" s="323" t="s">
        <v>98</v>
      </c>
      <c r="I23" s="385">
        <v>253732</v>
      </c>
      <c r="J23" s="385">
        <v>193521</v>
      </c>
      <c r="K23" s="385">
        <v>154532</v>
      </c>
      <c r="L23" s="385">
        <v>95631</v>
      </c>
      <c r="N23" s="323" t="s">
        <v>98</v>
      </c>
      <c r="O23" s="42">
        <f t="shared" si="12"/>
        <v>4088.7767378501549</v>
      </c>
      <c r="P23" s="42">
        <f t="shared" si="13"/>
        <v>3143.0811654222739</v>
      </c>
      <c r="Q23" s="42">
        <f t="shared" si="14"/>
        <v>3503.044014674047</v>
      </c>
      <c r="R23" s="42">
        <f t="shared" si="15"/>
        <v>3421.8044164031062</v>
      </c>
      <c r="T23" s="323" t="s">
        <v>98</v>
      </c>
      <c r="U23" s="42">
        <f>$U$17*'Sourcing ratio'!S48</f>
        <v>53.133337303948785</v>
      </c>
      <c r="V23" s="42">
        <f>$V$17*'Sourcing ratio'!U48</f>
        <v>102.22765042140314</v>
      </c>
      <c r="W23" s="42">
        <f>$W$17*'Sourcing ratio'!W48</f>
        <v>96.750704829752706</v>
      </c>
      <c r="X23" s="42">
        <f>$X$17*'Sourcing ratio'!Y48</f>
        <v>51.576642473008185</v>
      </c>
      <c r="Z23" s="323" t="s">
        <v>98</v>
      </c>
      <c r="AA23" s="385">
        <v>253732</v>
      </c>
      <c r="AB23" s="385">
        <v>193521</v>
      </c>
      <c r="AC23" s="385">
        <v>154532</v>
      </c>
      <c r="AD23" s="385">
        <v>95631</v>
      </c>
      <c r="AF23" s="323" t="s">
        <v>98</v>
      </c>
      <c r="AG23" s="42">
        <f t="shared" si="8"/>
        <v>3879.3694210594113</v>
      </c>
      <c r="AH23" s="42">
        <f t="shared" si="9"/>
        <v>2614.830224070156</v>
      </c>
      <c r="AI23" s="42">
        <f t="shared" si="10"/>
        <v>2876.9555357198328</v>
      </c>
      <c r="AJ23" s="42">
        <f t="shared" si="11"/>
        <v>2882.474675283509</v>
      </c>
      <c r="AK23" s="384">
        <f t="shared" si="16"/>
        <v>984.32016194424648</v>
      </c>
      <c r="AL23" s="384">
        <f t="shared" si="17"/>
        <v>506.02455979228068</v>
      </c>
      <c r="AM23" s="384">
        <f t="shared" si="18"/>
        <v>444.58169284585722</v>
      </c>
      <c r="AN23" s="384">
        <f t="shared" si="19"/>
        <v>275.65393567203722</v>
      </c>
    </row>
    <row r="24" spans="2:40">
      <c r="B24" s="323" t="s">
        <v>97</v>
      </c>
      <c r="C24" s="385">
        <v>769.10639089157326</v>
      </c>
      <c r="D24" s="385">
        <v>645.64178748687789</v>
      </c>
      <c r="E24" s="385">
        <v>259.63116064167366</v>
      </c>
      <c r="F24" s="385">
        <v>142.67813567280288</v>
      </c>
      <c r="H24" s="323" t="s">
        <v>97</v>
      </c>
      <c r="I24" s="385">
        <v>639615</v>
      </c>
      <c r="J24" s="385">
        <v>576675</v>
      </c>
      <c r="K24" s="385">
        <v>227027</v>
      </c>
      <c r="L24" s="385">
        <v>137829</v>
      </c>
      <c r="N24" s="323" t="s">
        <v>97</v>
      </c>
      <c r="O24" s="42">
        <f t="shared" si="12"/>
        <v>1202.4520858509779</v>
      </c>
      <c r="P24" s="42">
        <f t="shared" si="13"/>
        <v>1119.5938570024327</v>
      </c>
      <c r="Q24" s="42">
        <f t="shared" si="14"/>
        <v>1143.6135818280366</v>
      </c>
      <c r="R24" s="42">
        <f t="shared" si="15"/>
        <v>1035.1822597044372</v>
      </c>
      <c r="T24" s="323" t="s">
        <v>97</v>
      </c>
      <c r="U24" s="42">
        <f>$U$17*'Sourcing ratio'!S49</f>
        <v>41.315901791624611</v>
      </c>
      <c r="V24" s="42">
        <f>$V$17*'Sourcing ratio'!U49</f>
        <v>55.36086126476475</v>
      </c>
      <c r="W24" s="42">
        <f>$W$17*'Sourcing ratio'!W49</f>
        <v>18.468690523147959</v>
      </c>
      <c r="X24" s="42">
        <f>$X$17*'Sourcing ratio'!Y49</f>
        <v>9.9220674789812531</v>
      </c>
      <c r="Z24" s="323" t="s">
        <v>97</v>
      </c>
      <c r="AA24" s="385">
        <v>639615</v>
      </c>
      <c r="AB24" s="385">
        <v>576675</v>
      </c>
      <c r="AC24" s="385">
        <v>227027</v>
      </c>
      <c r="AD24" s="385">
        <v>137829</v>
      </c>
      <c r="AF24" s="323" t="s">
        <v>97</v>
      </c>
      <c r="AG24" s="42">
        <f t="shared" si="8"/>
        <v>1137.8571313992773</v>
      </c>
      <c r="AH24" s="42">
        <f t="shared" si="9"/>
        <v>1023.5937507644916</v>
      </c>
      <c r="AI24" s="42">
        <f t="shared" si="10"/>
        <v>1062.2633876962905</v>
      </c>
      <c r="AJ24" s="42">
        <f t="shared" si="11"/>
        <v>963.19401717941525</v>
      </c>
      <c r="AK24" s="384">
        <f t="shared" si="16"/>
        <v>727.79048909994879</v>
      </c>
      <c r="AL24" s="384">
        <f t="shared" si="17"/>
        <v>590.28092622211318</v>
      </c>
      <c r="AM24" s="384">
        <f t="shared" si="18"/>
        <v>241.16247011852573</v>
      </c>
      <c r="AN24" s="384">
        <f t="shared" si="19"/>
        <v>132.75606819382162</v>
      </c>
    </row>
    <row r="25" spans="2:40">
      <c r="B25" s="323" t="s">
        <v>96</v>
      </c>
      <c r="C25" s="385">
        <v>21.51650672524196</v>
      </c>
      <c r="D25" s="385">
        <v>20.804052439047339</v>
      </c>
      <c r="E25" s="385">
        <v>19.940683066629131</v>
      </c>
      <c r="F25" s="385">
        <v>385.79697317678875</v>
      </c>
      <c r="H25" s="323" t="s">
        <v>96</v>
      </c>
      <c r="I25" s="385">
        <v>7780</v>
      </c>
      <c r="J25" s="385">
        <v>4766</v>
      </c>
      <c r="K25" s="385">
        <v>1354</v>
      </c>
      <c r="L25" s="385">
        <v>35898</v>
      </c>
      <c r="N25" s="323" t="s">
        <v>96</v>
      </c>
      <c r="O25" s="42">
        <f t="shared" si="12"/>
        <v>2765.617831007964</v>
      </c>
      <c r="P25" s="42">
        <f t="shared" si="13"/>
        <v>4365.0970287552118</v>
      </c>
      <c r="Q25" s="42">
        <f t="shared" si="14"/>
        <v>14727.240078751205</v>
      </c>
      <c r="R25" s="42">
        <f t="shared" si="15"/>
        <v>10747.032513699614</v>
      </c>
      <c r="T25" s="323" t="s">
        <v>96</v>
      </c>
      <c r="U25" s="42">
        <f>$U$17*'Sourcing ratio'!S50</f>
        <v>7.2053231551749501</v>
      </c>
      <c r="V25" s="42">
        <f>$V$17*'Sourcing ratio'!U50</f>
        <v>0.13942030872279415</v>
      </c>
      <c r="W25" s="42">
        <f>$W$17*'Sourcing ratio'!W50</f>
        <v>2.3172247767418579</v>
      </c>
      <c r="X25" s="42">
        <f>$X$17*'Sourcing ratio'!Y50</f>
        <v>0.41650917537103821</v>
      </c>
      <c r="Z25" s="323" t="s">
        <v>96</v>
      </c>
      <c r="AA25" s="385">
        <v>7780</v>
      </c>
      <c r="AB25" s="385">
        <v>4766</v>
      </c>
      <c r="AC25" s="385">
        <v>1354</v>
      </c>
      <c r="AD25" s="385">
        <v>35898</v>
      </c>
      <c r="AF25" s="323" t="s">
        <v>96</v>
      </c>
      <c r="AG25" s="42">
        <f t="shared" si="8"/>
        <v>1839.4837493659395</v>
      </c>
      <c r="AH25" s="42">
        <f t="shared" si="9"/>
        <v>4335.8439215955823</v>
      </c>
      <c r="AI25" s="42">
        <f t="shared" si="10"/>
        <v>13015.848072294886</v>
      </c>
      <c r="AJ25" s="42">
        <f t="shared" si="11"/>
        <v>10735.429940426142</v>
      </c>
      <c r="AK25" s="384">
        <f t="shared" si="16"/>
        <v>14.311183570067008</v>
      </c>
      <c r="AL25" s="384">
        <f t="shared" si="17"/>
        <v>20.664632130324545</v>
      </c>
      <c r="AM25" s="384">
        <f t="shared" si="18"/>
        <v>17.623458289887274</v>
      </c>
      <c r="AN25" s="384">
        <f t="shared" si="19"/>
        <v>385.38046400141764</v>
      </c>
    </row>
    <row r="26" spans="2:40">
      <c r="B26" s="323" t="s">
        <v>95</v>
      </c>
      <c r="C26" s="385">
        <v>318.59310508627527</v>
      </c>
      <c r="D26" s="385">
        <v>411.36790823561512</v>
      </c>
      <c r="E26" s="385">
        <v>244.49029921881404</v>
      </c>
      <c r="F26" s="385">
        <v>325.11310623591766</v>
      </c>
      <c r="H26" s="323" t="s">
        <v>95</v>
      </c>
      <c r="I26" s="385">
        <v>81562</v>
      </c>
      <c r="J26" s="385">
        <v>75799</v>
      </c>
      <c r="K26" s="385">
        <v>41305</v>
      </c>
      <c r="L26" s="385">
        <v>57082</v>
      </c>
      <c r="N26" s="323" t="s">
        <v>95</v>
      </c>
      <c r="O26" s="42">
        <f t="shared" si="12"/>
        <v>3906.146306935525</v>
      </c>
      <c r="P26" s="42">
        <f t="shared" si="13"/>
        <v>5427.0888565233727</v>
      </c>
      <c r="Q26" s="42">
        <f t="shared" si="14"/>
        <v>5919.145363002398</v>
      </c>
      <c r="R26" s="42">
        <f t="shared" si="15"/>
        <v>5695.5451146756886</v>
      </c>
      <c r="T26" s="323" t="s">
        <v>95</v>
      </c>
      <c r="U26" s="42">
        <f>$U$17*'Sourcing ratio'!S51</f>
        <v>47.003283006806903</v>
      </c>
      <c r="V26" s="42">
        <f>$V$17*'Sourcing ratio'!U51</f>
        <v>39.90079024212487</v>
      </c>
      <c r="W26" s="42">
        <f>$W$17*'Sourcing ratio'!W51</f>
        <v>52.801331890722807</v>
      </c>
      <c r="X26" s="42">
        <f>$X$17*'Sourcing ratio'!Y51</f>
        <v>29.811452374419336</v>
      </c>
      <c r="Z26" s="323" t="s">
        <v>95</v>
      </c>
      <c r="AA26" s="385">
        <v>81562</v>
      </c>
      <c r="AB26" s="385">
        <v>75799</v>
      </c>
      <c r="AC26" s="385">
        <v>41305</v>
      </c>
      <c r="AD26" s="385">
        <v>57082</v>
      </c>
      <c r="AF26" s="323" t="s">
        <v>95</v>
      </c>
      <c r="AG26" s="42">
        <f t="shared" si="8"/>
        <v>3329.8573119770035</v>
      </c>
      <c r="AH26" s="42">
        <f t="shared" si="9"/>
        <v>4900.6862622658646</v>
      </c>
      <c r="AI26" s="42">
        <f t="shared" si="10"/>
        <v>4640.8175118772842</v>
      </c>
      <c r="AJ26" s="42">
        <f t="shared" si="11"/>
        <v>5173.2884948232077</v>
      </c>
      <c r="AK26" s="384">
        <f t="shared" si="16"/>
        <v>271.58982207946838</v>
      </c>
      <c r="AL26" s="384">
        <f t="shared" si="17"/>
        <v>371.46711799349026</v>
      </c>
      <c r="AM26" s="384">
        <f t="shared" si="18"/>
        <v>191.68896732809122</v>
      </c>
      <c r="AN26" s="384">
        <f t="shared" si="19"/>
        <v>295.30165386149838</v>
      </c>
    </row>
    <row r="27" spans="2:40">
      <c r="B27" s="323" t="s">
        <v>94</v>
      </c>
      <c r="C27" s="385">
        <v>1752.621648820133</v>
      </c>
      <c r="D27" s="385">
        <v>2718.7406712710067</v>
      </c>
      <c r="E27" s="385">
        <v>2431.950963359669</v>
      </c>
      <c r="F27" s="385">
        <v>2516.714798024776</v>
      </c>
      <c r="H27" s="323" t="s">
        <v>94</v>
      </c>
      <c r="I27" s="385">
        <v>1026367</v>
      </c>
      <c r="J27" s="385">
        <v>1290057</v>
      </c>
      <c r="K27" s="385">
        <v>1241834</v>
      </c>
      <c r="L27" s="385">
        <v>1051149</v>
      </c>
      <c r="N27" s="323" t="s">
        <v>94</v>
      </c>
      <c r="O27" s="42">
        <f t="shared" si="12"/>
        <v>1707.5974274505445</v>
      </c>
      <c r="P27" s="42">
        <f t="shared" si="13"/>
        <v>2107.4577877341903</v>
      </c>
      <c r="Q27" s="42">
        <f t="shared" si="14"/>
        <v>1958.3543077091374</v>
      </c>
      <c r="R27" s="42">
        <f t="shared" si="15"/>
        <v>2394.2512412843244</v>
      </c>
      <c r="T27" s="323" t="s">
        <v>94</v>
      </c>
      <c r="U27" s="42">
        <f>$U$17*'Sourcing ratio'!S52</f>
        <v>222.35902447792256</v>
      </c>
      <c r="V27" s="42">
        <f>$V$17*'Sourcing ratio'!U52</f>
        <v>278.08376730972839</v>
      </c>
      <c r="W27" s="42">
        <f>$W$17*'Sourcing ratio'!W52</f>
        <v>226.6572644417727</v>
      </c>
      <c r="X27" s="42">
        <f>$X$17*'Sourcing ratio'!Y52</f>
        <v>129.33338898537383</v>
      </c>
      <c r="Z27" s="323" t="s">
        <v>94</v>
      </c>
      <c r="AA27" s="385">
        <v>1026367</v>
      </c>
      <c r="AB27" s="385">
        <v>1290057</v>
      </c>
      <c r="AC27" s="385">
        <v>1241834</v>
      </c>
      <c r="AD27" s="385">
        <v>1051149</v>
      </c>
      <c r="AF27" s="323" t="s">
        <v>94</v>
      </c>
      <c r="AG27" s="42">
        <f t="shared" si="8"/>
        <v>1490.9507265356453</v>
      </c>
      <c r="AH27" s="42">
        <f t="shared" si="9"/>
        <v>1891.8985005788722</v>
      </c>
      <c r="AI27" s="42">
        <f t="shared" si="10"/>
        <v>1775.8361414793733</v>
      </c>
      <c r="AJ27" s="42">
        <f t="shared" si="11"/>
        <v>2271.2112260387462</v>
      </c>
      <c r="AK27" s="384">
        <f t="shared" si="16"/>
        <v>1530.2626243422108</v>
      </c>
      <c r="AL27" s="384">
        <f t="shared" si="17"/>
        <v>2440.6569039612777</v>
      </c>
      <c r="AM27" s="384">
        <f t="shared" si="18"/>
        <v>2205.2936989178961</v>
      </c>
      <c r="AN27" s="384">
        <f t="shared" si="19"/>
        <v>2387.3814090394021</v>
      </c>
    </row>
    <row r="28" spans="2:40">
      <c r="B28" s="323" t="s">
        <v>93</v>
      </c>
      <c r="C28" s="385">
        <v>1121.5650679859696</v>
      </c>
      <c r="D28" s="385">
        <v>2791.8888094224503</v>
      </c>
      <c r="E28" s="385">
        <v>4214.4576933460175</v>
      </c>
      <c r="F28" s="385">
        <v>886.41232875627099</v>
      </c>
      <c r="H28" s="323" t="s">
        <v>93</v>
      </c>
      <c r="I28" s="385">
        <v>522356</v>
      </c>
      <c r="J28" s="385">
        <v>1274149</v>
      </c>
      <c r="K28" s="385">
        <v>1898993</v>
      </c>
      <c r="L28" s="385">
        <v>449376</v>
      </c>
      <c r="N28" s="323" t="s">
        <v>93</v>
      </c>
      <c r="O28" s="42">
        <f t="shared" si="12"/>
        <v>2147.1277595853585</v>
      </c>
      <c r="P28" s="42">
        <f t="shared" si="13"/>
        <v>2191.179217989772</v>
      </c>
      <c r="Q28" s="42">
        <f t="shared" si="14"/>
        <v>2219.3118633644344</v>
      </c>
      <c r="R28" s="42">
        <f t="shared" si="15"/>
        <v>1972.540431078364</v>
      </c>
      <c r="T28" s="323" t="s">
        <v>93</v>
      </c>
      <c r="U28" s="42">
        <f>$U$17*'Sourcing ratio'!S53</f>
        <v>35.776318183791027</v>
      </c>
      <c r="V28" s="42">
        <f>$V$17*'Sourcing ratio'!U53</f>
        <v>51.155715203322416</v>
      </c>
      <c r="W28" s="42">
        <f>$W$17*'Sourcing ratio'!W53</f>
        <v>64.822879827253814</v>
      </c>
      <c r="X28" s="42">
        <f>$X$17*'Sourcing ratio'!Y53</f>
        <v>22.622587835014528</v>
      </c>
      <c r="Z28" s="323" t="s">
        <v>93</v>
      </c>
      <c r="AA28" s="385">
        <v>522356</v>
      </c>
      <c r="AB28" s="385">
        <v>1274149</v>
      </c>
      <c r="AC28" s="385">
        <v>1898993</v>
      </c>
      <c r="AD28" s="385">
        <v>449376</v>
      </c>
      <c r="AF28" s="323" t="s">
        <v>93</v>
      </c>
      <c r="AG28" s="42">
        <f t="shared" si="8"/>
        <v>2078.6374614289457</v>
      </c>
      <c r="AH28" s="42">
        <f t="shared" si="9"/>
        <v>2151.0302909778434</v>
      </c>
      <c r="AI28" s="42">
        <f t="shared" si="10"/>
        <v>2185.1764664318212</v>
      </c>
      <c r="AJ28" s="42">
        <f t="shared" si="11"/>
        <v>1922.1982057814757</v>
      </c>
      <c r="AK28" s="384">
        <f t="shared" si="16"/>
        <v>1085.7887498021785</v>
      </c>
      <c r="AL28" s="384">
        <f t="shared" si="17"/>
        <v>2740.7330942191279</v>
      </c>
      <c r="AM28" s="384">
        <f t="shared" si="18"/>
        <v>4149.6348135187636</v>
      </c>
      <c r="AN28" s="384">
        <f t="shared" si="19"/>
        <v>863.78974092125645</v>
      </c>
    </row>
    <row r="29" spans="2:40">
      <c r="B29" s="54" t="s">
        <v>237</v>
      </c>
      <c r="C29" s="385"/>
      <c r="D29" s="385"/>
      <c r="E29" s="385"/>
      <c r="F29" s="385"/>
      <c r="H29" s="54" t="s">
        <v>235</v>
      </c>
      <c r="I29" s="385"/>
      <c r="J29" s="385"/>
      <c r="K29" s="385"/>
      <c r="L29" s="385"/>
      <c r="N29" s="54" t="s">
        <v>237</v>
      </c>
      <c r="O29" s="385"/>
      <c r="P29" s="385"/>
      <c r="Q29" s="385"/>
      <c r="R29" s="385"/>
      <c r="T29" s="54" t="s">
        <v>237</v>
      </c>
      <c r="U29" s="42">
        <f>U6</f>
        <v>3115.1686766505327</v>
      </c>
      <c r="V29" s="42">
        <f>V6</f>
        <v>2395.250472322286</v>
      </c>
      <c r="W29" s="42">
        <f>W6</f>
        <v>1951.9211695832125</v>
      </c>
      <c r="X29" s="42">
        <f>X6</f>
        <v>1848.8952650014805</v>
      </c>
      <c r="Z29" s="54" t="s">
        <v>293</v>
      </c>
      <c r="AA29" s="385"/>
      <c r="AB29" s="385"/>
      <c r="AC29" s="385"/>
      <c r="AD29" s="385"/>
      <c r="AF29" s="54" t="s">
        <v>235</v>
      </c>
      <c r="AG29" s="42">
        <f t="shared" si="8"/>
        <v>0</v>
      </c>
      <c r="AH29" s="42">
        <f t="shared" si="9"/>
        <v>0</v>
      </c>
      <c r="AI29" s="42">
        <f t="shared" si="10"/>
        <v>0</v>
      </c>
      <c r="AJ29" s="42">
        <f t="shared" si="11"/>
        <v>0</v>
      </c>
      <c r="AK29" s="387">
        <f>SUM(AK30:AK40)</f>
        <v>47831.173108401708</v>
      </c>
      <c r="AL29" s="387">
        <f>SUM(AL30:AL40)</f>
        <v>34544.127299318832</v>
      </c>
      <c r="AM29" s="387">
        <f>SUM(AM30:AM40)</f>
        <v>24393.652180426263</v>
      </c>
      <c r="AN29" s="387">
        <f>SUM(AN30:AN40)</f>
        <v>29297.694425109974</v>
      </c>
    </row>
    <row r="30" spans="2:40">
      <c r="B30" s="323" t="s">
        <v>103</v>
      </c>
      <c r="C30" s="385">
        <v>24797.253294183305</v>
      </c>
      <c r="D30" s="385">
        <v>9328.0265850579126</v>
      </c>
      <c r="E30" s="385">
        <v>6423.6003943963851</v>
      </c>
      <c r="F30" s="385">
        <v>8068.9879677396666</v>
      </c>
      <c r="H30" s="323" t="s">
        <v>103</v>
      </c>
      <c r="I30" s="385">
        <v>9487832</v>
      </c>
      <c r="J30" s="385">
        <v>4905193</v>
      </c>
      <c r="K30" s="385">
        <v>3075683</v>
      </c>
      <c r="L30" s="385">
        <v>5542105</v>
      </c>
      <c r="N30" s="323" t="s">
        <v>103</v>
      </c>
      <c r="O30" s="42">
        <f t="shared" ref="O30:O40" si="20">IFERROR(C30/I30*1000000,0)</f>
        <v>2613.584778291111</v>
      </c>
      <c r="P30" s="42">
        <f t="shared" ref="P30:P40" si="21">IFERROR(D30/J30*1000000,0)</f>
        <v>1901.6635196735199</v>
      </c>
      <c r="Q30" s="42">
        <f t="shared" ref="Q30:Q40" si="22">IFERROR(E30/K30*1000000,0)</f>
        <v>2088.5118506674403</v>
      </c>
      <c r="R30" s="42">
        <f t="shared" ref="R30:R40" si="23">IFERROR(F30/L30*1000000,0)</f>
        <v>1455.942817348222</v>
      </c>
      <c r="T30" s="323" t="s">
        <v>103</v>
      </c>
      <c r="U30" s="385">
        <f>$U$29*'Sourcing ratio'!S43</f>
        <v>1393.6013390979597</v>
      </c>
      <c r="V30" s="385">
        <f>$V$29*'Sourcing ratio'!U43</f>
        <v>890.46411629977729</v>
      </c>
      <c r="W30" s="385">
        <f>$W$29*'Sourcing ratio'!W43</f>
        <v>600.13184435154767</v>
      </c>
      <c r="X30" s="385">
        <f>$X$29*'Sourcing ratio'!Y43</f>
        <v>599.09115421598528</v>
      </c>
      <c r="Z30" s="323" t="s">
        <v>103</v>
      </c>
      <c r="AA30" s="385">
        <v>9487832</v>
      </c>
      <c r="AB30" s="385">
        <v>4905193</v>
      </c>
      <c r="AC30" s="385">
        <v>3075683</v>
      </c>
      <c r="AD30" s="385">
        <v>5542105</v>
      </c>
      <c r="AF30" s="323" t="s">
        <v>103</v>
      </c>
      <c r="AG30" s="42">
        <f t="shared" si="8"/>
        <v>2466.7017665453336</v>
      </c>
      <c r="AH30" s="42">
        <f t="shared" si="9"/>
        <v>1720.1285390316211</v>
      </c>
      <c r="AI30" s="42">
        <f t="shared" si="10"/>
        <v>1893.3903624153847</v>
      </c>
      <c r="AJ30" s="42">
        <f t="shared" si="11"/>
        <v>1347.84469322102</v>
      </c>
      <c r="AK30" s="384">
        <f t="shared" ref="AK30:AK40" si="24">AA30*AG30/1000000</f>
        <v>23403.651955085345</v>
      </c>
      <c r="AL30" s="384">
        <f t="shared" ref="AL30:AL40" si="25">AB30*AH30/1000000</f>
        <v>8437.5624687581349</v>
      </c>
      <c r="AM30" s="384">
        <f t="shared" ref="AM30:AM40" si="26">AC30*AI30/1000000</f>
        <v>5823.4685500448377</v>
      </c>
      <c r="AN30" s="384">
        <f t="shared" ref="AN30:AN40" si="27">AD30*AJ30/1000000</f>
        <v>7469.896813523681</v>
      </c>
    </row>
    <row r="31" spans="2:40">
      <c r="B31" s="323" t="s">
        <v>102</v>
      </c>
      <c r="C31" s="385">
        <v>6241.6042873553897</v>
      </c>
      <c r="D31" s="385">
        <v>6024.4469559061326</v>
      </c>
      <c r="E31" s="385">
        <v>4640.6700424196652</v>
      </c>
      <c r="F31" s="385">
        <v>6315.8452406788747</v>
      </c>
      <c r="H31" s="323" t="s">
        <v>102</v>
      </c>
      <c r="I31" s="385">
        <v>1359771</v>
      </c>
      <c r="J31" s="385">
        <v>1596077</v>
      </c>
      <c r="K31" s="385">
        <v>1137546</v>
      </c>
      <c r="L31" s="385">
        <v>1309816</v>
      </c>
      <c r="N31" s="323" t="s">
        <v>102</v>
      </c>
      <c r="O31" s="42">
        <f t="shared" si="20"/>
        <v>4590.1878237992942</v>
      </c>
      <c r="P31" s="42">
        <f t="shared" si="21"/>
        <v>3774.5340330736753</v>
      </c>
      <c r="Q31" s="42">
        <f t="shared" si="22"/>
        <v>4079.5449523972347</v>
      </c>
      <c r="R31" s="42">
        <f t="shared" si="23"/>
        <v>4821.9331880805203</v>
      </c>
      <c r="T31" s="323" t="s">
        <v>102</v>
      </c>
      <c r="U31" s="385">
        <f>$U$29*'Sourcing ratio'!S44</f>
        <v>354.04814388168478</v>
      </c>
      <c r="V31" s="385">
        <f>$V$29*'Sourcing ratio'!U44</f>
        <v>305.30912554827228</v>
      </c>
      <c r="W31" s="385">
        <f>$W$29*'Sourcing ratio'!W44</f>
        <v>454.00359729091667</v>
      </c>
      <c r="X31" s="385">
        <f>$X$29*'Sourcing ratio'!Y44</f>
        <v>407.20975600715667</v>
      </c>
      <c r="Z31" s="323" t="s">
        <v>102</v>
      </c>
      <c r="AA31" s="385">
        <v>1359771</v>
      </c>
      <c r="AB31" s="385">
        <v>1596077</v>
      </c>
      <c r="AC31" s="385">
        <v>1137546</v>
      </c>
      <c r="AD31" s="385">
        <v>1309816</v>
      </c>
      <c r="AF31" s="323" t="s">
        <v>102</v>
      </c>
      <c r="AG31" s="42">
        <f t="shared" si="8"/>
        <v>4329.8144639602588</v>
      </c>
      <c r="AH31" s="42">
        <f t="shared" si="9"/>
        <v>3583.2468172637409</v>
      </c>
      <c r="AI31" s="42">
        <f t="shared" si="10"/>
        <v>3680.4370505709212</v>
      </c>
      <c r="AJ31" s="42">
        <f t="shared" si="11"/>
        <v>4511.0423789843135</v>
      </c>
      <c r="AK31" s="384">
        <f t="shared" si="24"/>
        <v>5887.5561434737056</v>
      </c>
      <c r="AL31" s="384">
        <f t="shared" si="25"/>
        <v>5719.1378303578595</v>
      </c>
      <c r="AM31" s="384">
        <f t="shared" si="26"/>
        <v>4186.6664451287488</v>
      </c>
      <c r="AN31" s="384">
        <f t="shared" si="27"/>
        <v>5908.6354846717177</v>
      </c>
    </row>
    <row r="32" spans="2:40">
      <c r="B32" s="323" t="s">
        <v>101</v>
      </c>
      <c r="C32" s="385">
        <v>4895.6467453792675</v>
      </c>
      <c r="D32" s="385">
        <v>6373.878044640649</v>
      </c>
      <c r="E32" s="385">
        <v>5448.5846517163727</v>
      </c>
      <c r="F32" s="385">
        <v>5257.6403948431234</v>
      </c>
      <c r="H32" s="323" t="s">
        <v>101</v>
      </c>
      <c r="I32" s="385">
        <v>1171210</v>
      </c>
      <c r="J32" s="385">
        <v>1435075</v>
      </c>
      <c r="K32" s="385">
        <v>1472179</v>
      </c>
      <c r="L32" s="385">
        <v>1488399</v>
      </c>
      <c r="N32" s="323" t="s">
        <v>101</v>
      </c>
      <c r="O32" s="42">
        <f t="shared" si="20"/>
        <v>4179.9905613675319</v>
      </c>
      <c r="P32" s="42">
        <f t="shared" si="21"/>
        <v>4441.4947265060355</v>
      </c>
      <c r="Q32" s="42">
        <f t="shared" si="22"/>
        <v>3701.0340805814872</v>
      </c>
      <c r="R32" s="42">
        <f t="shared" si="23"/>
        <v>3532.4132808763802</v>
      </c>
      <c r="T32" s="323" t="s">
        <v>101</v>
      </c>
      <c r="U32" s="385">
        <f>$U$29*'Sourcing ratio'!S45</f>
        <v>27.88299030112336</v>
      </c>
      <c r="V32" s="385">
        <f>$V$29*'Sourcing ratio'!U45</f>
        <v>37.967709146453949</v>
      </c>
      <c r="W32" s="385">
        <f>$W$29*'Sourcing ratio'!W45</f>
        <v>38.80208742879941</v>
      </c>
      <c r="X32" s="385">
        <f>$X$29*'Sourcing ratio'!Y45</f>
        <v>53.56602242775238</v>
      </c>
      <c r="Z32" s="323" t="s">
        <v>101</v>
      </c>
      <c r="AA32" s="385">
        <v>1171210</v>
      </c>
      <c r="AB32" s="385">
        <v>1435075</v>
      </c>
      <c r="AC32" s="385">
        <v>1472179</v>
      </c>
      <c r="AD32" s="385">
        <v>1488399</v>
      </c>
      <c r="AF32" s="323" t="s">
        <v>101</v>
      </c>
      <c r="AG32" s="42">
        <f t="shared" si="8"/>
        <v>4156.1835666346287</v>
      </c>
      <c r="AH32" s="42">
        <f t="shared" si="9"/>
        <v>4415.0377753735484</v>
      </c>
      <c r="AI32" s="42">
        <f t="shared" si="10"/>
        <v>3674.6771719251351</v>
      </c>
      <c r="AJ32" s="42">
        <f t="shared" si="11"/>
        <v>3496.4242601717488</v>
      </c>
      <c r="AK32" s="384">
        <f t="shared" si="24"/>
        <v>4867.7637550781428</v>
      </c>
      <c r="AL32" s="384">
        <f t="shared" si="25"/>
        <v>6335.9103354941954</v>
      </c>
      <c r="AM32" s="384">
        <f t="shared" si="26"/>
        <v>5409.7825642875741</v>
      </c>
      <c r="AN32" s="384">
        <f t="shared" si="27"/>
        <v>5204.0743724153708</v>
      </c>
    </row>
    <row r="33" spans="2:40">
      <c r="B33" s="323" t="s">
        <v>100</v>
      </c>
      <c r="C33" s="385">
        <v>7529.7790232426933</v>
      </c>
      <c r="D33" s="385">
        <v>4984.1991474872484</v>
      </c>
      <c r="E33" s="385">
        <v>3816.6024404920645</v>
      </c>
      <c r="F33" s="385">
        <v>2937.1014740260835</v>
      </c>
      <c r="H33" s="323" t="s">
        <v>100</v>
      </c>
      <c r="I33" s="385">
        <v>6292633</v>
      </c>
      <c r="J33" s="385">
        <v>3721053</v>
      </c>
      <c r="K33" s="385">
        <v>4099999</v>
      </c>
      <c r="L33" s="385">
        <v>3614464</v>
      </c>
      <c r="N33" s="323" t="s">
        <v>100</v>
      </c>
      <c r="O33" s="42">
        <f t="shared" si="20"/>
        <v>1196.6022844877007</v>
      </c>
      <c r="P33" s="42">
        <f t="shared" si="21"/>
        <v>1339.4593271010244</v>
      </c>
      <c r="Q33" s="42">
        <f t="shared" si="22"/>
        <v>930.87887106608184</v>
      </c>
      <c r="R33" s="42">
        <f t="shared" si="23"/>
        <v>812.59668764886953</v>
      </c>
      <c r="T33" s="323" t="s">
        <v>100</v>
      </c>
      <c r="U33" s="385">
        <f>$U$29*'Sourcing ratio'!S46</f>
        <v>635.11656550982218</v>
      </c>
      <c r="V33" s="385">
        <f>$V$29*'Sourcing ratio'!U46</f>
        <v>404.48976393891877</v>
      </c>
      <c r="W33" s="385">
        <f>$W$29*'Sourcing ratio'!W46</f>
        <v>322.84522984237014</v>
      </c>
      <c r="X33" s="385">
        <f>$X$29*'Sourcing ratio'!Y46</f>
        <v>235.6779271795248</v>
      </c>
      <c r="Z33" s="323" t="s">
        <v>100</v>
      </c>
      <c r="AA33" s="385">
        <v>6292633</v>
      </c>
      <c r="AB33" s="385">
        <v>3721053</v>
      </c>
      <c r="AC33" s="385">
        <v>4099999</v>
      </c>
      <c r="AD33" s="385">
        <v>3614464</v>
      </c>
      <c r="AF33" s="323" t="s">
        <v>100</v>
      </c>
      <c r="AG33" s="42">
        <f t="shared" si="8"/>
        <v>1095.6721070071735</v>
      </c>
      <c r="AH33" s="42">
        <f t="shared" si="9"/>
        <v>1230.7562895632848</v>
      </c>
      <c r="AI33" s="42">
        <f t="shared" si="10"/>
        <v>852.13611287458718</v>
      </c>
      <c r="AJ33" s="42">
        <f t="shared" si="11"/>
        <v>747.39257241089092</v>
      </c>
      <c r="AK33" s="384">
        <f t="shared" si="24"/>
        <v>6894.6624577328712</v>
      </c>
      <c r="AL33" s="384">
        <f t="shared" si="25"/>
        <v>4579.7093835483292</v>
      </c>
      <c r="AM33" s="384">
        <f t="shared" si="26"/>
        <v>3493.7572106496946</v>
      </c>
      <c r="AN33" s="384">
        <f t="shared" si="27"/>
        <v>2701.4235468465586</v>
      </c>
    </row>
    <row r="34" spans="2:40">
      <c r="B34" s="323" t="s">
        <v>99</v>
      </c>
      <c r="C34" s="385">
        <v>1595.3272395351667</v>
      </c>
      <c r="D34" s="385">
        <v>2352.2986441832372</v>
      </c>
      <c r="E34" s="385">
        <v>1379.9106952910611</v>
      </c>
      <c r="F34" s="385">
        <v>3525.5974814164861</v>
      </c>
      <c r="H34" s="323" t="s">
        <v>99</v>
      </c>
      <c r="I34" s="385">
        <v>226457</v>
      </c>
      <c r="J34" s="385">
        <v>283545</v>
      </c>
      <c r="K34" s="385">
        <v>187383</v>
      </c>
      <c r="L34" s="385">
        <v>1058134</v>
      </c>
      <c r="N34" s="323" t="s">
        <v>99</v>
      </c>
      <c r="O34" s="42">
        <f t="shared" si="20"/>
        <v>7044.7247801355961</v>
      </c>
      <c r="P34" s="42">
        <f t="shared" si="21"/>
        <v>8296.0328843154966</v>
      </c>
      <c r="Q34" s="42">
        <f t="shared" si="22"/>
        <v>7364.1189184240884</v>
      </c>
      <c r="R34" s="42">
        <f t="shared" si="23"/>
        <v>3331.9007624898986</v>
      </c>
      <c r="T34" s="323" t="s">
        <v>99</v>
      </c>
      <c r="U34" s="385">
        <f>$U$29*'Sourcing ratio'!S47</f>
        <v>57.894082335116408</v>
      </c>
      <c r="V34" s="385">
        <f>$V$29*'Sourcing ratio'!U47</f>
        <v>77.708987747971918</v>
      </c>
      <c r="W34" s="385">
        <f>$W$29*'Sourcing ratio'!W47</f>
        <v>89.070842925186483</v>
      </c>
      <c r="X34" s="385">
        <f>$X$29*'Sourcing ratio'!Y47</f>
        <v>174.01534507388624</v>
      </c>
      <c r="Z34" s="323" t="s">
        <v>99</v>
      </c>
      <c r="AA34" s="385">
        <v>226457</v>
      </c>
      <c r="AB34" s="385">
        <v>283545</v>
      </c>
      <c r="AC34" s="385">
        <v>187383</v>
      </c>
      <c r="AD34" s="385">
        <v>1058134</v>
      </c>
      <c r="AF34" s="323" t="s">
        <v>99</v>
      </c>
      <c r="AG34" s="42">
        <f t="shared" si="8"/>
        <v>6789.0732333292872</v>
      </c>
      <c r="AH34" s="42">
        <f t="shared" si="9"/>
        <v>8021.9706093751092</v>
      </c>
      <c r="AI34" s="42">
        <f t="shared" si="10"/>
        <v>6888.7778099714196</v>
      </c>
      <c r="AJ34" s="42">
        <f t="shared" si="11"/>
        <v>3167.4458398866304</v>
      </c>
      <c r="AK34" s="384">
        <f t="shared" si="24"/>
        <v>1537.4331572000503</v>
      </c>
      <c r="AL34" s="384">
        <f t="shared" si="25"/>
        <v>2274.5896564352656</v>
      </c>
      <c r="AM34" s="384">
        <f t="shared" si="26"/>
        <v>1290.8398523658745</v>
      </c>
      <c r="AN34" s="384">
        <f t="shared" si="27"/>
        <v>3351.5821363425998</v>
      </c>
    </row>
    <row r="35" spans="2:40">
      <c r="B35" s="323" t="s">
        <v>98</v>
      </c>
      <c r="C35" s="385">
        <v>758.52262882368723</v>
      </c>
      <c r="D35" s="385">
        <v>819.43814506785475</v>
      </c>
      <c r="E35" s="385">
        <v>676.463136445788</v>
      </c>
      <c r="F35" s="385">
        <v>991.51611163780728</v>
      </c>
      <c r="H35" s="323" t="s">
        <v>98</v>
      </c>
      <c r="I35" s="385">
        <v>220633</v>
      </c>
      <c r="J35" s="385">
        <v>201561.8</v>
      </c>
      <c r="K35" s="385">
        <v>164537</v>
      </c>
      <c r="L35" s="385">
        <v>422247</v>
      </c>
      <c r="N35" s="323" t="s">
        <v>98</v>
      </c>
      <c r="O35" s="42">
        <f t="shared" si="20"/>
        <v>3437.9382450661833</v>
      </c>
      <c r="P35" s="42">
        <f t="shared" si="21"/>
        <v>4065.443675675921</v>
      </c>
      <c r="Q35" s="42">
        <f t="shared" si="22"/>
        <v>4111.3131784692077</v>
      </c>
      <c r="R35" s="42">
        <f t="shared" si="23"/>
        <v>2348.189831159978</v>
      </c>
      <c r="T35" s="323" t="s">
        <v>98</v>
      </c>
      <c r="U35" s="385">
        <f>$U$29*'Sourcing ratio'!S48</f>
        <v>84.459068566979838</v>
      </c>
      <c r="V35" s="385">
        <f>$V$29*'Sourcing ratio'!U48</f>
        <v>131.80591134605697</v>
      </c>
      <c r="W35" s="385">
        <f>$W$29*'Sourcing ratio'!W48</f>
        <v>93.660475051390449</v>
      </c>
      <c r="X35" s="385">
        <f>$X$29*'Sourcing ratio'!Y48</f>
        <v>80.288148979088476</v>
      </c>
      <c r="Z35" s="323" t="s">
        <v>98</v>
      </c>
      <c r="AA35" s="385">
        <v>220633</v>
      </c>
      <c r="AB35" s="385">
        <v>201561.8</v>
      </c>
      <c r="AC35" s="385">
        <v>164537</v>
      </c>
      <c r="AD35" s="385">
        <v>422247</v>
      </c>
      <c r="AF35" s="323" t="s">
        <v>98</v>
      </c>
      <c r="AG35" s="42">
        <f t="shared" si="8"/>
        <v>3055.1348178047137</v>
      </c>
      <c r="AH35" s="42">
        <f t="shared" si="9"/>
        <v>3411.5206042107079</v>
      </c>
      <c r="AI35" s="42">
        <f t="shared" si="10"/>
        <v>3542.0766234609696</v>
      </c>
      <c r="AJ35" s="42">
        <f t="shared" si="11"/>
        <v>2158.0448473493448</v>
      </c>
      <c r="AK35" s="384">
        <f t="shared" si="24"/>
        <v>674.06356025670743</v>
      </c>
      <c r="AL35" s="384">
        <f t="shared" si="25"/>
        <v>687.63223372179777</v>
      </c>
      <c r="AM35" s="384">
        <f t="shared" si="26"/>
        <v>582.80266139439755</v>
      </c>
      <c r="AN35" s="384">
        <f t="shared" si="27"/>
        <v>911.22796265871887</v>
      </c>
    </row>
    <row r="36" spans="2:40">
      <c r="B36" s="323" t="s">
        <v>97</v>
      </c>
      <c r="C36" s="385">
        <v>410.780976050204</v>
      </c>
      <c r="D36" s="385">
        <v>665.3184420650864</v>
      </c>
      <c r="E36" s="385">
        <v>373.48791932732956</v>
      </c>
      <c r="F36" s="385">
        <v>578.76094355033115</v>
      </c>
      <c r="H36" s="323" t="s">
        <v>97</v>
      </c>
      <c r="I36" s="385">
        <v>319451</v>
      </c>
      <c r="J36" s="385">
        <v>652614</v>
      </c>
      <c r="K36" s="385">
        <v>624472</v>
      </c>
      <c r="L36" s="385">
        <v>716819</v>
      </c>
      <c r="N36" s="323" t="s">
        <v>97</v>
      </c>
      <c r="O36" s="42">
        <f t="shared" si="20"/>
        <v>1285.8966666255669</v>
      </c>
      <c r="P36" s="42">
        <f t="shared" si="21"/>
        <v>1019.4670081626911</v>
      </c>
      <c r="Q36" s="42">
        <f t="shared" si="22"/>
        <v>598.0859339207035</v>
      </c>
      <c r="R36" s="42">
        <f t="shared" si="23"/>
        <v>807.40178978281983</v>
      </c>
      <c r="T36" s="323" t="s">
        <v>97</v>
      </c>
      <c r="U36" s="385">
        <f>$U$29*'Sourcing ratio'!S49</f>
        <v>65.674447708107621</v>
      </c>
      <c r="V36" s="385">
        <f>$V$29*'Sourcing ratio'!U49</f>
        <v>71.378817196968569</v>
      </c>
      <c r="W36" s="385">
        <f>$W$29*'Sourcing ratio'!W49</f>
        <v>17.878798206369325</v>
      </c>
      <c r="X36" s="385">
        <f>$X$29*'Sourcing ratio'!Y49</f>
        <v>15.445449601530701</v>
      </c>
      <c r="Z36" s="323" t="s">
        <v>97</v>
      </c>
      <c r="AA36" s="385">
        <v>319451</v>
      </c>
      <c r="AB36" s="385">
        <v>652614</v>
      </c>
      <c r="AC36" s="385">
        <v>624472</v>
      </c>
      <c r="AD36" s="385">
        <v>716819</v>
      </c>
      <c r="AF36" s="323" t="s">
        <v>97</v>
      </c>
      <c r="AG36" s="42">
        <f t="shared" si="8"/>
        <v>1080.3113101605454</v>
      </c>
      <c r="AH36" s="42">
        <f t="shared" si="9"/>
        <v>910.09329384309535</v>
      </c>
      <c r="AI36" s="42">
        <f t="shared" si="10"/>
        <v>569.45566994350474</v>
      </c>
      <c r="AJ36" s="42">
        <f t="shared" si="11"/>
        <v>785.85457967604157</v>
      </c>
      <c r="AK36" s="384">
        <f t="shared" si="24"/>
        <v>345.1065283420964</v>
      </c>
      <c r="AL36" s="384">
        <f t="shared" si="25"/>
        <v>593.93962486811779</v>
      </c>
      <c r="AM36" s="384">
        <f t="shared" si="26"/>
        <v>355.60912112096031</v>
      </c>
      <c r="AN36" s="384">
        <f t="shared" si="27"/>
        <v>563.31549394880039</v>
      </c>
    </row>
    <row r="37" spans="2:40">
      <c r="B37" s="323" t="s">
        <v>96</v>
      </c>
      <c r="C37" s="385">
        <v>57.758474324914623</v>
      </c>
      <c r="D37" s="385">
        <v>13.405231836233153</v>
      </c>
      <c r="E37" s="385">
        <v>44.131515332428272</v>
      </c>
      <c r="F37" s="385">
        <v>36.234585818547451</v>
      </c>
      <c r="H37" s="323" t="s">
        <v>96</v>
      </c>
      <c r="I37" s="385">
        <v>30638</v>
      </c>
      <c r="J37" s="385">
        <v>3574</v>
      </c>
      <c r="K37" s="385">
        <v>9755</v>
      </c>
      <c r="L37" s="385">
        <v>3490</v>
      </c>
      <c r="N37" s="323" t="s">
        <v>96</v>
      </c>
      <c r="O37" s="42">
        <f t="shared" si="20"/>
        <v>1885.190754126073</v>
      </c>
      <c r="P37" s="42">
        <f t="shared" si="21"/>
        <v>3750.7643638033446</v>
      </c>
      <c r="Q37" s="42">
        <f t="shared" si="22"/>
        <v>4523.9892703668138</v>
      </c>
      <c r="R37" s="42">
        <f t="shared" si="23"/>
        <v>10382.402813337379</v>
      </c>
      <c r="T37" s="323" t="s">
        <v>96</v>
      </c>
      <c r="U37" s="385">
        <f>$U$29*'Sourcing ratio'!S50</f>
        <v>11.453353267251703</v>
      </c>
      <c r="V37" s="385">
        <f>$V$29*'Sourcing ratio'!U50</f>
        <v>0.17975978882039409</v>
      </c>
      <c r="W37" s="385">
        <f>$W$29*'Sourcing ratio'!W50</f>
        <v>2.2432123235938737</v>
      </c>
      <c r="X37" s="385">
        <f>$X$29*'Sourcing ratio'!Y50</f>
        <v>0.64837005900195788</v>
      </c>
      <c r="Z37" s="323" t="s">
        <v>96</v>
      </c>
      <c r="AA37" s="385">
        <v>30638</v>
      </c>
      <c r="AB37" s="385">
        <v>3574</v>
      </c>
      <c r="AC37" s="385">
        <v>9755</v>
      </c>
      <c r="AD37" s="385">
        <v>3490</v>
      </c>
      <c r="AF37" s="323" t="s">
        <v>96</v>
      </c>
      <c r="AG37" s="42">
        <f t="shared" ref="AG37:AG68" si="28">IF(IFERROR(((C37-U37)/AA37)*1000000,0)&lt;0,O37,IFERROR(((C37-U37)/AA37)*1000000,0))</f>
        <v>1511.3623949886714</v>
      </c>
      <c r="AH37" s="42">
        <f t="shared" ref="AH37:AH68" si="29">IF(IFERROR(((D37-V37)/AB37)*1000000,0)&lt;0,P37,IFERROR(((D37-V37)/AB37)*1000000,0))</f>
        <v>3700.4678364333404</v>
      </c>
      <c r="AI37" s="42">
        <f t="shared" ref="AI37:AI68" si="30">IF(IFERROR(((E37-W37)/AC37)*1000000,0)&lt;0,Q37,IFERROR(((E37-W37)/AC37)*1000000,0))</f>
        <v>4294.0341372459661</v>
      </c>
      <c r="AJ37" s="42">
        <f t="shared" ref="AJ37:AJ68" si="31">IF(IFERROR(((F37-X37)/AD37)*1000000,0)&lt;0,R37,IFERROR(((F37-X37)/AD37)*1000000,0))</f>
        <v>10196.623426803866</v>
      </c>
      <c r="AK37" s="384">
        <f t="shared" si="24"/>
        <v>46.305121057662916</v>
      </c>
      <c r="AL37" s="384">
        <f t="shared" si="25"/>
        <v>13.225472047412758</v>
      </c>
      <c r="AM37" s="384">
        <f t="shared" si="26"/>
        <v>41.888303008834399</v>
      </c>
      <c r="AN37" s="384">
        <f t="shared" si="27"/>
        <v>35.586215759545489</v>
      </c>
    </row>
    <row r="38" spans="2:40">
      <c r="B38" s="323" t="s">
        <v>95</v>
      </c>
      <c r="C38" s="385">
        <v>1005.9737088843967</v>
      </c>
      <c r="D38" s="385">
        <v>470.39948645556609</v>
      </c>
      <c r="E38" s="385">
        <v>604.11177177994011</v>
      </c>
      <c r="F38" s="385">
        <v>416.7676085701944</v>
      </c>
      <c r="H38" s="323" t="s">
        <v>95</v>
      </c>
      <c r="I38" s="385">
        <v>187109</v>
      </c>
      <c r="J38" s="385">
        <v>94301</v>
      </c>
      <c r="K38" s="385">
        <v>140532</v>
      </c>
      <c r="L38" s="385">
        <v>91299</v>
      </c>
      <c r="N38" s="323" t="s">
        <v>95</v>
      </c>
      <c r="O38" s="42">
        <f t="shared" si="20"/>
        <v>5376.4047100053804</v>
      </c>
      <c r="P38" s="42">
        <f t="shared" si="21"/>
        <v>4988.2767569332891</v>
      </c>
      <c r="Q38" s="42">
        <f t="shared" si="22"/>
        <v>4298.7488385559172</v>
      </c>
      <c r="R38" s="42">
        <f t="shared" si="23"/>
        <v>4564.8649883371609</v>
      </c>
      <c r="T38" s="323" t="s">
        <v>95</v>
      </c>
      <c r="U38" s="385">
        <f>$U$29*'Sourcing ratio'!S51</f>
        <v>74.714928588722955</v>
      </c>
      <c r="V38" s="385">
        <f>$V$29*'Sourcing ratio'!U51</f>
        <v>51.445572695956514</v>
      </c>
      <c r="W38" s="385">
        <f>$W$29*'Sourcing ratio'!W51</f>
        <v>51.114850655955379</v>
      </c>
      <c r="X38" s="385">
        <f>$X$29*'Sourcing ratio'!Y51</f>
        <v>46.406788320371646</v>
      </c>
      <c r="Z38" s="323" t="s">
        <v>95</v>
      </c>
      <c r="AA38" s="385">
        <v>187109</v>
      </c>
      <c r="AB38" s="385">
        <v>94301</v>
      </c>
      <c r="AC38" s="385">
        <v>140532</v>
      </c>
      <c r="AD38" s="385">
        <v>91299</v>
      </c>
      <c r="AF38" s="323" t="s">
        <v>95</v>
      </c>
      <c r="AG38" s="42">
        <f t="shared" si="28"/>
        <v>4977.0923915774965</v>
      </c>
      <c r="AH38" s="42">
        <f t="shared" si="29"/>
        <v>4442.730339652916</v>
      </c>
      <c r="AI38" s="42">
        <f t="shared" si="30"/>
        <v>3935.0249133577036</v>
      </c>
      <c r="AJ38" s="42">
        <f t="shared" si="31"/>
        <v>4056.570392335324</v>
      </c>
      <c r="AK38" s="384">
        <f t="shared" si="24"/>
        <v>931.25878029567389</v>
      </c>
      <c r="AL38" s="384">
        <f t="shared" si="25"/>
        <v>418.95391375960963</v>
      </c>
      <c r="AM38" s="384">
        <f t="shared" si="26"/>
        <v>552.99692112398486</v>
      </c>
      <c r="AN38" s="384">
        <f t="shared" si="27"/>
        <v>370.36082024982272</v>
      </c>
    </row>
    <row r="39" spans="2:40">
      <c r="B39" s="323" t="s">
        <v>94</v>
      </c>
      <c r="C39" s="385">
        <v>3594.5250577802785</v>
      </c>
      <c r="D39" s="385">
        <v>3458.5112215815016</v>
      </c>
      <c r="E39" s="385">
        <v>2208.0569724539419</v>
      </c>
      <c r="F39" s="385">
        <v>2486.8369550313482</v>
      </c>
      <c r="H39" s="323" t="s">
        <v>94</v>
      </c>
      <c r="I39" s="385">
        <v>3265369</v>
      </c>
      <c r="J39" s="385">
        <v>1808452</v>
      </c>
      <c r="K39" s="385">
        <v>847024</v>
      </c>
      <c r="L39" s="385">
        <v>1532049</v>
      </c>
      <c r="N39" s="323" t="s">
        <v>94</v>
      </c>
      <c r="O39" s="42">
        <f t="shared" si="20"/>
        <v>1100.8021016247408</v>
      </c>
      <c r="P39" s="42">
        <f t="shared" si="21"/>
        <v>1912.4152709507919</v>
      </c>
      <c r="Q39" s="42">
        <f t="shared" si="22"/>
        <v>2606.8410959476259</v>
      </c>
      <c r="R39" s="42">
        <f t="shared" si="23"/>
        <v>1623.2098027095401</v>
      </c>
      <c r="T39" s="323" t="s">
        <v>94</v>
      </c>
      <c r="U39" s="385">
        <f>$U$29*'Sourcing ratio'!S52</f>
        <v>353.45485617504949</v>
      </c>
      <c r="V39" s="385">
        <f>$V$29*'Sourcing ratio'!U52</f>
        <v>358.54374261476352</v>
      </c>
      <c r="W39" s="385">
        <f>$W$29*'Sourcing ratio'!W52</f>
        <v>219.41780267978766</v>
      </c>
      <c r="X39" s="385">
        <f>$X$29*'Sourcing ratio'!Y52</f>
        <v>201.33025154288327</v>
      </c>
      <c r="Z39" s="323" t="s">
        <v>94</v>
      </c>
      <c r="AA39" s="385">
        <v>3265369</v>
      </c>
      <c r="AB39" s="385">
        <v>1808452</v>
      </c>
      <c r="AC39" s="385">
        <v>847024</v>
      </c>
      <c r="AD39" s="385">
        <v>1532049</v>
      </c>
      <c r="AF39" s="323" t="s">
        <v>94</v>
      </c>
      <c r="AG39" s="42">
        <f t="shared" si="28"/>
        <v>992.55863628436146</v>
      </c>
      <c r="AH39" s="42">
        <f t="shared" si="29"/>
        <v>1714.1552438033955</v>
      </c>
      <c r="AI39" s="42">
        <f t="shared" si="30"/>
        <v>2347.7955403555911</v>
      </c>
      <c r="AJ39" s="42">
        <f t="shared" si="31"/>
        <v>1491.79739256934</v>
      </c>
      <c r="AK39" s="384">
        <f t="shared" si="24"/>
        <v>3241.0702016052287</v>
      </c>
      <c r="AL39" s="384">
        <f t="shared" si="25"/>
        <v>3099.9674789667383</v>
      </c>
      <c r="AM39" s="384">
        <f t="shared" si="26"/>
        <v>1988.6391697741542</v>
      </c>
      <c r="AN39" s="384">
        <f t="shared" si="27"/>
        <v>2285.5067034884646</v>
      </c>
    </row>
    <row r="40" spans="2:40">
      <c r="B40" s="323" t="s">
        <v>93</v>
      </c>
      <c r="C40" s="385">
        <v>59.170349492935053</v>
      </c>
      <c r="D40" s="385">
        <v>2449.4558673596994</v>
      </c>
      <c r="E40" s="385">
        <v>729.95381035450055</v>
      </c>
      <c r="F40" s="385">
        <v>531.30092679899599</v>
      </c>
      <c r="H40" s="323" t="s">
        <v>93</v>
      </c>
      <c r="I40" s="385">
        <v>24829</v>
      </c>
      <c r="J40" s="385">
        <v>1305992</v>
      </c>
      <c r="K40" s="385">
        <v>804660</v>
      </c>
      <c r="L40" s="385">
        <v>606624</v>
      </c>
      <c r="N40" s="323" t="s">
        <v>93</v>
      </c>
      <c r="O40" s="42">
        <f t="shared" si="20"/>
        <v>2383.1144827796147</v>
      </c>
      <c r="P40" s="42">
        <f t="shared" si="21"/>
        <v>1875.5519692001938</v>
      </c>
      <c r="Q40" s="42">
        <f t="shared" si="22"/>
        <v>907.15806720167586</v>
      </c>
      <c r="R40" s="42">
        <f t="shared" si="23"/>
        <v>875.83235546070705</v>
      </c>
      <c r="T40" s="323" t="s">
        <v>93</v>
      </c>
      <c r="U40" s="385">
        <f>$U$29*'Sourcing ratio'!S53</f>
        <v>56.868901218714356</v>
      </c>
      <c r="V40" s="385">
        <f>$V$29*'Sourcing ratio'!U53</f>
        <v>65.956965998326083</v>
      </c>
      <c r="W40" s="385">
        <f>$W$29*'Sourcing ratio'!W53</f>
        <v>62.752428827296072</v>
      </c>
      <c r="X40" s="385">
        <f>$X$29*'Sourcing ratio'!Y53</f>
        <v>35.21605159429884</v>
      </c>
      <c r="Z40" s="323" t="s">
        <v>93</v>
      </c>
      <c r="AA40" s="385">
        <v>24829</v>
      </c>
      <c r="AB40" s="385">
        <v>1305992</v>
      </c>
      <c r="AC40" s="385">
        <v>804660</v>
      </c>
      <c r="AD40" s="385">
        <v>606624</v>
      </c>
      <c r="AF40" s="323" t="s">
        <v>93</v>
      </c>
      <c r="AG40" s="42">
        <f t="shared" si="28"/>
        <v>92.691943864863532</v>
      </c>
      <c r="AH40" s="42">
        <f t="shared" si="29"/>
        <v>1825.048623086032</v>
      </c>
      <c r="AI40" s="42">
        <f t="shared" si="30"/>
        <v>829.1718011672067</v>
      </c>
      <c r="AJ40" s="42">
        <f t="shared" si="31"/>
        <v>817.77983595224907</v>
      </c>
      <c r="AK40" s="384">
        <f t="shared" si="24"/>
        <v>2.3014482742206965</v>
      </c>
      <c r="AL40" s="384">
        <f t="shared" si="25"/>
        <v>2383.4989013613731</v>
      </c>
      <c r="AM40" s="384">
        <f t="shared" si="26"/>
        <v>667.20138152720449</v>
      </c>
      <c r="AN40" s="384">
        <f t="shared" si="27"/>
        <v>496.08487520469714</v>
      </c>
    </row>
    <row r="41" spans="2:40">
      <c r="B41" s="54" t="s">
        <v>226</v>
      </c>
      <c r="H41" s="54" t="s">
        <v>226</v>
      </c>
      <c r="N41" s="54" t="s">
        <v>226</v>
      </c>
      <c r="T41" s="54" t="s">
        <v>226</v>
      </c>
      <c r="U41" s="386">
        <f>U7</f>
        <v>2620.3440708870139</v>
      </c>
      <c r="V41" s="386">
        <f>V7</f>
        <v>2320.4998611275601</v>
      </c>
      <c r="W41" s="386">
        <f>W7</f>
        <v>904.05588411450424</v>
      </c>
      <c r="X41" s="386">
        <f>X7</f>
        <v>504.89706825648551</v>
      </c>
      <c r="Z41" s="54" t="s">
        <v>291</v>
      </c>
      <c r="AF41" s="54" t="s">
        <v>226</v>
      </c>
      <c r="AG41" s="42">
        <f t="shared" si="28"/>
        <v>0</v>
      </c>
      <c r="AH41" s="42">
        <f t="shared" si="29"/>
        <v>0</v>
      </c>
      <c r="AI41" s="42">
        <f t="shared" si="30"/>
        <v>0</v>
      </c>
      <c r="AJ41" s="42">
        <f t="shared" si="31"/>
        <v>0</v>
      </c>
      <c r="AK41" s="387">
        <f>SUM(AK42:AK52)</f>
        <v>40888.046407960755</v>
      </c>
      <c r="AL41" s="387">
        <f>SUM(AL42:AL52)</f>
        <v>33971.858763605043</v>
      </c>
      <c r="AM41" s="387">
        <f>SUM(AM42:AM52)</f>
        <v>11500.483550405097</v>
      </c>
      <c r="AN41" s="387">
        <f>SUM(AN42:AN52)</f>
        <v>8069.2031403995661</v>
      </c>
    </row>
    <row r="42" spans="2:40">
      <c r="B42" s="323" t="s">
        <v>103</v>
      </c>
      <c r="C42" s="385">
        <v>7562.2426673498549</v>
      </c>
      <c r="D42" s="385">
        <v>6491.4561023794859</v>
      </c>
      <c r="E42" s="385">
        <v>772.34279632503956</v>
      </c>
      <c r="F42" s="385">
        <v>625.2798216908958</v>
      </c>
      <c r="H42" s="323" t="s">
        <v>103</v>
      </c>
      <c r="I42" s="385">
        <v>368310</v>
      </c>
      <c r="J42" s="385">
        <v>259542</v>
      </c>
      <c r="K42" s="385">
        <v>48357</v>
      </c>
      <c r="L42" s="385">
        <v>49618</v>
      </c>
      <c r="N42" s="323" t="s">
        <v>103</v>
      </c>
      <c r="O42" s="42">
        <f t="shared" ref="O42:O52" si="32">IFERROR(C42/I42*1000000,0)</f>
        <v>20532.276254649219</v>
      </c>
      <c r="P42" s="42">
        <f t="shared" ref="P42:P52" si="33">IFERROR(D42/J42*1000000,0)</f>
        <v>25011.197040862313</v>
      </c>
      <c r="Q42" s="42">
        <f t="shared" ref="Q42:Q52" si="34">IFERROR(E42/K42*1000000,0)</f>
        <v>15971.685512439555</v>
      </c>
      <c r="R42" s="42">
        <f t="shared" ref="R42:R52" si="35">IFERROR(F42/L42*1000000,0)</f>
        <v>12601.874756961099</v>
      </c>
      <c r="T42" s="323" t="s">
        <v>103</v>
      </c>
      <c r="U42" s="385">
        <f>$U$41*'Sourcing ratio'!S43</f>
        <v>1172.2366860763091</v>
      </c>
      <c r="V42" s="385">
        <f>$V$41*'Sourcing ratio'!U43</f>
        <v>862.67464805437714</v>
      </c>
      <c r="W42" s="385">
        <f>$W$41*'Sourcing ratio'!W43</f>
        <v>277.95831798184554</v>
      </c>
      <c r="X42" s="385">
        <f>$X$41*'Sourcing ratio'!Y43</f>
        <v>163.6000551831165</v>
      </c>
      <c r="Z42" s="323" t="s">
        <v>103</v>
      </c>
      <c r="AA42" s="385">
        <v>368310</v>
      </c>
      <c r="AB42" s="385">
        <v>259542</v>
      </c>
      <c r="AC42" s="385">
        <v>48357</v>
      </c>
      <c r="AD42" s="385">
        <v>49618</v>
      </c>
      <c r="AF42" s="323" t="s">
        <v>103</v>
      </c>
      <c r="AG42" s="42">
        <f t="shared" si="28"/>
        <v>17349.531593694293</v>
      </c>
      <c r="AH42" s="42">
        <f t="shared" si="29"/>
        <v>21687.362562996001</v>
      </c>
      <c r="AI42" s="42">
        <f t="shared" si="30"/>
        <v>10223.63832212904</v>
      </c>
      <c r="AJ42" s="42">
        <f t="shared" si="31"/>
        <v>9304.683109109179</v>
      </c>
      <c r="AK42" s="384">
        <f t="shared" ref="AK42:AK52" si="36">AA42*AG42/1000000</f>
        <v>6390.0059812735453</v>
      </c>
      <c r="AL42" s="384">
        <f t="shared" ref="AL42:AL52" si="37">AB42*AH42/1000000</f>
        <v>5628.7814543251079</v>
      </c>
      <c r="AM42" s="384">
        <f t="shared" ref="AM42:AM52" si="38">AC42*AI42/1000000</f>
        <v>494.38447834319396</v>
      </c>
      <c r="AN42" s="384">
        <f t="shared" ref="AN42:AN52" si="39">AD42*AJ42/1000000</f>
        <v>461.67976650777922</v>
      </c>
    </row>
    <row r="43" spans="2:40">
      <c r="B43" s="323" t="s">
        <v>102</v>
      </c>
      <c r="C43" s="385">
        <v>9545.720801766829</v>
      </c>
      <c r="D43" s="385">
        <v>3688.9816875226411</v>
      </c>
      <c r="E43" s="385">
        <v>2992.2384501713514</v>
      </c>
      <c r="F43" s="385">
        <v>1974.9933150971995</v>
      </c>
      <c r="H43" s="323" t="s">
        <v>102</v>
      </c>
      <c r="I43" s="385">
        <v>666220</v>
      </c>
      <c r="J43" s="385">
        <v>287981</v>
      </c>
      <c r="K43" s="385">
        <v>134972</v>
      </c>
      <c r="L43" s="385">
        <v>129551</v>
      </c>
      <c r="N43" s="323" t="s">
        <v>102</v>
      </c>
      <c r="O43" s="42">
        <f t="shared" si="32"/>
        <v>14328.181083976509</v>
      </c>
      <c r="P43" s="42">
        <f t="shared" si="33"/>
        <v>12809.80928437168</v>
      </c>
      <c r="Q43" s="42">
        <f t="shared" si="34"/>
        <v>22169.327343236753</v>
      </c>
      <c r="R43" s="42">
        <f t="shared" si="35"/>
        <v>15244.909843206147</v>
      </c>
      <c r="T43" s="323" t="s">
        <v>102</v>
      </c>
      <c r="U43" s="385">
        <f>$U$41*'Sourcing ratio'!S44</f>
        <v>297.80986229818848</v>
      </c>
      <c r="V43" s="385">
        <f>$V$41*'Sourcing ratio'!U44</f>
        <v>295.7810849521947</v>
      </c>
      <c r="W43" s="385">
        <f>$W$41*'Sourcing ratio'!W44</f>
        <v>210.27725398748862</v>
      </c>
      <c r="X43" s="385">
        <f>$X$41*'Sourcing ratio'!Y44</f>
        <v>111.20100519771063</v>
      </c>
      <c r="Z43" s="323" t="s">
        <v>102</v>
      </c>
      <c r="AA43" s="385">
        <v>666220</v>
      </c>
      <c r="AB43" s="385">
        <v>287981</v>
      </c>
      <c r="AC43" s="385">
        <v>134972</v>
      </c>
      <c r="AD43" s="385">
        <v>129551</v>
      </c>
      <c r="AF43" s="323" t="s">
        <v>102</v>
      </c>
      <c r="AG43" s="42">
        <f t="shared" si="28"/>
        <v>13881.166790952899</v>
      </c>
      <c r="AH43" s="42">
        <f t="shared" si="29"/>
        <v>11782.72386918042</v>
      </c>
      <c r="AI43" s="42">
        <f t="shared" si="30"/>
        <v>20611.394927717323</v>
      </c>
      <c r="AJ43" s="42">
        <f t="shared" si="31"/>
        <v>14386.55286257527</v>
      </c>
      <c r="AK43" s="384">
        <f t="shared" si="36"/>
        <v>9247.9109394686402</v>
      </c>
      <c r="AL43" s="384">
        <f t="shared" si="37"/>
        <v>3393.2006025704463</v>
      </c>
      <c r="AM43" s="384">
        <f t="shared" si="38"/>
        <v>2781.9611961838627</v>
      </c>
      <c r="AN43" s="384">
        <f t="shared" si="39"/>
        <v>1863.7923098994888</v>
      </c>
    </row>
    <row r="44" spans="2:40">
      <c r="B44" s="323" t="s">
        <v>101</v>
      </c>
      <c r="C44" s="385">
        <v>2052.5929328091465</v>
      </c>
      <c r="D44" s="385">
        <v>499.82827025633014</v>
      </c>
      <c r="E44" s="385">
        <v>180.82151381375451</v>
      </c>
      <c r="F44" s="385">
        <v>821.91208015855364</v>
      </c>
      <c r="H44" s="323" t="s">
        <v>101</v>
      </c>
      <c r="I44" s="385">
        <v>119007</v>
      </c>
      <c r="J44" s="385">
        <v>45764</v>
      </c>
      <c r="K44" s="385">
        <v>25701</v>
      </c>
      <c r="L44" s="385">
        <v>63241</v>
      </c>
      <c r="N44" s="323" t="s">
        <v>101</v>
      </c>
      <c r="O44" s="42">
        <f t="shared" si="32"/>
        <v>17247.665539078764</v>
      </c>
      <c r="P44" s="42">
        <f t="shared" si="33"/>
        <v>10921.865882709775</v>
      </c>
      <c r="Q44" s="42">
        <f t="shared" si="34"/>
        <v>7035.5828105425662</v>
      </c>
      <c r="R44" s="42">
        <f t="shared" si="35"/>
        <v>12996.506699112184</v>
      </c>
      <c r="T44" s="323" t="s">
        <v>101</v>
      </c>
      <c r="U44" s="385">
        <f>$U$41*'Sourcing ratio'!S45</f>
        <v>23.453955755842721</v>
      </c>
      <c r="V44" s="385">
        <f>$V$41*'Sourcing ratio'!U45</f>
        <v>36.782818673763899</v>
      </c>
      <c r="W44" s="385">
        <f>$W$41*'Sourcing ratio'!W45</f>
        <v>17.971655824308677</v>
      </c>
      <c r="X44" s="385">
        <f>$X$41*'Sourcing ratio'!Y45</f>
        <v>14.62783111292768</v>
      </c>
      <c r="Z44" s="323" t="s">
        <v>101</v>
      </c>
      <c r="AA44" s="385">
        <v>119007</v>
      </c>
      <c r="AB44" s="385">
        <v>45764</v>
      </c>
      <c r="AC44" s="385">
        <v>25701</v>
      </c>
      <c r="AD44" s="385">
        <v>63241</v>
      </c>
      <c r="AF44" s="323" t="s">
        <v>101</v>
      </c>
      <c r="AG44" s="42">
        <f t="shared" si="28"/>
        <v>17050.585066872565</v>
      </c>
      <c r="AH44" s="42">
        <f t="shared" si="29"/>
        <v>10118.115802433489</v>
      </c>
      <c r="AI44" s="42">
        <f t="shared" si="30"/>
        <v>6336.323800219674</v>
      </c>
      <c r="AJ44" s="42">
        <f t="shared" si="31"/>
        <v>12765.203729315253</v>
      </c>
      <c r="AK44" s="384">
        <f t="shared" si="36"/>
        <v>2029.1389770533035</v>
      </c>
      <c r="AL44" s="384">
        <f t="shared" si="37"/>
        <v>463.04545158256622</v>
      </c>
      <c r="AM44" s="384">
        <f t="shared" si="38"/>
        <v>162.84985798944584</v>
      </c>
      <c r="AN44" s="384">
        <f t="shared" si="39"/>
        <v>807.28424904562587</v>
      </c>
    </row>
    <row r="45" spans="2:40">
      <c r="B45" s="323" t="s">
        <v>100</v>
      </c>
      <c r="C45" s="385">
        <v>121.0935951182189</v>
      </c>
      <c r="D45" s="385">
        <v>46.77753073707111</v>
      </c>
      <c r="E45" s="385">
        <v>16.694843787250978</v>
      </c>
      <c r="F45" s="385">
        <v>31.713896551979172</v>
      </c>
      <c r="H45" s="323" t="s">
        <v>100</v>
      </c>
      <c r="I45" s="385">
        <v>121614</v>
      </c>
      <c r="J45" s="385">
        <v>32520</v>
      </c>
      <c r="K45" s="385">
        <v>10276</v>
      </c>
      <c r="L45" s="385">
        <v>35775</v>
      </c>
      <c r="N45" s="323" t="s">
        <v>100</v>
      </c>
      <c r="O45" s="42">
        <f t="shared" si="32"/>
        <v>995.7208472562279</v>
      </c>
      <c r="P45" s="42">
        <f t="shared" si="33"/>
        <v>1438.4234543994805</v>
      </c>
      <c r="Q45" s="42">
        <f t="shared" si="34"/>
        <v>1624.6441988371912</v>
      </c>
      <c r="R45" s="42">
        <f t="shared" si="35"/>
        <v>886.48208391276512</v>
      </c>
      <c r="T45" s="323" t="s">
        <v>100</v>
      </c>
      <c r="U45" s="385">
        <f>$U$41*'Sourcing ratio'!S46</f>
        <v>534.23236411878031</v>
      </c>
      <c r="V45" s="385">
        <f>$V$41*'Sourcing ratio'!U46</f>
        <v>391.86650911616539</v>
      </c>
      <c r="W45" s="385">
        <f>$W$41*'Sourcing ratio'!W46</f>
        <v>149.5296706882975</v>
      </c>
      <c r="X45" s="385">
        <f>$X$41*'Sourcing ratio'!Y46</f>
        <v>64.359023865860934</v>
      </c>
      <c r="Z45" s="323" t="s">
        <v>100</v>
      </c>
      <c r="AA45" s="385">
        <v>121614</v>
      </c>
      <c r="AB45" s="385">
        <v>32520</v>
      </c>
      <c r="AC45" s="385">
        <v>10276</v>
      </c>
      <c r="AD45" s="385">
        <v>35775</v>
      </c>
      <c r="AF45" s="323" t="s">
        <v>100</v>
      </c>
      <c r="AG45" s="42">
        <f t="shared" si="28"/>
        <v>995.7208472562279</v>
      </c>
      <c r="AH45" s="42">
        <f t="shared" si="29"/>
        <v>1438.4234543994805</v>
      </c>
      <c r="AI45" s="42">
        <f t="shared" si="30"/>
        <v>1624.6441988371912</v>
      </c>
      <c r="AJ45" s="42">
        <f t="shared" si="31"/>
        <v>886.48208391276512</v>
      </c>
      <c r="AK45" s="384">
        <f t="shared" si="36"/>
        <v>121.0935951182189</v>
      </c>
      <c r="AL45" s="384">
        <f t="shared" si="37"/>
        <v>46.777530737071103</v>
      </c>
      <c r="AM45" s="384">
        <f t="shared" si="38"/>
        <v>16.694843787250978</v>
      </c>
      <c r="AN45" s="384">
        <f t="shared" si="39"/>
        <v>31.713896551979172</v>
      </c>
    </row>
    <row r="46" spans="2:40">
      <c r="B46" s="323" t="s">
        <v>99</v>
      </c>
      <c r="C46" s="385">
        <v>1595.7006696116978</v>
      </c>
      <c r="D46" s="385">
        <v>97.877151775300675</v>
      </c>
      <c r="E46" s="385">
        <v>269.83444145047406</v>
      </c>
      <c r="F46" s="385">
        <v>493.10555353909109</v>
      </c>
      <c r="H46" s="323" t="s">
        <v>99</v>
      </c>
      <c r="I46" s="385">
        <v>61763</v>
      </c>
      <c r="J46" s="385">
        <v>4413</v>
      </c>
      <c r="K46" s="385">
        <v>5022</v>
      </c>
      <c r="L46" s="385">
        <v>11659</v>
      </c>
      <c r="N46" s="323" t="s">
        <v>99</v>
      </c>
      <c r="O46" s="42">
        <f t="shared" si="32"/>
        <v>25835.867260523253</v>
      </c>
      <c r="P46" s="42">
        <f t="shared" si="33"/>
        <v>22179.277538024173</v>
      </c>
      <c r="Q46" s="42">
        <f t="shared" si="34"/>
        <v>53730.474203598977</v>
      </c>
      <c r="R46" s="42">
        <f t="shared" si="35"/>
        <v>42293.983492502877</v>
      </c>
      <c r="T46" s="323" t="s">
        <v>99</v>
      </c>
      <c r="U46" s="385">
        <f>$U$41*'Sourcing ratio'!S47</f>
        <v>48.697977905125562</v>
      </c>
      <c r="V46" s="385">
        <f>$V$41*'Sourcing ratio'!U47</f>
        <v>75.283857517707304</v>
      </c>
      <c r="W46" s="385">
        <f>$W$41*'Sourcing ratio'!W47</f>
        <v>41.254237570848133</v>
      </c>
      <c r="X46" s="385">
        <f>$X$41*'Sourcing ratio'!Y47</f>
        <v>47.520180954855476</v>
      </c>
      <c r="Z46" s="323" t="s">
        <v>99</v>
      </c>
      <c r="AA46" s="385">
        <v>61763</v>
      </c>
      <c r="AB46" s="385">
        <v>4413</v>
      </c>
      <c r="AC46" s="385">
        <v>5022</v>
      </c>
      <c r="AD46" s="385">
        <v>11659</v>
      </c>
      <c r="AF46" s="323" t="s">
        <v>99</v>
      </c>
      <c r="AG46" s="42">
        <f t="shared" si="28"/>
        <v>25047.402032067293</v>
      </c>
      <c r="AH46" s="42">
        <f t="shared" si="29"/>
        <v>5119.7131786977952</v>
      </c>
      <c r="AI46" s="42">
        <f t="shared" si="30"/>
        <v>45515.771381845065</v>
      </c>
      <c r="AJ46" s="42">
        <f t="shared" si="31"/>
        <v>38218.146717920543</v>
      </c>
      <c r="AK46" s="384">
        <f t="shared" si="36"/>
        <v>1547.0026917065723</v>
      </c>
      <c r="AL46" s="384">
        <f t="shared" si="37"/>
        <v>22.593294257593371</v>
      </c>
      <c r="AM46" s="384">
        <f t="shared" si="38"/>
        <v>228.58020387962591</v>
      </c>
      <c r="AN46" s="384">
        <f t="shared" si="39"/>
        <v>445.58537258423559</v>
      </c>
    </row>
    <row r="47" spans="2:40">
      <c r="B47" s="323" t="s">
        <v>98</v>
      </c>
      <c r="C47" s="385">
        <v>8277.2992840847965</v>
      </c>
      <c r="D47" s="385">
        <v>9406.3422705718949</v>
      </c>
      <c r="E47" s="385">
        <v>6639.8976370868841</v>
      </c>
      <c r="F47" s="385">
        <v>4179.0451932280457</v>
      </c>
      <c r="H47" s="323" t="s">
        <v>98</v>
      </c>
      <c r="I47" s="385">
        <v>414229</v>
      </c>
      <c r="J47" s="385">
        <v>388489</v>
      </c>
      <c r="K47" s="385">
        <v>312789</v>
      </c>
      <c r="L47" s="385">
        <v>228999</v>
      </c>
      <c r="N47" s="323" t="s">
        <v>98</v>
      </c>
      <c r="O47" s="42">
        <f t="shared" si="32"/>
        <v>19982.423451966897</v>
      </c>
      <c r="P47" s="42">
        <f t="shared" si="33"/>
        <v>24212.634773627811</v>
      </c>
      <c r="Q47" s="42">
        <f t="shared" si="34"/>
        <v>21228.040746595576</v>
      </c>
      <c r="R47" s="42">
        <f t="shared" si="35"/>
        <v>18249.185338049712</v>
      </c>
      <c r="T47" s="323" t="s">
        <v>98</v>
      </c>
      <c r="U47" s="385">
        <f>$U$41*'Sourcing ratio'!S48</f>
        <v>71.043286102273782</v>
      </c>
      <c r="V47" s="385">
        <f>$V$41*'Sourcing ratio'!U48</f>
        <v>127.69253258001787</v>
      </c>
      <c r="W47" s="385">
        <f>$W$41*'Sourcing ratio'!W48</f>
        <v>43.37998116862962</v>
      </c>
      <c r="X47" s="385">
        <f>$X$41*'Sourcing ratio'!Y48</f>
        <v>21.925120261070738</v>
      </c>
      <c r="Z47" s="323" t="s">
        <v>98</v>
      </c>
      <c r="AA47" s="385">
        <v>414229</v>
      </c>
      <c r="AB47" s="385">
        <v>388489</v>
      </c>
      <c r="AC47" s="385">
        <v>312789</v>
      </c>
      <c r="AD47" s="385">
        <v>228999</v>
      </c>
      <c r="AF47" s="323" t="s">
        <v>98</v>
      </c>
      <c r="AG47" s="42">
        <f t="shared" si="28"/>
        <v>19810.916179172684</v>
      </c>
      <c r="AH47" s="42">
        <f t="shared" si="29"/>
        <v>23883.944559541909</v>
      </c>
      <c r="AI47" s="42">
        <f t="shared" si="30"/>
        <v>21089.353065223695</v>
      </c>
      <c r="AJ47" s="42">
        <f t="shared" si="31"/>
        <v>18153.442036720578</v>
      </c>
      <c r="AK47" s="384">
        <f t="shared" si="36"/>
        <v>8206.2559979825219</v>
      </c>
      <c r="AL47" s="384">
        <f t="shared" si="37"/>
        <v>9278.6497379918765</v>
      </c>
      <c r="AM47" s="384">
        <f t="shared" si="38"/>
        <v>6596.5176559182537</v>
      </c>
      <c r="AN47" s="384">
        <f t="shared" si="39"/>
        <v>4157.1200729669754</v>
      </c>
    </row>
    <row r="48" spans="2:40">
      <c r="B48" s="323" t="s">
        <v>97</v>
      </c>
      <c r="C48" s="385">
        <v>1264.8268944890226</v>
      </c>
      <c r="D48" s="385">
        <v>1170.3426735250684</v>
      </c>
      <c r="E48" s="385">
        <v>57.382150263865405</v>
      </c>
      <c r="F48" s="385">
        <v>1.7461085268550582</v>
      </c>
      <c r="H48" s="323" t="s">
        <v>97</v>
      </c>
      <c r="I48" s="385">
        <v>64280</v>
      </c>
      <c r="J48" s="385">
        <v>54453</v>
      </c>
      <c r="K48" s="385">
        <v>2638</v>
      </c>
      <c r="L48" s="385">
        <v>679</v>
      </c>
      <c r="N48" s="323" t="s">
        <v>97</v>
      </c>
      <c r="O48" s="42">
        <f t="shared" si="32"/>
        <v>19676.834077302781</v>
      </c>
      <c r="P48" s="42">
        <f t="shared" si="33"/>
        <v>21492.712495639698</v>
      </c>
      <c r="Q48" s="42">
        <f t="shared" si="34"/>
        <v>21752.141874096058</v>
      </c>
      <c r="R48" s="42">
        <f t="shared" si="35"/>
        <v>2571.5884047939003</v>
      </c>
      <c r="T48" s="323" t="s">
        <v>97</v>
      </c>
      <c r="U48" s="385">
        <f>$U$41*'Sourcing ratio'!S49</f>
        <v>55.242482036559231</v>
      </c>
      <c r="V48" s="385">
        <f>$V$41*'Sourcing ratio'!U49</f>
        <v>69.151237963195598</v>
      </c>
      <c r="W48" s="385">
        <f>$W$41*'Sourcing ratio'!W49</f>
        <v>8.2807815045191386</v>
      </c>
      <c r="X48" s="385">
        <f>$X$41*'Sourcing ratio'!Y49</f>
        <v>4.2178496366639289</v>
      </c>
      <c r="Z48" s="323" t="s">
        <v>97</v>
      </c>
      <c r="AA48" s="385">
        <v>64280</v>
      </c>
      <c r="AB48" s="385">
        <v>54453</v>
      </c>
      <c r="AC48" s="385">
        <v>2638</v>
      </c>
      <c r="AD48" s="385">
        <v>679</v>
      </c>
      <c r="AF48" s="323" t="s">
        <v>97</v>
      </c>
      <c r="AG48" s="42">
        <f t="shared" si="28"/>
        <v>18817.430187499427</v>
      </c>
      <c r="AH48" s="42">
        <f t="shared" si="29"/>
        <v>20222.78727640117</v>
      </c>
      <c r="AI48" s="42">
        <f t="shared" si="30"/>
        <v>18613.10415441481</v>
      </c>
      <c r="AJ48" s="42">
        <f t="shared" si="31"/>
        <v>2571.5884047939003</v>
      </c>
      <c r="AK48" s="384">
        <f t="shared" si="36"/>
        <v>1209.5844124524631</v>
      </c>
      <c r="AL48" s="384">
        <f t="shared" si="37"/>
        <v>1101.191435561873</v>
      </c>
      <c r="AM48" s="384">
        <f t="shared" si="38"/>
        <v>49.101368759346272</v>
      </c>
      <c r="AN48" s="384">
        <f t="shared" si="39"/>
        <v>1.7461085268550582</v>
      </c>
    </row>
    <row r="49" spans="2:40">
      <c r="B49" s="323" t="s">
        <v>96</v>
      </c>
      <c r="C49" s="385">
        <v>0.61006560084151562</v>
      </c>
      <c r="D49" s="385">
        <v>0</v>
      </c>
      <c r="E49" s="385">
        <v>10.7009657857659</v>
      </c>
      <c r="F49" s="385">
        <v>-0.23705461051372231</v>
      </c>
      <c r="H49" s="323" t="s">
        <v>96</v>
      </c>
      <c r="I49" s="385">
        <v>78</v>
      </c>
      <c r="J49" s="385">
        <v>0</v>
      </c>
      <c r="K49" s="385">
        <v>181</v>
      </c>
      <c r="L49" s="385">
        <v>-4</v>
      </c>
      <c r="N49" s="323" t="s">
        <v>96</v>
      </c>
      <c r="O49" s="42">
        <f t="shared" si="32"/>
        <v>7821.3538569425082</v>
      </c>
      <c r="P49" s="42">
        <f t="shared" si="33"/>
        <v>0</v>
      </c>
      <c r="Q49" s="42">
        <f t="shared" si="34"/>
        <v>59121.357932408289</v>
      </c>
      <c r="R49" s="42">
        <f t="shared" si="35"/>
        <v>59263.65262843058</v>
      </c>
      <c r="T49" s="323" t="s">
        <v>96</v>
      </c>
      <c r="U49" s="385">
        <f>$U$41*'Sourcing ratio'!S50</f>
        <v>9.6340614075146593</v>
      </c>
      <c r="V49" s="385">
        <f>$V$41*'Sourcing ratio'!U50</f>
        <v>0.17414987276450392</v>
      </c>
      <c r="W49" s="385">
        <f>$W$41*'Sourcing ratio'!W50</f>
        <v>1.0389709031621603</v>
      </c>
      <c r="X49" s="385">
        <f>$X$41*'Sourcing ratio'!Y50</f>
        <v>0.1770571584730144</v>
      </c>
      <c r="Z49" s="323" t="s">
        <v>96</v>
      </c>
      <c r="AA49" s="385">
        <v>78</v>
      </c>
      <c r="AB49" s="385">
        <v>0</v>
      </c>
      <c r="AC49" s="385">
        <v>181</v>
      </c>
      <c r="AD49" s="385">
        <v>-4</v>
      </c>
      <c r="AF49" s="323" t="s">
        <v>96</v>
      </c>
      <c r="AG49" s="42">
        <f t="shared" si="28"/>
        <v>7821.3538569425082</v>
      </c>
      <c r="AH49" s="42">
        <f t="shared" si="29"/>
        <v>0</v>
      </c>
      <c r="AI49" s="42">
        <f t="shared" si="30"/>
        <v>53381.187196705745</v>
      </c>
      <c r="AJ49" s="42">
        <f t="shared" si="31"/>
        <v>103527.94224668418</v>
      </c>
      <c r="AK49" s="384">
        <f t="shared" si="36"/>
        <v>0.61006560084151562</v>
      </c>
      <c r="AL49" s="384">
        <f t="shared" si="37"/>
        <v>0</v>
      </c>
      <c r="AM49" s="384">
        <f t="shared" si="38"/>
        <v>9.6619948826037412</v>
      </c>
      <c r="AN49" s="384">
        <f t="shared" si="39"/>
        <v>-0.41411176898673674</v>
      </c>
    </row>
    <row r="50" spans="2:40">
      <c r="B50" s="323" t="s">
        <v>95</v>
      </c>
      <c r="C50" s="385">
        <v>57.375689245004217</v>
      </c>
      <c r="D50" s="385">
        <v>6.9880140707198661</v>
      </c>
      <c r="E50" s="385">
        <v>23.634416475911241</v>
      </c>
      <c r="F50" s="385">
        <v>37.697748801309274</v>
      </c>
      <c r="H50" s="323" t="s">
        <v>95</v>
      </c>
      <c r="I50" s="385">
        <v>6326</v>
      </c>
      <c r="J50" s="385">
        <v>1402</v>
      </c>
      <c r="K50" s="385">
        <v>5964</v>
      </c>
      <c r="L50" s="385">
        <v>9751</v>
      </c>
      <c r="N50" s="323" t="s">
        <v>95</v>
      </c>
      <c r="O50" s="42">
        <f t="shared" si="32"/>
        <v>9069.8212527670275</v>
      </c>
      <c r="P50" s="42">
        <f t="shared" si="33"/>
        <v>4984.3181674178786</v>
      </c>
      <c r="Q50" s="42">
        <f t="shared" si="34"/>
        <v>3962.8464916014827</v>
      </c>
      <c r="R50" s="42">
        <f t="shared" si="35"/>
        <v>3866.0392576463209</v>
      </c>
      <c r="T50" s="323" t="s">
        <v>95</v>
      </c>
      <c r="U50" s="385">
        <f>$U$41*'Sourcing ratio'!S51</f>
        <v>62.846940392553833</v>
      </c>
      <c r="V50" s="385">
        <f>$V$41*'Sourcing ratio'!U51</f>
        <v>49.840067114505985</v>
      </c>
      <c r="W50" s="385">
        <f>$W$41*'Sourcing ratio'!W51</f>
        <v>23.674460947117964</v>
      </c>
      <c r="X50" s="385">
        <f>$X$41*'Sourcing ratio'!Y51</f>
        <v>12.672784561507434</v>
      </c>
      <c r="Z50" s="323" t="s">
        <v>95</v>
      </c>
      <c r="AA50" s="385">
        <v>6326</v>
      </c>
      <c r="AB50" s="385">
        <v>1402</v>
      </c>
      <c r="AC50" s="385">
        <v>5964</v>
      </c>
      <c r="AD50" s="385">
        <v>9751</v>
      </c>
      <c r="AF50" s="323" t="s">
        <v>95</v>
      </c>
      <c r="AG50" s="42">
        <f t="shared" si="28"/>
        <v>9069.8212527670275</v>
      </c>
      <c r="AH50" s="42">
        <f t="shared" si="29"/>
        <v>4984.3181674178786</v>
      </c>
      <c r="AI50" s="42">
        <f t="shared" si="30"/>
        <v>3962.8464916014827</v>
      </c>
      <c r="AJ50" s="42">
        <f t="shared" si="31"/>
        <v>2566.3997784639359</v>
      </c>
      <c r="AK50" s="384">
        <f t="shared" si="36"/>
        <v>57.375689245004217</v>
      </c>
      <c r="AL50" s="384">
        <f t="shared" si="37"/>
        <v>6.9880140707198661</v>
      </c>
      <c r="AM50" s="384">
        <f t="shared" si="38"/>
        <v>23.634416475911245</v>
      </c>
      <c r="AN50" s="384">
        <f t="shared" si="39"/>
        <v>25.024964239801839</v>
      </c>
    </row>
    <row r="51" spans="2:40">
      <c r="B51" s="323" t="s">
        <v>94</v>
      </c>
      <c r="C51" s="385">
        <v>12347.746032381421</v>
      </c>
      <c r="D51" s="385">
        <v>14375.401172863181</v>
      </c>
      <c r="E51" s="385">
        <v>1227.2947148368746</v>
      </c>
      <c r="F51" s="385">
        <v>319.31732615864706</v>
      </c>
      <c r="H51" s="323" t="s">
        <v>94</v>
      </c>
      <c r="I51" s="385">
        <v>582884</v>
      </c>
      <c r="J51" s="385">
        <v>614944</v>
      </c>
      <c r="K51" s="385">
        <v>56208</v>
      </c>
      <c r="L51" s="385">
        <v>24562</v>
      </c>
      <c r="N51" s="323" t="s">
        <v>94</v>
      </c>
      <c r="O51" s="42">
        <f t="shared" si="32"/>
        <v>21183.882268824367</v>
      </c>
      <c r="P51" s="42">
        <f t="shared" si="33"/>
        <v>23376.764669405966</v>
      </c>
      <c r="Q51" s="42">
        <f t="shared" si="34"/>
        <v>21834.876082352592</v>
      </c>
      <c r="R51" s="42">
        <f t="shared" si="35"/>
        <v>13000.461125260446</v>
      </c>
      <c r="T51" s="323" t="s">
        <v>94</v>
      </c>
      <c r="U51" s="385">
        <f>$U$41*'Sourcing ratio'!S52</f>
        <v>297.31081454643606</v>
      </c>
      <c r="V51" s="385">
        <f>$V$41*'Sourcing ratio'!U52</f>
        <v>347.35436421355058</v>
      </c>
      <c r="W51" s="385">
        <f>$W$41*'Sourcing ratio'!W52</f>
        <v>101.62600758845898</v>
      </c>
      <c r="X51" s="385">
        <f>$X$41*'Sourcing ratio'!Y52</f>
        <v>54.979346683145486</v>
      </c>
      <c r="Z51" s="323" t="s">
        <v>94</v>
      </c>
      <c r="AA51" s="385">
        <v>582884</v>
      </c>
      <c r="AB51" s="385">
        <v>614944</v>
      </c>
      <c r="AC51" s="385">
        <v>56208</v>
      </c>
      <c r="AD51" s="385">
        <v>24562</v>
      </c>
      <c r="AF51" s="323" t="s">
        <v>94</v>
      </c>
      <c r="AG51" s="42">
        <f t="shared" si="28"/>
        <v>20673.813688203802</v>
      </c>
      <c r="AH51" s="42">
        <f t="shared" si="29"/>
        <v>22811.909391179735</v>
      </c>
      <c r="AI51" s="42">
        <f t="shared" si="30"/>
        <v>20026.841503850264</v>
      </c>
      <c r="AJ51" s="42">
        <f t="shared" si="31"/>
        <v>10762.070656929467</v>
      </c>
      <c r="AK51" s="384">
        <f t="shared" si="36"/>
        <v>12050.435217834984</v>
      </c>
      <c r="AL51" s="384">
        <f t="shared" si="37"/>
        <v>14028.046808649631</v>
      </c>
      <c r="AM51" s="384">
        <f t="shared" si="38"/>
        <v>1125.6687072484158</v>
      </c>
      <c r="AN51" s="384">
        <f t="shared" si="39"/>
        <v>264.33797947550158</v>
      </c>
    </row>
    <row r="52" spans="2:40">
      <c r="B52" s="323" t="s">
        <v>93</v>
      </c>
      <c r="C52" s="385">
        <v>28.632840224657393</v>
      </c>
      <c r="D52" s="385">
        <v>2.5844338581585866</v>
      </c>
      <c r="E52" s="385">
        <v>11.428826937184272</v>
      </c>
      <c r="F52" s="385">
        <v>20.949346011463263</v>
      </c>
      <c r="H52" s="323" t="s">
        <v>93</v>
      </c>
      <c r="I52" s="385">
        <v>4167</v>
      </c>
      <c r="J52" s="385">
        <v>645</v>
      </c>
      <c r="K52" s="385">
        <v>3332</v>
      </c>
      <c r="L52" s="385">
        <v>2046</v>
      </c>
      <c r="N52" s="323" t="s">
        <v>93</v>
      </c>
      <c r="O52" s="42">
        <f t="shared" si="32"/>
        <v>6871.3319473619849</v>
      </c>
      <c r="P52" s="42">
        <f t="shared" si="33"/>
        <v>4006.8741986954833</v>
      </c>
      <c r="Q52" s="42">
        <f t="shared" si="34"/>
        <v>3430.0200891909581</v>
      </c>
      <c r="R52" s="42">
        <f t="shared" si="35"/>
        <v>10239.17204861352</v>
      </c>
      <c r="T52" s="323" t="s">
        <v>93</v>
      </c>
      <c r="U52" s="385">
        <f>$U$41*'Sourcing ratio'!S53</f>
        <v>47.835640247429993</v>
      </c>
      <c r="V52" s="385">
        <f>$V$41*'Sourcing ratio'!U53</f>
        <v>63.898591069317305</v>
      </c>
      <c r="W52" s="385">
        <f>$W$41*'Sourcing ratio'!W53</f>
        <v>29.064545949828183</v>
      </c>
      <c r="X52" s="385">
        <f>$X$41*'Sourcing ratio'!Y53</f>
        <v>9.6168136411536427</v>
      </c>
      <c r="Z52" s="323" t="s">
        <v>93</v>
      </c>
      <c r="AA52" s="385">
        <v>4167</v>
      </c>
      <c r="AB52" s="385">
        <v>645</v>
      </c>
      <c r="AC52" s="385">
        <v>3332</v>
      </c>
      <c r="AD52" s="385">
        <v>2046</v>
      </c>
      <c r="AF52" s="323" t="s">
        <v>93</v>
      </c>
      <c r="AG52" s="42">
        <f t="shared" si="28"/>
        <v>6871.3319473619849</v>
      </c>
      <c r="AH52" s="42">
        <f t="shared" si="29"/>
        <v>4006.8741986954833</v>
      </c>
      <c r="AI52" s="42">
        <f t="shared" si="30"/>
        <v>3430.0200891909581</v>
      </c>
      <c r="AJ52" s="42">
        <f t="shared" si="31"/>
        <v>5538.8721262510362</v>
      </c>
      <c r="AK52" s="384">
        <f t="shared" si="36"/>
        <v>28.632840224657389</v>
      </c>
      <c r="AL52" s="384">
        <f t="shared" si="37"/>
        <v>2.5844338581585866</v>
      </c>
      <c r="AM52" s="384">
        <f t="shared" si="38"/>
        <v>11.428826937184272</v>
      </c>
      <c r="AN52" s="384">
        <f t="shared" si="39"/>
        <v>11.33253237030962</v>
      </c>
    </row>
    <row r="53" spans="2:40">
      <c r="B53" s="54" t="s">
        <v>408</v>
      </c>
      <c r="H53" s="54" t="s">
        <v>408</v>
      </c>
      <c r="N53" s="54" t="s">
        <v>409</v>
      </c>
      <c r="T53" s="54" t="s">
        <v>408</v>
      </c>
      <c r="U53" s="386">
        <f>U8</f>
        <v>2213.1308054596775</v>
      </c>
      <c r="V53" s="386">
        <f>V8</f>
        <v>1892.5783492242685</v>
      </c>
      <c r="W53" s="386">
        <f>W8</f>
        <v>1891.4557731857612</v>
      </c>
      <c r="X53" s="386">
        <f>X8</f>
        <v>1469.7379178467829</v>
      </c>
      <c r="Z53" s="54" t="s">
        <v>290</v>
      </c>
      <c r="AF53" s="54" t="s">
        <v>408</v>
      </c>
      <c r="AG53" s="42">
        <f t="shared" si="28"/>
        <v>0</v>
      </c>
      <c r="AH53" s="42">
        <f t="shared" si="29"/>
        <v>0</v>
      </c>
      <c r="AI53" s="42">
        <f t="shared" si="30"/>
        <v>0</v>
      </c>
      <c r="AJ53" s="42">
        <f t="shared" si="31"/>
        <v>0</v>
      </c>
      <c r="AK53" s="387">
        <f>SUM(AK54:AK64)</f>
        <v>33981.030774005041</v>
      </c>
      <c r="AL53" s="387">
        <f>SUM(AL54:AL64)</f>
        <v>27294.626668480261</v>
      </c>
      <c r="AM53" s="387">
        <f>SUM(AM54:AM64)</f>
        <v>23638.000839759687</v>
      </c>
      <c r="AN53" s="387">
        <f>SUM(AN54:AN64)</f>
        <v>23289.546583396084</v>
      </c>
    </row>
    <row r="54" spans="2:40">
      <c r="B54" s="323" t="s">
        <v>103</v>
      </c>
      <c r="C54" s="385">
        <v>9274.2931388454999</v>
      </c>
      <c r="D54" s="385">
        <v>8408.4609695019808</v>
      </c>
      <c r="E54" s="385">
        <v>6408.7328651849366</v>
      </c>
      <c r="F54" s="385">
        <v>5663.7243626894269</v>
      </c>
      <c r="H54" s="323" t="s">
        <v>103</v>
      </c>
      <c r="I54" s="385">
        <v>5624128</v>
      </c>
      <c r="J54" s="385">
        <v>5228477</v>
      </c>
      <c r="K54" s="385">
        <v>4769524</v>
      </c>
      <c r="L54" s="385">
        <v>4642671</v>
      </c>
      <c r="N54" s="323" t="s">
        <v>103</v>
      </c>
      <c r="O54" s="42">
        <f t="shared" ref="O54:O64" si="40">IFERROR(C54/I54*1000000,0)</f>
        <v>1649.018859251692</v>
      </c>
      <c r="P54" s="42">
        <f t="shared" ref="P54:P64" si="41">IFERROR(D54/J54*1000000,0)</f>
        <v>1608.2046396114931</v>
      </c>
      <c r="Q54" s="42">
        <f t="shared" ref="Q54:Q64" si="42">IFERROR(E54/K54*1000000,0)</f>
        <v>1343.6839536156933</v>
      </c>
      <c r="R54" s="42">
        <f t="shared" ref="R54:R64" si="43">IFERROR(F54/L54*1000000,0)</f>
        <v>1219.9280032312063</v>
      </c>
      <c r="T54" s="323" t="s">
        <v>103</v>
      </c>
      <c r="U54" s="385">
        <f>$U$53*'Sourcing ratio'!S43</f>
        <v>990.06582764043003</v>
      </c>
      <c r="V54" s="385">
        <f>$V$53*'Sourcing ratio'!U43</f>
        <v>703.58951046824905</v>
      </c>
      <c r="W54" s="388">
        <f>$W$53*'Sourcing ratio'!W43</f>
        <v>581.54133443500314</v>
      </c>
      <c r="X54" s="385">
        <f>$X$53*'Sourcing ratio'!Y43</f>
        <v>476.2341070721078</v>
      </c>
      <c r="Z54" s="323" t="s">
        <v>103</v>
      </c>
      <c r="AA54" s="385">
        <v>5624128</v>
      </c>
      <c r="AB54" s="385">
        <v>5228477</v>
      </c>
      <c r="AC54" s="385">
        <v>4769524</v>
      </c>
      <c r="AD54" s="385">
        <v>4642671</v>
      </c>
      <c r="AF54" s="323" t="s">
        <v>103</v>
      </c>
      <c r="AG54" s="42">
        <f t="shared" si="28"/>
        <v>1472.9798666042218</v>
      </c>
      <c r="AH54" s="42">
        <f t="shared" si="29"/>
        <v>1473.6359094691879</v>
      </c>
      <c r="AI54" s="42">
        <f t="shared" si="30"/>
        <v>1221.7553640048636</v>
      </c>
      <c r="AJ54" s="42">
        <f t="shared" si="31"/>
        <v>1117.3503906732394</v>
      </c>
      <c r="AK54" s="384">
        <f t="shared" ref="AK54:AK64" si="44">AA54*AG54/1000000</f>
        <v>8284.227311205068</v>
      </c>
      <c r="AL54" s="384">
        <f t="shared" ref="AL54:AL64" si="45">AB54*AH54/1000000</f>
        <v>7704.8714590337313</v>
      </c>
      <c r="AM54" s="384">
        <f t="shared" ref="AM54:AM64" si="46">AC54*AI54/1000000</f>
        <v>5827.191530749933</v>
      </c>
      <c r="AN54" s="384">
        <f t="shared" ref="AN54:AN64" si="47">AD54*AJ54/1000000</f>
        <v>5187.4902556173192</v>
      </c>
    </row>
    <row r="55" spans="2:40">
      <c r="B55" s="323" t="s">
        <v>102</v>
      </c>
      <c r="C55" s="385">
        <v>7051.0943652724627</v>
      </c>
      <c r="D55" s="385">
        <v>3485.5229803196571</v>
      </c>
      <c r="E55" s="385">
        <v>3711.4967875685588</v>
      </c>
      <c r="F55" s="385">
        <v>2928.1187629560027</v>
      </c>
      <c r="H55" s="323" t="s">
        <v>102</v>
      </c>
      <c r="I55" s="385">
        <v>2172161</v>
      </c>
      <c r="J55" s="385">
        <v>1237153</v>
      </c>
      <c r="K55" s="385">
        <v>1472329</v>
      </c>
      <c r="L55" s="385">
        <v>1397030</v>
      </c>
      <c r="N55" s="323" t="s">
        <v>102</v>
      </c>
      <c r="O55" s="42">
        <f t="shared" si="40"/>
        <v>3246.1195856441868</v>
      </c>
      <c r="P55" s="42">
        <f t="shared" si="41"/>
        <v>2817.3742296382561</v>
      </c>
      <c r="Q55" s="42">
        <f t="shared" si="42"/>
        <v>2520.8338540968484</v>
      </c>
      <c r="R55" s="42">
        <f t="shared" si="43"/>
        <v>2095.9598311818663</v>
      </c>
      <c r="T55" s="323" t="s">
        <v>102</v>
      </c>
      <c r="U55" s="385">
        <f>$U$53*'Sourcing ratio'!S44</f>
        <v>251.52886895449416</v>
      </c>
      <c r="V55" s="385">
        <f>$V$53*'Sourcing ratio'!U44</f>
        <v>241.23633311427105</v>
      </c>
      <c r="W55" s="388">
        <f>$W$53*'Sourcing ratio'!W44</f>
        <v>439.93975705810351</v>
      </c>
      <c r="X55" s="385">
        <f>$X$53*'Sourcing ratio'!Y44</f>
        <v>323.70228333100079</v>
      </c>
      <c r="Z55" s="323" t="s">
        <v>102</v>
      </c>
      <c r="AA55" s="385">
        <v>2172161</v>
      </c>
      <c r="AB55" s="385">
        <v>1237153</v>
      </c>
      <c r="AC55" s="385">
        <v>1472329</v>
      </c>
      <c r="AD55" s="385">
        <v>1397030</v>
      </c>
      <c r="AF55" s="323" t="s">
        <v>102</v>
      </c>
      <c r="AG55" s="42">
        <f t="shared" si="28"/>
        <v>3130.3229808094188</v>
      </c>
      <c r="AH55" s="42">
        <f t="shared" si="29"/>
        <v>2622.3811017759213</v>
      </c>
      <c r="AI55" s="42">
        <f t="shared" si="30"/>
        <v>2222.0285211460587</v>
      </c>
      <c r="AJ55" s="42">
        <f t="shared" si="31"/>
        <v>1864.2523636750836</v>
      </c>
      <c r="AK55" s="384">
        <f t="shared" si="44"/>
        <v>6799.5654963179686</v>
      </c>
      <c r="AL55" s="384">
        <f t="shared" si="45"/>
        <v>3244.2866472053861</v>
      </c>
      <c r="AM55" s="384">
        <f t="shared" si="46"/>
        <v>3271.5570305104557</v>
      </c>
      <c r="AN55" s="384">
        <f t="shared" si="47"/>
        <v>2604.416479625002</v>
      </c>
    </row>
    <row r="56" spans="2:40">
      <c r="B56" s="323" t="s">
        <v>101</v>
      </c>
      <c r="C56" s="385">
        <v>2504.649100461364</v>
      </c>
      <c r="D56" s="385">
        <v>1661.890906325998</v>
      </c>
      <c r="E56" s="385">
        <v>2497.8633098423006</v>
      </c>
      <c r="F56" s="385">
        <v>2490.4548727966817</v>
      </c>
      <c r="H56" s="323" t="s">
        <v>101</v>
      </c>
      <c r="I56" s="385">
        <v>576616</v>
      </c>
      <c r="J56" s="385">
        <v>383418</v>
      </c>
      <c r="K56" s="385">
        <v>648651</v>
      </c>
      <c r="L56" s="385">
        <v>712055</v>
      </c>
      <c r="N56" s="323" t="s">
        <v>101</v>
      </c>
      <c r="O56" s="42">
        <f t="shared" si="40"/>
        <v>4343.7037828665252</v>
      </c>
      <c r="P56" s="42">
        <f t="shared" si="41"/>
        <v>4334.4102424142793</v>
      </c>
      <c r="Q56" s="42">
        <f t="shared" si="42"/>
        <v>3850.8586433109649</v>
      </c>
      <c r="R56" s="42">
        <f t="shared" si="43"/>
        <v>3497.5597008611439</v>
      </c>
      <c r="T56" s="323" t="s">
        <v>101</v>
      </c>
      <c r="U56" s="385">
        <f>$U$53*'Sourcing ratio'!S45</f>
        <v>19.809105441474671</v>
      </c>
      <c r="V56" s="385">
        <f>$V$53*'Sourcing ratio'!U45</f>
        <v>29.999728684138418</v>
      </c>
      <c r="W56" s="388">
        <f>$W$53*'Sourcing ratio'!W45</f>
        <v>37.600100568883398</v>
      </c>
      <c r="X56" s="385">
        <f>$X$53*'Sourcing ratio'!Y45</f>
        <v>42.581110872300172</v>
      </c>
      <c r="Z56" s="323" t="s">
        <v>101</v>
      </c>
      <c r="AA56" s="385">
        <v>576616</v>
      </c>
      <c r="AB56" s="385">
        <v>383418</v>
      </c>
      <c r="AC56" s="385">
        <v>648651</v>
      </c>
      <c r="AD56" s="385">
        <v>712055</v>
      </c>
      <c r="AF56" s="323" t="s">
        <v>101</v>
      </c>
      <c r="AG56" s="42">
        <f t="shared" si="28"/>
        <v>4309.3497145758865</v>
      </c>
      <c r="AH56" s="42">
        <f t="shared" si="29"/>
        <v>4256.1673621005257</v>
      </c>
      <c r="AI56" s="42">
        <f t="shared" si="30"/>
        <v>3792.8920317295697</v>
      </c>
      <c r="AJ56" s="42">
        <f t="shared" si="31"/>
        <v>3437.7593892668142</v>
      </c>
      <c r="AK56" s="384">
        <f t="shared" si="44"/>
        <v>2484.8399950198896</v>
      </c>
      <c r="AL56" s="384">
        <f t="shared" si="45"/>
        <v>1631.8911776418593</v>
      </c>
      <c r="AM56" s="384">
        <f t="shared" si="46"/>
        <v>2460.263209273417</v>
      </c>
      <c r="AN56" s="384">
        <f t="shared" si="47"/>
        <v>2447.8737619243811</v>
      </c>
    </row>
    <row r="57" spans="2:40">
      <c r="B57" s="323" t="s">
        <v>100</v>
      </c>
      <c r="C57" s="385">
        <v>4516.4288422312584</v>
      </c>
      <c r="D57" s="385">
        <v>3655.5162809492217</v>
      </c>
      <c r="E57" s="385">
        <v>3209.9244141720073</v>
      </c>
      <c r="F57" s="385">
        <v>2402.6822070016392</v>
      </c>
      <c r="H57" s="323" t="s">
        <v>100</v>
      </c>
      <c r="I57" s="385">
        <v>4058705</v>
      </c>
      <c r="J57" s="385">
        <v>3228689</v>
      </c>
      <c r="K57" s="385">
        <v>2923280</v>
      </c>
      <c r="L57" s="385">
        <v>2497694</v>
      </c>
      <c r="N57" s="323" t="s">
        <v>100</v>
      </c>
      <c r="O57" s="42">
        <f t="shared" si="40"/>
        <v>1112.7758342208313</v>
      </c>
      <c r="P57" s="42">
        <f t="shared" si="41"/>
        <v>1132.1983259921356</v>
      </c>
      <c r="Q57" s="42">
        <f t="shared" si="42"/>
        <v>1098.0557504488136</v>
      </c>
      <c r="R57" s="42">
        <f t="shared" si="43"/>
        <v>961.96019488441709</v>
      </c>
      <c r="T57" s="323" t="s">
        <v>100</v>
      </c>
      <c r="U57" s="385">
        <f>$U$53*'Sourcing ratio'!S46</f>
        <v>451.21024961603393</v>
      </c>
      <c r="V57" s="385">
        <f>$V$53*'Sourcing ratio'!U46</f>
        <v>319.60272153559958</v>
      </c>
      <c r="W57" s="388">
        <f>$W$53*'Sourcing ratio'!W46</f>
        <v>312.8443317007646</v>
      </c>
      <c r="X57" s="385">
        <f>$X$53*'Sourcing ratio'!Y46</f>
        <v>187.34689440345511</v>
      </c>
      <c r="Z57" s="323" t="s">
        <v>100</v>
      </c>
      <c r="AA57" s="385">
        <v>4058705</v>
      </c>
      <c r="AB57" s="385">
        <v>3228689</v>
      </c>
      <c r="AC57" s="385">
        <v>2923280</v>
      </c>
      <c r="AD57" s="385">
        <v>2497694</v>
      </c>
      <c r="AF57" s="323" t="s">
        <v>100</v>
      </c>
      <c r="AG57" s="42">
        <f t="shared" si="28"/>
        <v>1001.6048450466897</v>
      </c>
      <c r="AH57" s="42">
        <f t="shared" si="29"/>
        <v>1033.2099373503061</v>
      </c>
      <c r="AI57" s="42">
        <f t="shared" si="30"/>
        <v>991.03749297749187</v>
      </c>
      <c r="AJ57" s="42">
        <f t="shared" si="31"/>
        <v>886.95224979448403</v>
      </c>
      <c r="AK57" s="384">
        <f t="shared" si="44"/>
        <v>4065.2185926152242</v>
      </c>
      <c r="AL57" s="384">
        <f t="shared" si="45"/>
        <v>3335.9135594136224</v>
      </c>
      <c r="AM57" s="384">
        <f t="shared" si="46"/>
        <v>2897.0800824712423</v>
      </c>
      <c r="AN57" s="384">
        <f t="shared" si="47"/>
        <v>2215.3353125981839</v>
      </c>
    </row>
    <row r="58" spans="2:40">
      <c r="B58" s="323" t="s">
        <v>99</v>
      </c>
      <c r="C58" s="385">
        <v>935.76245916050448</v>
      </c>
      <c r="D58" s="385">
        <v>414.12569272360429</v>
      </c>
      <c r="E58" s="385">
        <v>803.9332426527402</v>
      </c>
      <c r="F58" s="385">
        <v>1653.0534791287125</v>
      </c>
      <c r="H58" s="323" t="s">
        <v>99</v>
      </c>
      <c r="I58" s="385">
        <v>192219</v>
      </c>
      <c r="J58" s="385">
        <v>109839</v>
      </c>
      <c r="K58" s="385">
        <v>132502.39999999999</v>
      </c>
      <c r="L58" s="385">
        <v>316360</v>
      </c>
      <c r="N58" s="323" t="s">
        <v>99</v>
      </c>
      <c r="O58" s="42">
        <f t="shared" si="40"/>
        <v>4868.2100060894318</v>
      </c>
      <c r="P58" s="42">
        <f t="shared" si="41"/>
        <v>3770.2973690911631</v>
      </c>
      <c r="Q58" s="42">
        <f t="shared" si="42"/>
        <v>6067.3108008061763</v>
      </c>
      <c r="R58" s="42">
        <f t="shared" si="43"/>
        <v>5225.2291033275778</v>
      </c>
      <c r="T58" s="323" t="s">
        <v>99</v>
      </c>
      <c r="U58" s="385">
        <f>$U$53*'Sourcing ratio'!S47</f>
        <v>41.130092899954604</v>
      </c>
      <c r="V58" s="385">
        <f>$V$53*'Sourcing ratio'!U47</f>
        <v>61.400821939659338</v>
      </c>
      <c r="W58" s="388">
        <f>$W$53*'Sourcing ratio'!W47</f>
        <v>86.311661914778924</v>
      </c>
      <c r="X58" s="385">
        <f>$X$53*'Sourcing ratio'!Y47</f>
        <v>138.32960459341012</v>
      </c>
      <c r="Z58" s="323" t="s">
        <v>99</v>
      </c>
      <c r="AA58" s="385">
        <v>192219</v>
      </c>
      <c r="AB58" s="385">
        <v>109839</v>
      </c>
      <c r="AC58" s="385">
        <v>132502.39999999999</v>
      </c>
      <c r="AD58" s="385">
        <v>316360</v>
      </c>
      <c r="AF58" s="323" t="s">
        <v>99</v>
      </c>
      <c r="AG58" s="42">
        <f t="shared" si="28"/>
        <v>4654.2348376619884</v>
      </c>
      <c r="AH58" s="42">
        <f t="shared" si="29"/>
        <v>3211.2898950640933</v>
      </c>
      <c r="AI58" s="42">
        <f t="shared" si="30"/>
        <v>5415.9138305265506</v>
      </c>
      <c r="AJ58" s="42">
        <f t="shared" si="31"/>
        <v>4787.975327270522</v>
      </c>
      <c r="AK58" s="384">
        <f t="shared" si="44"/>
        <v>894.63236626054982</v>
      </c>
      <c r="AL58" s="384">
        <f t="shared" si="45"/>
        <v>352.72487078394494</v>
      </c>
      <c r="AM58" s="384">
        <f t="shared" si="46"/>
        <v>717.62158073796115</v>
      </c>
      <c r="AN58" s="384">
        <f t="shared" si="47"/>
        <v>1514.7238745353025</v>
      </c>
    </row>
    <row r="59" spans="2:40">
      <c r="B59" s="323" t="s">
        <v>98</v>
      </c>
      <c r="C59" s="385">
        <v>2187.006807646093</v>
      </c>
      <c r="D59" s="385">
        <v>1528.4690393865919</v>
      </c>
      <c r="E59" s="385">
        <v>895.03662300915141</v>
      </c>
      <c r="F59" s="385">
        <v>1030.3791173997806</v>
      </c>
      <c r="H59" s="323" t="s">
        <v>98</v>
      </c>
      <c r="I59" s="385">
        <v>718199</v>
      </c>
      <c r="J59" s="385">
        <v>628657</v>
      </c>
      <c r="K59" s="385">
        <v>385797</v>
      </c>
      <c r="L59" s="385">
        <v>474981</v>
      </c>
      <c r="N59" s="323" t="s">
        <v>98</v>
      </c>
      <c r="O59" s="42">
        <f t="shared" si="40"/>
        <v>3045.1265006580252</v>
      </c>
      <c r="P59" s="42">
        <f t="shared" si="41"/>
        <v>2431.3242982844254</v>
      </c>
      <c r="Q59" s="42">
        <f t="shared" si="42"/>
        <v>2319.967814703462</v>
      </c>
      <c r="R59" s="42">
        <f t="shared" si="43"/>
        <v>2169.3059667645248</v>
      </c>
      <c r="T59" s="323" t="s">
        <v>98</v>
      </c>
      <c r="U59" s="385">
        <f>$U$53*'Sourcing ratio'!S48</f>
        <v>60.002839604496721</v>
      </c>
      <c r="V59" s="385">
        <f>$V$53*'Sourcing ratio'!U48</f>
        <v>104.14485541107801</v>
      </c>
      <c r="W59" s="388">
        <f>$W$53*'Sourcing ratio'!W48</f>
        <v>90.759119279955698</v>
      </c>
      <c r="X59" s="385">
        <f>$X$53*'Sourcing ratio'!Y48</f>
        <v>63.823267408391203</v>
      </c>
      <c r="Z59" s="323" t="s">
        <v>98</v>
      </c>
      <c r="AA59" s="385">
        <v>718199</v>
      </c>
      <c r="AB59" s="385">
        <v>628657</v>
      </c>
      <c r="AC59" s="385">
        <v>385797</v>
      </c>
      <c r="AD59" s="385">
        <v>474981</v>
      </c>
      <c r="AF59" s="323" t="s">
        <v>98</v>
      </c>
      <c r="AG59" s="42">
        <f t="shared" si="28"/>
        <v>2961.5802417458062</v>
      </c>
      <c r="AH59" s="42">
        <f t="shared" si="29"/>
        <v>2265.6618537223226</v>
      </c>
      <c r="AI59" s="42">
        <f t="shared" si="30"/>
        <v>2084.7168426120361</v>
      </c>
      <c r="AJ59" s="42">
        <f t="shared" si="31"/>
        <v>2034.9358184672426</v>
      </c>
      <c r="AK59" s="384">
        <f t="shared" si="44"/>
        <v>2127.0039680415962</v>
      </c>
      <c r="AL59" s="384">
        <f t="shared" si="45"/>
        <v>1424.3241839755142</v>
      </c>
      <c r="AM59" s="384">
        <f t="shared" si="46"/>
        <v>804.2775037291957</v>
      </c>
      <c r="AN59" s="384">
        <f t="shared" si="47"/>
        <v>966.55584999138944</v>
      </c>
    </row>
    <row r="60" spans="2:40">
      <c r="B60" s="323" t="s">
        <v>97</v>
      </c>
      <c r="C60" s="385">
        <v>2869.1635625002709</v>
      </c>
      <c r="D60" s="385">
        <v>1951.1524408347852</v>
      </c>
      <c r="E60" s="385">
        <v>1060.4245997103403</v>
      </c>
      <c r="F60" s="385">
        <v>556.08884311353643</v>
      </c>
      <c r="H60" s="323" t="s">
        <v>97</v>
      </c>
      <c r="I60" s="385">
        <v>2532977</v>
      </c>
      <c r="J60" s="385">
        <v>1666436</v>
      </c>
      <c r="K60" s="385">
        <v>1006551</v>
      </c>
      <c r="L60" s="385">
        <v>567676</v>
      </c>
      <c r="N60" s="323" t="s">
        <v>97</v>
      </c>
      <c r="O60" s="42">
        <f t="shared" si="40"/>
        <v>1132.7238907026281</v>
      </c>
      <c r="P60" s="42">
        <f t="shared" si="41"/>
        <v>1170.853510626742</v>
      </c>
      <c r="Q60" s="42">
        <f t="shared" si="42"/>
        <v>1053.5229707290939</v>
      </c>
      <c r="R60" s="42">
        <f t="shared" si="43"/>
        <v>979.58843268613862</v>
      </c>
      <c r="T60" s="323" t="s">
        <v>97</v>
      </c>
      <c r="U60" s="385">
        <f>$U$53*'Sourcing ratio'!S49</f>
        <v>46.657551625949715</v>
      </c>
      <c r="V60" s="385">
        <f>$V$53*'Sourcing ratio'!U49</f>
        <v>56.399113821797826</v>
      </c>
      <c r="W60" s="388">
        <f>$W$53*'Sourcing ratio'!W49</f>
        <v>17.324959948193666</v>
      </c>
      <c r="X60" s="385">
        <f>$X$53*'Sourcing ratio'!Y49</f>
        <v>12.278014535097517</v>
      </c>
      <c r="Z60" s="323" t="s">
        <v>97</v>
      </c>
      <c r="AA60" s="385">
        <v>2532977</v>
      </c>
      <c r="AB60" s="385">
        <v>1666436</v>
      </c>
      <c r="AC60" s="385">
        <v>1006551</v>
      </c>
      <c r="AD60" s="385">
        <v>567676</v>
      </c>
      <c r="AF60" s="323" t="s">
        <v>97</v>
      </c>
      <c r="AG60" s="42">
        <f t="shared" si="28"/>
        <v>1114.3038451886146</v>
      </c>
      <c r="AH60" s="42">
        <f t="shared" si="29"/>
        <v>1137.0093583029818</v>
      </c>
      <c r="AI60" s="42">
        <f t="shared" si="30"/>
        <v>1036.3107679214927</v>
      </c>
      <c r="AJ60" s="42">
        <f t="shared" si="31"/>
        <v>957.95987249494226</v>
      </c>
      <c r="AK60" s="384">
        <f t="shared" si="44"/>
        <v>2822.5060108743214</v>
      </c>
      <c r="AL60" s="384">
        <f t="shared" si="45"/>
        <v>1894.7533270129879</v>
      </c>
      <c r="AM60" s="384">
        <f t="shared" si="46"/>
        <v>1043.0996397621464</v>
      </c>
      <c r="AN60" s="384">
        <f t="shared" si="47"/>
        <v>543.81082857843887</v>
      </c>
    </row>
    <row r="61" spans="2:40">
      <c r="B61" s="323" t="s">
        <v>96</v>
      </c>
      <c r="C61" s="385">
        <v>326.52194948535333</v>
      </c>
      <c r="D61" s="385">
        <v>84.467622338960552</v>
      </c>
      <c r="E61" s="385">
        <v>48.964586292182673</v>
      </c>
      <c r="F61" s="385">
        <v>428.16071609553097</v>
      </c>
      <c r="H61" s="323" t="s">
        <v>96</v>
      </c>
      <c r="I61" s="385">
        <v>179605</v>
      </c>
      <c r="J61" s="385">
        <v>49325</v>
      </c>
      <c r="K61" s="385">
        <v>5024</v>
      </c>
      <c r="L61" s="385">
        <v>35040</v>
      </c>
      <c r="N61" s="323" t="s">
        <v>96</v>
      </c>
      <c r="O61" s="42">
        <f t="shared" si="40"/>
        <v>1818.0003312009874</v>
      </c>
      <c r="P61" s="42">
        <f t="shared" si="41"/>
        <v>1712.470802614507</v>
      </c>
      <c r="Q61" s="42">
        <f t="shared" si="42"/>
        <v>9746.135806565022</v>
      </c>
      <c r="R61" s="42">
        <f t="shared" si="43"/>
        <v>12219.198518708075</v>
      </c>
      <c r="T61" s="323" t="s">
        <v>96</v>
      </c>
      <c r="U61" s="385">
        <f>$U$53*'Sourcing ratio'!S50</f>
        <v>8.1368848921597472</v>
      </c>
      <c r="V61" s="385">
        <f>$V$53*'Sourcing ratio'!U50</f>
        <v>0.14203503487998839</v>
      </c>
      <c r="W61" s="388">
        <f>$W$53*'Sourcing ratio'!W50</f>
        <v>2.1737234915327339</v>
      </c>
      <c r="X61" s="385">
        <f>$X$53*'Sourcing ratio'!Y50</f>
        <v>0.51540726970868755</v>
      </c>
      <c r="Z61" s="323" t="s">
        <v>96</v>
      </c>
      <c r="AA61" s="385">
        <v>179605</v>
      </c>
      <c r="AB61" s="385">
        <v>49325</v>
      </c>
      <c r="AC61" s="385">
        <v>5024</v>
      </c>
      <c r="AD61" s="385">
        <v>35040</v>
      </c>
      <c r="AF61" s="323" t="s">
        <v>96</v>
      </c>
      <c r="AG61" s="42">
        <f t="shared" si="28"/>
        <v>1772.695997289572</v>
      </c>
      <c r="AH61" s="42">
        <f t="shared" si="29"/>
        <v>1709.5912276549534</v>
      </c>
      <c r="AI61" s="42">
        <f t="shared" si="30"/>
        <v>9313.4679141421057</v>
      </c>
      <c r="AJ61" s="42">
        <f t="shared" si="31"/>
        <v>12204.489407129631</v>
      </c>
      <c r="AK61" s="384">
        <f t="shared" si="44"/>
        <v>318.38506459319359</v>
      </c>
      <c r="AL61" s="384">
        <f t="shared" si="45"/>
        <v>84.325587304080571</v>
      </c>
      <c r="AM61" s="384">
        <f t="shared" si="46"/>
        <v>46.79086280064994</v>
      </c>
      <c r="AN61" s="384">
        <f t="shared" si="47"/>
        <v>427.64530882582227</v>
      </c>
    </row>
    <row r="62" spans="2:40">
      <c r="B62" s="323" t="s">
        <v>95</v>
      </c>
      <c r="C62" s="385">
        <v>812.78837638210064</v>
      </c>
      <c r="D62" s="385">
        <v>1087.926485290966</v>
      </c>
      <c r="E62" s="385">
        <v>1118.6297512857141</v>
      </c>
      <c r="F62" s="385">
        <v>1127.9474591903972</v>
      </c>
      <c r="H62" s="323" t="s">
        <v>95</v>
      </c>
      <c r="I62" s="385">
        <v>178744</v>
      </c>
      <c r="J62" s="385">
        <v>199050</v>
      </c>
      <c r="K62" s="385">
        <v>189881</v>
      </c>
      <c r="L62" s="385">
        <v>203196</v>
      </c>
      <c r="N62" s="323" t="s">
        <v>95</v>
      </c>
      <c r="O62" s="42">
        <f t="shared" si="40"/>
        <v>4547.2204738738119</v>
      </c>
      <c r="P62" s="42">
        <f t="shared" si="41"/>
        <v>5465.5939979450686</v>
      </c>
      <c r="Q62" s="42">
        <f t="shared" si="42"/>
        <v>5891.2147675950418</v>
      </c>
      <c r="R62" s="42">
        <f t="shared" si="43"/>
        <v>5551.0318076654912</v>
      </c>
      <c r="T62" s="323" t="s">
        <v>95</v>
      </c>
      <c r="U62" s="385">
        <f>$U$53*'Sourcing ratio'!S51</f>
        <v>53.080242918085979</v>
      </c>
      <c r="V62" s="385">
        <f>$V$53*'Sourcing ratio'!U51</f>
        <v>40.649100448109564</v>
      </c>
      <c r="W62" s="388">
        <f>$W$53*'Sourcing ratio'!W51</f>
        <v>49.531446697398586</v>
      </c>
      <c r="X62" s="385">
        <f>$X$53*'Sourcing ratio'!Y51</f>
        <v>36.890037922123625</v>
      </c>
      <c r="Z62" s="323" t="s">
        <v>95</v>
      </c>
      <c r="AA62" s="385">
        <v>178744</v>
      </c>
      <c r="AB62" s="385">
        <v>199050</v>
      </c>
      <c r="AC62" s="385">
        <v>189881</v>
      </c>
      <c r="AD62" s="385">
        <v>203196</v>
      </c>
      <c r="AF62" s="323" t="s">
        <v>95</v>
      </c>
      <c r="AG62" s="42">
        <f t="shared" si="28"/>
        <v>4250.2580979726008</v>
      </c>
      <c r="AH62" s="42">
        <f t="shared" si="29"/>
        <v>5261.3784719560736</v>
      </c>
      <c r="AI62" s="42">
        <f t="shared" si="30"/>
        <v>5630.3595651398264</v>
      </c>
      <c r="AJ62" s="42">
        <f t="shared" si="31"/>
        <v>5369.4827716503951</v>
      </c>
      <c r="AK62" s="384">
        <f t="shared" si="44"/>
        <v>759.70813346401451</v>
      </c>
      <c r="AL62" s="384">
        <f t="shared" si="45"/>
        <v>1047.2773848428565</v>
      </c>
      <c r="AM62" s="384">
        <f t="shared" si="46"/>
        <v>1069.0983045883154</v>
      </c>
      <c r="AN62" s="384">
        <f t="shared" si="47"/>
        <v>1091.0574212682736</v>
      </c>
    </row>
    <row r="63" spans="2:40">
      <c r="B63" s="323" t="s">
        <v>94</v>
      </c>
      <c r="C63" s="385">
        <v>4055.8821498227248</v>
      </c>
      <c r="D63" s="385">
        <v>5457.1476259827559</v>
      </c>
      <c r="E63" s="385">
        <v>4532.6826343166022</v>
      </c>
      <c r="F63" s="385">
        <v>5326.319830007862</v>
      </c>
      <c r="H63" s="323" t="s">
        <v>94</v>
      </c>
      <c r="I63" s="385">
        <v>1830951</v>
      </c>
      <c r="J63" s="385">
        <v>2088539.81</v>
      </c>
      <c r="K63" s="385">
        <v>1903522</v>
      </c>
      <c r="L63" s="385">
        <v>2072984</v>
      </c>
      <c r="N63" s="323" t="s">
        <v>94</v>
      </c>
      <c r="O63" s="42">
        <f t="shared" si="40"/>
        <v>2215.1778774105505</v>
      </c>
      <c r="P63" s="42">
        <f t="shared" si="41"/>
        <v>2612.9009367471699</v>
      </c>
      <c r="Q63" s="42">
        <f t="shared" si="42"/>
        <v>2381.2084306441443</v>
      </c>
      <c r="R63" s="42">
        <f t="shared" si="43"/>
        <v>2569.3974627917351</v>
      </c>
      <c r="T63" s="323" t="s">
        <v>94</v>
      </c>
      <c r="U63" s="385">
        <f>$U$53*'Sourcing ratio'!S52</f>
        <v>251.10737547008137</v>
      </c>
      <c r="V63" s="385">
        <f>$V$53*'Sourcing ratio'!U52</f>
        <v>283.29902545208097</v>
      </c>
      <c r="W63" s="388">
        <f>$W$53*'Sourcing ratio'!W52</f>
        <v>212.62081485956537</v>
      </c>
      <c r="X63" s="385">
        <f>$X$53*'Sourcing ratio'!Y52</f>
        <v>160.04297826030151</v>
      </c>
      <c r="Z63" s="323" t="s">
        <v>94</v>
      </c>
      <c r="AA63" s="385">
        <v>1830951</v>
      </c>
      <c r="AB63" s="385">
        <v>2088539.81</v>
      </c>
      <c r="AC63" s="385">
        <v>1903522</v>
      </c>
      <c r="AD63" s="385">
        <v>2072984</v>
      </c>
      <c r="AF63" s="323" t="s">
        <v>94</v>
      </c>
      <c r="AG63" s="42">
        <f t="shared" si="28"/>
        <v>2078.032003233644</v>
      </c>
      <c r="AH63" s="42">
        <f t="shared" si="29"/>
        <v>2477.2563949981277</v>
      </c>
      <c r="AI63" s="42">
        <f t="shared" si="30"/>
        <v>2269.5097926144472</v>
      </c>
      <c r="AJ63" s="42">
        <f t="shared" si="31"/>
        <v>2492.1933076895725</v>
      </c>
      <c r="AK63" s="384">
        <f t="shared" si="44"/>
        <v>3804.7747743526434</v>
      </c>
      <c r="AL63" s="384">
        <f t="shared" si="45"/>
        <v>5173.848600530675</v>
      </c>
      <c r="AM63" s="384">
        <f t="shared" si="46"/>
        <v>4320.0618194570379</v>
      </c>
      <c r="AN63" s="384">
        <f t="shared" si="47"/>
        <v>5166.2768517475606</v>
      </c>
    </row>
    <row r="64" spans="2:40">
      <c r="B64" s="323" t="s">
        <v>93</v>
      </c>
      <c r="C64" s="385">
        <v>1660.5708276570913</v>
      </c>
      <c r="D64" s="385">
        <v>1452.5249740500133</v>
      </c>
      <c r="E64" s="385">
        <v>1241.7677989109145</v>
      </c>
      <c r="F64" s="385">
        <v>1152.3548508632989</v>
      </c>
      <c r="H64" s="323" t="s">
        <v>93</v>
      </c>
      <c r="I64" s="385">
        <v>1018965</v>
      </c>
      <c r="J64" s="385">
        <v>826806</v>
      </c>
      <c r="K64" s="385">
        <v>710223</v>
      </c>
      <c r="L64" s="385">
        <v>716326</v>
      </c>
      <c r="N64" s="323" t="s">
        <v>93</v>
      </c>
      <c r="O64" s="42">
        <f t="shared" si="40"/>
        <v>1629.664245246001</v>
      </c>
      <c r="P64" s="42">
        <f t="shared" si="41"/>
        <v>1756.7905579422661</v>
      </c>
      <c r="Q64" s="42">
        <f t="shared" si="42"/>
        <v>1748.4195793587571</v>
      </c>
      <c r="R64" s="42">
        <f t="shared" si="43"/>
        <v>1608.7016956850637</v>
      </c>
      <c r="T64" s="323" t="s">
        <v>93</v>
      </c>
      <c r="U64" s="385">
        <f>$U$53*'Sourcing ratio'!S53</f>
        <v>40.401766396516457</v>
      </c>
      <c r="V64" s="385">
        <f>$V$53*'Sourcing ratio'!U53</f>
        <v>52.115103314404955</v>
      </c>
      <c r="W64" s="388">
        <f>$W$53*'Sourcing ratio'!W53</f>
        <v>60.808523231582129</v>
      </c>
      <c r="X64" s="385">
        <f>$X$53*'Sourcing ratio'!Y53</f>
        <v>27.994212178886301</v>
      </c>
      <c r="Z64" s="323" t="s">
        <v>93</v>
      </c>
      <c r="AA64" s="385">
        <v>1018965</v>
      </c>
      <c r="AB64" s="385">
        <v>826806</v>
      </c>
      <c r="AC64" s="385">
        <v>710223</v>
      </c>
      <c r="AD64" s="385">
        <v>716326</v>
      </c>
      <c r="AF64" s="323" t="s">
        <v>93</v>
      </c>
      <c r="AG64" s="42">
        <f t="shared" si="28"/>
        <v>1590.0144374542549</v>
      </c>
      <c r="AH64" s="42">
        <f t="shared" si="29"/>
        <v>1693.7587181704152</v>
      </c>
      <c r="AI64" s="42">
        <f t="shared" si="30"/>
        <v>1662.8006635652921</v>
      </c>
      <c r="AJ64" s="42">
        <f t="shared" si="31"/>
        <v>1569.6214275126306</v>
      </c>
      <c r="AK64" s="384">
        <f t="shared" si="44"/>
        <v>1620.1690612605748</v>
      </c>
      <c r="AL64" s="384">
        <f t="shared" si="45"/>
        <v>1400.4098707356084</v>
      </c>
      <c r="AM64" s="384">
        <f t="shared" si="46"/>
        <v>1180.9592756793324</v>
      </c>
      <c r="AN64" s="384">
        <f t="shared" si="47"/>
        <v>1124.3606386844126</v>
      </c>
    </row>
    <row r="65" spans="2:40">
      <c r="B65" s="54" t="s">
        <v>202</v>
      </c>
      <c r="H65" s="54" t="s">
        <v>202</v>
      </c>
      <c r="N65" s="54" t="s">
        <v>208</v>
      </c>
      <c r="T65" s="54" t="s">
        <v>208</v>
      </c>
      <c r="U65" s="386">
        <f>U9</f>
        <v>2007.6709601384919</v>
      </c>
      <c r="V65" s="386">
        <f>V9</f>
        <v>2000.5729411599896</v>
      </c>
      <c r="W65" s="386">
        <f>W9</f>
        <v>2711.4382519785995</v>
      </c>
      <c r="X65" s="386">
        <f>X9</f>
        <v>2345.4181258479557</v>
      </c>
      <c r="Z65" s="54" t="s">
        <v>288</v>
      </c>
      <c r="AF65" s="54" t="s">
        <v>208</v>
      </c>
      <c r="AG65" s="42">
        <f t="shared" si="28"/>
        <v>0</v>
      </c>
      <c r="AH65" s="42">
        <f t="shared" si="29"/>
        <v>0</v>
      </c>
      <c r="AI65" s="42">
        <f t="shared" si="30"/>
        <v>0</v>
      </c>
      <c r="AJ65" s="42">
        <f t="shared" si="31"/>
        <v>0</v>
      </c>
      <c r="AK65" s="387">
        <f>SUM(AK66:AK76)</f>
        <v>30826.342714240149</v>
      </c>
      <c r="AL65" s="387">
        <f>SUM(AL66:AL76)</f>
        <v>28852.116782592875</v>
      </c>
      <c r="AM65" s="387">
        <f>SUM(AM66:AM76)</f>
        <v>33885.52911775223</v>
      </c>
      <c r="AN65" s="387">
        <f>SUM(AN66:AN76)</f>
        <v>37165.62254820449</v>
      </c>
    </row>
    <row r="66" spans="2:40">
      <c r="B66" s="323" t="s">
        <v>103</v>
      </c>
      <c r="C66" s="385">
        <v>4346.9841105944406</v>
      </c>
      <c r="D66" s="385">
        <v>3612.6516993954601</v>
      </c>
      <c r="E66" s="385">
        <v>4435.229737484713</v>
      </c>
      <c r="F66" s="385">
        <v>4663.1073564670014</v>
      </c>
      <c r="H66" s="323" t="s">
        <v>103</v>
      </c>
      <c r="I66" s="385">
        <v>1537015</v>
      </c>
      <c r="J66" s="385">
        <v>1420568</v>
      </c>
      <c r="K66" s="385">
        <v>2045062</v>
      </c>
      <c r="L66" s="385">
        <v>2563499</v>
      </c>
      <c r="N66" s="323" t="s">
        <v>103</v>
      </c>
      <c r="O66" s="42">
        <f t="shared" ref="O66:O76" si="48">IFERROR(C66/I66*1000000,0)</f>
        <v>2828.1988858888431</v>
      </c>
      <c r="P66" s="42">
        <f t="shared" ref="P66:P76" si="49">IFERROR(D66/J66*1000000,0)</f>
        <v>2543.1036735977864</v>
      </c>
      <c r="Q66" s="42">
        <f t="shared" ref="Q66:Q76" si="50">IFERROR(E66/K66*1000000,0)</f>
        <v>2168.7507456911881</v>
      </c>
      <c r="R66" s="42">
        <f t="shared" ref="R66:R76" si="51">IFERROR(F66/L66*1000000,0)</f>
        <v>1819.0400528601733</v>
      </c>
      <c r="T66" s="323" t="s">
        <v>103</v>
      </c>
      <c r="U66" s="385">
        <f>$U$65*'Sourcing ratio'!S43</f>
        <v>898.15134553979192</v>
      </c>
      <c r="V66" s="385">
        <f>$V$65*'Sourcing ratio'!U43</f>
        <v>743.73784150269034</v>
      </c>
      <c r="W66" s="385">
        <f>$W$65*'Sourcing ratio'!W43</f>
        <v>833.65069469107129</v>
      </c>
      <c r="X66" s="385">
        <f>$X$65*'Sourcing ratio'!Y43</f>
        <v>759.97774386220829</v>
      </c>
      <c r="Z66" s="323" t="s">
        <v>103</v>
      </c>
      <c r="AA66" s="385">
        <v>1537015</v>
      </c>
      <c r="AB66" s="385">
        <v>1420568</v>
      </c>
      <c r="AC66" s="385">
        <v>2045062</v>
      </c>
      <c r="AD66" s="385">
        <v>2563499</v>
      </c>
      <c r="AF66" s="323" t="s">
        <v>103</v>
      </c>
      <c r="AG66" s="42">
        <f t="shared" si="28"/>
        <v>2243.8510782618573</v>
      </c>
      <c r="AH66" s="42">
        <f t="shared" si="29"/>
        <v>2019.5540501354174</v>
      </c>
      <c r="AI66" s="42">
        <f t="shared" si="30"/>
        <v>1761.1099530447693</v>
      </c>
      <c r="AJ66" s="42">
        <f t="shared" si="31"/>
        <v>1522.5789487746215</v>
      </c>
      <c r="AK66" s="384">
        <f t="shared" ref="AK66:AK76" si="52">AA66*AG66/1000000</f>
        <v>3448.8327650546485</v>
      </c>
      <c r="AL66" s="384">
        <f t="shared" ref="AL66:AL76" si="53">AB66*AH66/1000000</f>
        <v>2868.9138578927696</v>
      </c>
      <c r="AM66" s="384">
        <f t="shared" ref="AM66:AM76" si="54">AC66*AI66/1000000</f>
        <v>3601.5790427936422</v>
      </c>
      <c r="AN66" s="384">
        <f t="shared" ref="AN66:AN76" si="55">AD66*AJ66/1000000</f>
        <v>3903.1296126047937</v>
      </c>
    </row>
    <row r="67" spans="2:40">
      <c r="B67" s="323" t="s">
        <v>102</v>
      </c>
      <c r="C67" s="385">
        <v>7780.6480155590343</v>
      </c>
      <c r="D67" s="385">
        <v>5954.4148477507833</v>
      </c>
      <c r="E67" s="385">
        <v>9616.6929902193533</v>
      </c>
      <c r="F67" s="385">
        <v>8911.868760066407</v>
      </c>
      <c r="H67" s="323" t="s">
        <v>102</v>
      </c>
      <c r="I67" s="385">
        <v>1325052</v>
      </c>
      <c r="J67" s="385">
        <v>924254</v>
      </c>
      <c r="K67" s="385">
        <v>1551805</v>
      </c>
      <c r="L67" s="385">
        <v>1845846</v>
      </c>
      <c r="N67" s="323" t="s">
        <v>102</v>
      </c>
      <c r="O67" s="42">
        <f t="shared" si="48"/>
        <v>5871.9567349500503</v>
      </c>
      <c r="P67" s="42">
        <f t="shared" si="49"/>
        <v>6442.4009501184564</v>
      </c>
      <c r="Q67" s="42">
        <f t="shared" si="50"/>
        <v>6197.1014336333192</v>
      </c>
      <c r="R67" s="42">
        <f t="shared" si="51"/>
        <v>4828.0673252624574</v>
      </c>
      <c r="T67" s="323" t="s">
        <v>102</v>
      </c>
      <c r="U67" s="385">
        <f>$U$65*'Sourcing ratio'!S44</f>
        <v>228.17774918257939</v>
      </c>
      <c r="V67" s="385">
        <f>$V$65*'Sourcing ratio'!U44</f>
        <v>255.00179723121167</v>
      </c>
      <c r="W67" s="385">
        <f>$W$65*'Sourcing ratio'!W44</f>
        <v>630.66210839515168</v>
      </c>
      <c r="X67" s="385">
        <f>$X$65*'Sourcing ratio'!Y44</f>
        <v>516.56638471652093</v>
      </c>
      <c r="Z67" s="323" t="s">
        <v>102</v>
      </c>
      <c r="AA67" s="385">
        <v>1325052</v>
      </c>
      <c r="AB67" s="385">
        <v>924254</v>
      </c>
      <c r="AC67" s="385">
        <v>1551805</v>
      </c>
      <c r="AD67" s="385">
        <v>1845846</v>
      </c>
      <c r="AF67" s="323" t="s">
        <v>102</v>
      </c>
      <c r="AG67" s="42">
        <f t="shared" si="28"/>
        <v>5699.7538710755907</v>
      </c>
      <c r="AH67" s="42">
        <f t="shared" si="29"/>
        <v>6166.500821764982</v>
      </c>
      <c r="AI67" s="42">
        <f t="shared" si="30"/>
        <v>5790.6959197993319</v>
      </c>
      <c r="AJ67" s="42">
        <f t="shared" si="31"/>
        <v>4548.2138679770069</v>
      </c>
      <c r="AK67" s="384">
        <f t="shared" si="52"/>
        <v>7552.4702663764538</v>
      </c>
      <c r="AL67" s="384">
        <f t="shared" si="53"/>
        <v>5699.4130505195717</v>
      </c>
      <c r="AM67" s="384">
        <f t="shared" si="54"/>
        <v>8986.0308818242011</v>
      </c>
      <c r="AN67" s="384">
        <f t="shared" si="55"/>
        <v>8395.3023753498856</v>
      </c>
    </row>
    <row r="68" spans="2:40">
      <c r="B68" s="323" t="s">
        <v>101</v>
      </c>
      <c r="C68" s="385">
        <v>5701.5265226905731</v>
      </c>
      <c r="D68" s="385">
        <v>7204.6280853516837</v>
      </c>
      <c r="E68" s="385">
        <v>10056.713111906176</v>
      </c>
      <c r="F68" s="385">
        <v>9894.2705588303907</v>
      </c>
      <c r="H68" s="323" t="s">
        <v>101</v>
      </c>
      <c r="I68" s="385">
        <v>1596413</v>
      </c>
      <c r="J68" s="385">
        <v>1800556</v>
      </c>
      <c r="K68" s="385">
        <v>2652774</v>
      </c>
      <c r="L68" s="385">
        <v>3071990</v>
      </c>
      <c r="N68" s="323" t="s">
        <v>101</v>
      </c>
      <c r="O68" s="42">
        <f t="shared" si="48"/>
        <v>3571.460845464534</v>
      </c>
      <c r="P68" s="42">
        <f t="shared" si="49"/>
        <v>4001.3351905476334</v>
      </c>
      <c r="Q68" s="42">
        <f t="shared" si="50"/>
        <v>3791.0176712777557</v>
      </c>
      <c r="R68" s="42">
        <f t="shared" si="51"/>
        <v>3220.8016819164095</v>
      </c>
      <c r="T68" s="323" t="s">
        <v>101</v>
      </c>
      <c r="U68" s="385">
        <f>$U$65*'Sourcing ratio'!S45</f>
        <v>17.970092704443481</v>
      </c>
      <c r="V68" s="385">
        <f>$V$65*'Sourcing ratio'!U45</f>
        <v>31.711577738500583</v>
      </c>
      <c r="W68" s="385">
        <f>$W$65*'Sourcing ratio'!W45</f>
        <v>53.900467780432813</v>
      </c>
      <c r="X68" s="385">
        <f>$X$65*'Sourcing ratio'!Y45</f>
        <v>67.951236778968081</v>
      </c>
      <c r="Z68" s="323" t="s">
        <v>101</v>
      </c>
      <c r="AA68" s="385">
        <v>1596413</v>
      </c>
      <c r="AB68" s="385">
        <v>1800556</v>
      </c>
      <c r="AC68" s="385">
        <v>2652774</v>
      </c>
      <c r="AD68" s="385">
        <v>3071990</v>
      </c>
      <c r="AF68" s="323" t="s">
        <v>101</v>
      </c>
      <c r="AG68" s="42">
        <f t="shared" si="28"/>
        <v>3560.2043017603401</v>
      </c>
      <c r="AH68" s="42">
        <f t="shared" si="29"/>
        <v>3983.7230875425053</v>
      </c>
      <c r="AI68" s="42">
        <f t="shared" si="30"/>
        <v>3770.6991413990572</v>
      </c>
      <c r="AJ68" s="42">
        <f t="shared" si="31"/>
        <v>3198.6820666901331</v>
      </c>
      <c r="AK68" s="384">
        <f t="shared" si="52"/>
        <v>5683.5564299861298</v>
      </c>
      <c r="AL68" s="384">
        <f t="shared" si="53"/>
        <v>7172.9165076131831</v>
      </c>
      <c r="AM68" s="384">
        <f t="shared" si="54"/>
        <v>10002.812644125743</v>
      </c>
      <c r="AN68" s="384">
        <f t="shared" si="55"/>
        <v>9826.3193220514222</v>
      </c>
    </row>
    <row r="69" spans="2:40">
      <c r="B69" s="323" t="s">
        <v>100</v>
      </c>
      <c r="C69" s="385">
        <v>2837.6238103669434</v>
      </c>
      <c r="D69" s="385">
        <v>2610.3071313894493</v>
      </c>
      <c r="E69" s="385">
        <v>2942.4995224289546</v>
      </c>
      <c r="F69" s="385">
        <v>2849.1551340801811</v>
      </c>
      <c r="H69" s="323" t="s">
        <v>100</v>
      </c>
      <c r="I69" s="385">
        <v>1943877</v>
      </c>
      <c r="J69" s="385">
        <v>1539494</v>
      </c>
      <c r="K69" s="385">
        <v>1833097</v>
      </c>
      <c r="L69" s="385">
        <v>2116502</v>
      </c>
      <c r="N69" s="323" t="s">
        <v>100</v>
      </c>
      <c r="O69" s="42">
        <f t="shared" si="48"/>
        <v>1459.7753923560717</v>
      </c>
      <c r="P69" s="42">
        <f t="shared" si="49"/>
        <v>1695.5617439167995</v>
      </c>
      <c r="Q69" s="42">
        <f t="shared" si="50"/>
        <v>1605.2066652386397</v>
      </c>
      <c r="R69" s="42">
        <f t="shared" si="51"/>
        <v>1346.1622687246133</v>
      </c>
      <c r="T69" s="323" t="s">
        <v>100</v>
      </c>
      <c r="U69" s="385">
        <f>$U$65*'Sourcing ratio'!S46</f>
        <v>409.32136177228602</v>
      </c>
      <c r="V69" s="385">
        <f>$V$65*'Sourcing ratio'!U46</f>
        <v>337.83994035823389</v>
      </c>
      <c r="W69" s="385">
        <f>$W$65*'Sourcing ratio'!W46</f>
        <v>448.46837019055499</v>
      </c>
      <c r="X69" s="385">
        <f>$X$65*'Sourcing ratio'!Y46</f>
        <v>298.9694942340011</v>
      </c>
      <c r="Z69" s="323" t="s">
        <v>100</v>
      </c>
      <c r="AA69" s="385">
        <v>1943877</v>
      </c>
      <c r="AB69" s="385">
        <v>1539494</v>
      </c>
      <c r="AC69" s="385">
        <v>1833097</v>
      </c>
      <c r="AD69" s="385">
        <v>2116502</v>
      </c>
      <c r="AF69" s="323" t="s">
        <v>100</v>
      </c>
      <c r="AG69" s="42">
        <f t="shared" ref="AG69:AG100" si="56">IF(IFERROR(((C69-U69)/AA69)*1000000,0)&lt;0,O69,IFERROR(((C69-U69)/AA69)*1000000,0))</f>
        <v>1249.2058132251464</v>
      </c>
      <c r="AH69" s="42">
        <f t="shared" ref="AH69:AH100" si="57">IF(IFERROR(((D69-V69)/AB69)*1000000,0)&lt;0,P69,IFERROR(((D69-V69)/AB69)*1000000,0))</f>
        <v>1476.1130546992813</v>
      </c>
      <c r="AI69" s="42">
        <f t="shared" ref="AI69:AI100" si="58">IF(IFERROR(((E69-W69)/AC69)*1000000,0)&lt;0,Q69,IFERROR(((E69-W69)/AC69)*1000000,0))</f>
        <v>1360.5560165328945</v>
      </c>
      <c r="AJ69" s="42">
        <f t="shared" ref="AJ69:AJ100" si="59">IF(IFERROR(((F69-X69)/AD69)*1000000,0)&lt;0,R69,IFERROR(((F69-X69)/AD69)*1000000,0))</f>
        <v>1204.9058492957627</v>
      </c>
      <c r="AK69" s="384">
        <f t="shared" si="52"/>
        <v>2428.302448594658</v>
      </c>
      <c r="AL69" s="384">
        <f t="shared" si="53"/>
        <v>2272.4671910312154</v>
      </c>
      <c r="AM69" s="384">
        <f t="shared" si="54"/>
        <v>2494.0311522383995</v>
      </c>
      <c r="AN69" s="384">
        <f t="shared" si="55"/>
        <v>2550.1856398461805</v>
      </c>
    </row>
    <row r="70" spans="2:40">
      <c r="B70" s="323" t="s">
        <v>99</v>
      </c>
      <c r="C70" s="385">
        <v>1233.8916889751861</v>
      </c>
      <c r="D70" s="385">
        <v>816.38077880558228</v>
      </c>
      <c r="E70" s="385">
        <v>1729.203166423722</v>
      </c>
      <c r="F70" s="385">
        <v>3431.7252528359654</v>
      </c>
      <c r="H70" s="323" t="s">
        <v>99</v>
      </c>
      <c r="I70" s="385">
        <v>214002</v>
      </c>
      <c r="J70" s="385">
        <v>197021</v>
      </c>
      <c r="K70" s="385">
        <v>363355.9</v>
      </c>
      <c r="L70" s="385">
        <v>1004736.1</v>
      </c>
      <c r="N70" s="323" t="s">
        <v>99</v>
      </c>
      <c r="O70" s="42">
        <f t="shared" si="48"/>
        <v>5765.7951279669633</v>
      </c>
      <c r="P70" s="42">
        <f t="shared" si="49"/>
        <v>4143.6231610111727</v>
      </c>
      <c r="Q70" s="42">
        <f t="shared" si="50"/>
        <v>4758.9791893394931</v>
      </c>
      <c r="R70" s="42">
        <f t="shared" si="51"/>
        <v>3415.5488718241195</v>
      </c>
      <c r="T70" s="323" t="s">
        <v>99</v>
      </c>
      <c r="U70" s="385">
        <f>$U$65*'Sourcing ratio'!S47</f>
        <v>37.311709230799792</v>
      </c>
      <c r="V70" s="385">
        <f>$V$65*'Sourcing ratio'!U47</f>
        <v>64.904484925452905</v>
      </c>
      <c r="W70" s="385">
        <f>$W$65*'Sourcing ratio'!W47</f>
        <v>123.72942842507156</v>
      </c>
      <c r="X70" s="385">
        <f>$X$65*'Sourcing ratio'!Y47</f>
        <v>220.74735775347057</v>
      </c>
      <c r="Z70" s="323" t="s">
        <v>99</v>
      </c>
      <c r="AA70" s="385">
        <v>214002</v>
      </c>
      <c r="AB70" s="385">
        <v>197021</v>
      </c>
      <c r="AC70" s="385">
        <v>363355.9</v>
      </c>
      <c r="AD70" s="385">
        <v>1004736.1</v>
      </c>
      <c r="AF70" s="323" t="s">
        <v>99</v>
      </c>
      <c r="AG70" s="42">
        <f t="shared" si="56"/>
        <v>5591.4429759739924</v>
      </c>
      <c r="AH70" s="42">
        <f t="shared" si="57"/>
        <v>3814.1938873527661</v>
      </c>
      <c r="AI70" s="42">
        <f t="shared" si="58"/>
        <v>4418.4606277169305</v>
      </c>
      <c r="AJ70" s="42">
        <f t="shared" si="59"/>
        <v>3195.8420674667655</v>
      </c>
      <c r="AK70" s="384">
        <f t="shared" si="52"/>
        <v>1196.5799797443863</v>
      </c>
      <c r="AL70" s="384">
        <f t="shared" si="53"/>
        <v>751.47629388012933</v>
      </c>
      <c r="AM70" s="384">
        <f t="shared" si="54"/>
        <v>1605.4737379986502</v>
      </c>
      <c r="AN70" s="384">
        <f t="shared" si="55"/>
        <v>3210.9778950824948</v>
      </c>
    </row>
    <row r="71" spans="2:40">
      <c r="B71" s="323" t="s">
        <v>98</v>
      </c>
      <c r="C71" s="385">
        <v>3690.2313433458316</v>
      </c>
      <c r="D71" s="385">
        <v>2602.6275955312885</v>
      </c>
      <c r="E71" s="385">
        <v>2237.4765842654556</v>
      </c>
      <c r="F71" s="385">
        <v>2228.3335593364668</v>
      </c>
      <c r="H71" s="323" t="s">
        <v>98</v>
      </c>
      <c r="I71" s="385">
        <v>553250</v>
      </c>
      <c r="J71" s="385">
        <v>343732</v>
      </c>
      <c r="K71" s="385">
        <v>352427</v>
      </c>
      <c r="L71" s="385">
        <v>367186</v>
      </c>
      <c r="N71" s="323" t="s">
        <v>98</v>
      </c>
      <c r="O71" s="42">
        <f t="shared" si="48"/>
        <v>6670.0973219084171</v>
      </c>
      <c r="P71" s="42">
        <f t="shared" si="49"/>
        <v>7571.6767584376448</v>
      </c>
      <c r="Q71" s="42">
        <f t="shared" si="50"/>
        <v>6348.766082807093</v>
      </c>
      <c r="R71" s="42">
        <f t="shared" si="51"/>
        <v>6068.6778889621801</v>
      </c>
      <c r="T71" s="323" t="s">
        <v>98</v>
      </c>
      <c r="U71" s="385">
        <f>$U$65*'Sourcing ratio'!S48</f>
        <v>54.432371689288615</v>
      </c>
      <c r="V71" s="385">
        <f>$V$65*'Sourcing ratio'!U48</f>
        <v>110.08758489804165</v>
      </c>
      <c r="W71" s="385">
        <f>$W$65*'Sourcing ratio'!W48</f>
        <v>130.10494414948809</v>
      </c>
      <c r="X71" s="385">
        <f>$X$65*'Sourcing ratio'!Y48</f>
        <v>101.84961986269373</v>
      </c>
      <c r="Z71" s="323" t="s">
        <v>98</v>
      </c>
      <c r="AA71" s="385">
        <v>553250</v>
      </c>
      <c r="AB71" s="385">
        <v>343732</v>
      </c>
      <c r="AC71" s="385">
        <v>352427</v>
      </c>
      <c r="AD71" s="385">
        <v>367186</v>
      </c>
      <c r="AF71" s="323" t="s">
        <v>98</v>
      </c>
      <c r="AG71" s="42">
        <f t="shared" si="56"/>
        <v>6571.7107485884189</v>
      </c>
      <c r="AH71" s="42">
        <f t="shared" si="57"/>
        <v>7251.4051954233146</v>
      </c>
      <c r="AI71" s="42">
        <f t="shared" si="58"/>
        <v>5979.5975907520351</v>
      </c>
      <c r="AJ71" s="42">
        <f t="shared" si="59"/>
        <v>5791.2990677034895</v>
      </c>
      <c r="AK71" s="384">
        <f t="shared" si="52"/>
        <v>3635.7989716565426</v>
      </c>
      <c r="AL71" s="384">
        <f t="shared" si="53"/>
        <v>2492.5400106332468</v>
      </c>
      <c r="AM71" s="384">
        <f t="shared" si="54"/>
        <v>2107.3716401159677</v>
      </c>
      <c r="AN71" s="384">
        <f t="shared" si="55"/>
        <v>2126.4839394737733</v>
      </c>
    </row>
    <row r="72" spans="2:40">
      <c r="B72" s="323" t="s">
        <v>97</v>
      </c>
      <c r="C72" s="385">
        <v>159.64333900000003</v>
      </c>
      <c r="D72" s="385">
        <v>367.01765399999999</v>
      </c>
      <c r="E72" s="385">
        <v>283.29802800000004</v>
      </c>
      <c r="F72" s="385">
        <v>308.46507199999996</v>
      </c>
      <c r="H72" s="323" t="s">
        <v>97</v>
      </c>
      <c r="I72" s="385">
        <v>133124</v>
      </c>
      <c r="J72" s="385">
        <v>267918</v>
      </c>
      <c r="K72" s="385">
        <v>234432</v>
      </c>
      <c r="L72" s="385">
        <v>374469</v>
      </c>
      <c r="N72" s="323" t="s">
        <v>97</v>
      </c>
      <c r="O72" s="42">
        <f t="shared" si="48"/>
        <v>1199.2077987440282</v>
      </c>
      <c r="P72" s="42">
        <f t="shared" si="49"/>
        <v>1369.888003045708</v>
      </c>
      <c r="Q72" s="42">
        <f t="shared" si="50"/>
        <v>1208.4443591318593</v>
      </c>
      <c r="R72" s="42">
        <f t="shared" si="51"/>
        <v>823.73994108991656</v>
      </c>
      <c r="T72" s="323" t="s">
        <v>97</v>
      </c>
      <c r="U72" s="385">
        <f>$U$65*'Sourcing ratio'!S49</f>
        <v>42.326016717807789</v>
      </c>
      <c r="V72" s="385">
        <f>$V$65*'Sourcing ratio'!U49</f>
        <v>59.617368582673556</v>
      </c>
      <c r="W72" s="385">
        <f>$W$65*'Sourcing ratio'!W49</f>
        <v>24.835663505051976</v>
      </c>
      <c r="X72" s="385">
        <f>$X$65*'Sourcing ratio'!Y49</f>
        <v>19.593342112470705</v>
      </c>
      <c r="Z72" s="323" t="s">
        <v>97</v>
      </c>
      <c r="AA72" s="385">
        <v>133124</v>
      </c>
      <c r="AB72" s="385">
        <v>267918</v>
      </c>
      <c r="AC72" s="385">
        <v>234432</v>
      </c>
      <c r="AD72" s="385">
        <v>374469</v>
      </c>
      <c r="AF72" s="323" t="s">
        <v>97</v>
      </c>
      <c r="AG72" s="42">
        <f t="shared" si="56"/>
        <v>881.26350081271778</v>
      </c>
      <c r="AH72" s="42">
        <f t="shared" si="57"/>
        <v>1147.3670504308272</v>
      </c>
      <c r="AI72" s="42">
        <f t="shared" si="58"/>
        <v>1102.5046260533888</v>
      </c>
      <c r="AJ72" s="42">
        <f t="shared" si="59"/>
        <v>771.41693941962956</v>
      </c>
      <c r="AK72" s="384">
        <f t="shared" si="52"/>
        <v>117.31732228219225</v>
      </c>
      <c r="AL72" s="384">
        <f t="shared" si="53"/>
        <v>307.40028541732642</v>
      </c>
      <c r="AM72" s="384">
        <f t="shared" si="54"/>
        <v>258.46236449494808</v>
      </c>
      <c r="AN72" s="384">
        <f t="shared" si="55"/>
        <v>288.87172988752923</v>
      </c>
    </row>
    <row r="73" spans="2:40">
      <c r="B73" s="323" t="s">
        <v>96</v>
      </c>
      <c r="C73" s="385">
        <v>16.965488650860163</v>
      </c>
      <c r="D73" s="385">
        <v>8.8014161577035033</v>
      </c>
      <c r="E73" s="385">
        <v>13.311110627727375</v>
      </c>
      <c r="F73" s="385">
        <v>167.5978457740147</v>
      </c>
      <c r="H73" s="323" t="s">
        <v>96</v>
      </c>
      <c r="I73" s="385">
        <v>7729</v>
      </c>
      <c r="J73" s="385">
        <v>3655</v>
      </c>
      <c r="K73" s="385">
        <v>2341</v>
      </c>
      <c r="L73" s="385">
        <v>19359</v>
      </c>
      <c r="N73" s="323" t="s">
        <v>96</v>
      </c>
      <c r="O73" s="42">
        <f t="shared" si="48"/>
        <v>2195.043168697136</v>
      </c>
      <c r="P73" s="42">
        <f t="shared" si="49"/>
        <v>2408.0481963621073</v>
      </c>
      <c r="Q73" s="42">
        <f t="shared" si="50"/>
        <v>5686.0788670343336</v>
      </c>
      <c r="R73" s="42">
        <f t="shared" si="51"/>
        <v>8657.3606991071192</v>
      </c>
      <c r="T73" s="323" t="s">
        <v>96</v>
      </c>
      <c r="U73" s="385">
        <f>$U$65*'Sourcing ratio'!S50</f>
        <v>7.381483039176099</v>
      </c>
      <c r="V73" s="385">
        <f>$V$65*'Sourcing ratio'!U50</f>
        <v>0.15013985951709122</v>
      </c>
      <c r="W73" s="385">
        <f>$W$65*'Sourcing ratio'!W50</f>
        <v>3.1160744584787539</v>
      </c>
      <c r="X73" s="385">
        <f>$X$65*'Sourcing ratio'!Y50</f>
        <v>0.82249055283241412</v>
      </c>
      <c r="Z73" s="323" t="s">
        <v>96</v>
      </c>
      <c r="AA73" s="385">
        <v>7729</v>
      </c>
      <c r="AB73" s="385">
        <v>3655</v>
      </c>
      <c r="AC73" s="385">
        <v>2341</v>
      </c>
      <c r="AD73" s="385">
        <v>19359</v>
      </c>
      <c r="AF73" s="323" t="s">
        <v>96</v>
      </c>
      <c r="AG73" s="42">
        <f t="shared" si="56"/>
        <v>1240.0059013693963</v>
      </c>
      <c r="AH73" s="42">
        <f t="shared" si="57"/>
        <v>2366.970259421727</v>
      </c>
      <c r="AI73" s="42">
        <f t="shared" si="58"/>
        <v>4354.9919561079114</v>
      </c>
      <c r="AJ73" s="42">
        <f t="shared" si="59"/>
        <v>8614.8744884127427</v>
      </c>
      <c r="AK73" s="384">
        <f t="shared" si="52"/>
        <v>9.5840056116840628</v>
      </c>
      <c r="AL73" s="384">
        <f t="shared" si="53"/>
        <v>8.6512762981864118</v>
      </c>
      <c r="AM73" s="384">
        <f t="shared" si="54"/>
        <v>10.19503616924862</v>
      </c>
      <c r="AN73" s="384">
        <f t="shared" si="55"/>
        <v>166.77535522118228</v>
      </c>
    </row>
    <row r="74" spans="2:40">
      <c r="B74" s="323" t="s">
        <v>95</v>
      </c>
      <c r="C74" s="385">
        <v>417.65618663993996</v>
      </c>
      <c r="D74" s="385">
        <v>473.79853098464719</v>
      </c>
      <c r="E74" s="385">
        <v>564.77622838302648</v>
      </c>
      <c r="F74" s="385">
        <v>582.13438262552597</v>
      </c>
      <c r="H74" s="323" t="s">
        <v>95</v>
      </c>
      <c r="I74" s="385">
        <v>69258</v>
      </c>
      <c r="J74" s="385">
        <v>88210</v>
      </c>
      <c r="K74" s="385">
        <v>89638</v>
      </c>
      <c r="L74" s="385">
        <v>88531</v>
      </c>
      <c r="N74" s="323" t="s">
        <v>95</v>
      </c>
      <c r="O74" s="42">
        <f t="shared" si="48"/>
        <v>6030.4396118851246</v>
      </c>
      <c r="P74" s="42">
        <f t="shared" si="49"/>
        <v>5371.256444673475</v>
      </c>
      <c r="Q74" s="42">
        <f t="shared" si="50"/>
        <v>6300.633976472327</v>
      </c>
      <c r="R74" s="42">
        <f t="shared" si="51"/>
        <v>6575.4863564799443</v>
      </c>
      <c r="T74" s="323" t="s">
        <v>95</v>
      </c>
      <c r="U74" s="385">
        <f>$U$65*'Sourcing ratio'!S51</f>
        <v>48.152446299532421</v>
      </c>
      <c r="V74" s="385">
        <f>$V$65*'Sourcing ratio'!U51</f>
        <v>42.968625564333713</v>
      </c>
      <c r="W74" s="385">
        <f>$W$65*'Sourcing ratio'!W51</f>
        <v>71.004282074733851</v>
      </c>
      <c r="X74" s="385">
        <f>$X$65*'Sourcing ratio'!Y51</f>
        <v>58.869382462776613</v>
      </c>
      <c r="Z74" s="323" t="s">
        <v>95</v>
      </c>
      <c r="AA74" s="385">
        <v>69258</v>
      </c>
      <c r="AB74" s="385">
        <v>88210</v>
      </c>
      <c r="AC74" s="385">
        <v>89638</v>
      </c>
      <c r="AD74" s="385">
        <v>88531</v>
      </c>
      <c r="AF74" s="323" t="s">
        <v>95</v>
      </c>
      <c r="AG74" s="42">
        <f t="shared" si="56"/>
        <v>5335.1777461146366</v>
      </c>
      <c r="AH74" s="42">
        <f t="shared" si="57"/>
        <v>4884.1390479573001</v>
      </c>
      <c r="AI74" s="42">
        <f t="shared" si="58"/>
        <v>5508.5114160098683</v>
      </c>
      <c r="AJ74" s="42">
        <f t="shared" si="59"/>
        <v>5910.528517273603</v>
      </c>
      <c r="AK74" s="384">
        <f t="shared" si="52"/>
        <v>369.50374034040749</v>
      </c>
      <c r="AL74" s="384">
        <f t="shared" si="53"/>
        <v>430.82990542031342</v>
      </c>
      <c r="AM74" s="384">
        <f t="shared" si="54"/>
        <v>493.77194630829257</v>
      </c>
      <c r="AN74" s="384">
        <f t="shared" si="55"/>
        <v>523.2650001627494</v>
      </c>
    </row>
    <row r="75" spans="2:40">
      <c r="B75" s="323" t="s">
        <v>94</v>
      </c>
      <c r="C75" s="385">
        <v>6350.4566610082065</v>
      </c>
      <c r="D75" s="385">
        <v>6038.4489303185455</v>
      </c>
      <c r="E75" s="385">
        <v>3267.2675687325636</v>
      </c>
      <c r="F75" s="385">
        <v>5080.1228090676177</v>
      </c>
      <c r="H75" s="323" t="s">
        <v>94</v>
      </c>
      <c r="I75" s="385">
        <v>1477780.2560000001</v>
      </c>
      <c r="J75" s="385">
        <v>1583124.09</v>
      </c>
      <c r="K75" s="385">
        <v>1074329</v>
      </c>
      <c r="L75" s="385">
        <v>1336960</v>
      </c>
      <c r="N75" s="323" t="s">
        <v>94</v>
      </c>
      <c r="O75" s="42">
        <f t="shared" si="48"/>
        <v>4297.2942934001458</v>
      </c>
      <c r="P75" s="42">
        <f t="shared" si="49"/>
        <v>3814.2612878302834</v>
      </c>
      <c r="Q75" s="42">
        <f t="shared" si="50"/>
        <v>3041.2169537753925</v>
      </c>
      <c r="R75" s="42">
        <f t="shared" si="51"/>
        <v>3799.7567683906905</v>
      </c>
      <c r="T75" s="323" t="s">
        <v>94</v>
      </c>
      <c r="U75" s="385">
        <f>$U$65*'Sourcing ratio'!S52</f>
        <v>227.79538577845724</v>
      </c>
      <c r="V75" s="385">
        <f>$V$65*'Sourcing ratio'!U52</f>
        <v>299.46467727940166</v>
      </c>
      <c r="W75" s="385">
        <f>$W$65*'Sourcing ratio'!W52</f>
        <v>304.79602999444074</v>
      </c>
      <c r="X75" s="385">
        <f>$X$65*'Sourcing ratio'!Y52</f>
        <v>255.3977124549717</v>
      </c>
      <c r="Z75" s="323" t="s">
        <v>94</v>
      </c>
      <c r="AA75" s="385">
        <v>1477780.2560000001</v>
      </c>
      <c r="AB75" s="385">
        <v>1583124.09</v>
      </c>
      <c r="AC75" s="385">
        <v>1074329</v>
      </c>
      <c r="AD75" s="385">
        <v>1336960</v>
      </c>
      <c r="AF75" s="323" t="s">
        <v>94</v>
      </c>
      <c r="AG75" s="42">
        <f t="shared" si="56"/>
        <v>4143.1472983692029</v>
      </c>
      <c r="AH75" s="42">
        <f t="shared" si="57"/>
        <v>3625.1007039120627</v>
      </c>
      <c r="AI75" s="42">
        <f t="shared" si="58"/>
        <v>2757.5086763348313</v>
      </c>
      <c r="AJ75" s="42">
        <f t="shared" si="59"/>
        <v>3608.7280820762371</v>
      </c>
      <c r="AK75" s="384">
        <f t="shared" si="52"/>
        <v>6122.6612752297497</v>
      </c>
      <c r="AL75" s="384">
        <f t="shared" si="53"/>
        <v>5738.9842530391443</v>
      </c>
      <c r="AM75" s="384">
        <f t="shared" si="54"/>
        <v>2962.4715387381229</v>
      </c>
      <c r="AN75" s="384">
        <f t="shared" si="55"/>
        <v>4824.7250966126458</v>
      </c>
    </row>
    <row r="76" spans="2:40">
      <c r="B76" s="323" t="s">
        <v>93</v>
      </c>
      <c r="C76" s="385">
        <v>298.38650754762159</v>
      </c>
      <c r="D76" s="385">
        <v>1163.6130540677264</v>
      </c>
      <c r="E76" s="385">
        <v>1450.499321259136</v>
      </c>
      <c r="F76" s="385">
        <v>1394.2599429688769</v>
      </c>
      <c r="H76" s="323" t="s">
        <v>93</v>
      </c>
      <c r="I76" s="385">
        <v>219235</v>
      </c>
      <c r="J76" s="385">
        <v>579530</v>
      </c>
      <c r="K76" s="385">
        <v>689284</v>
      </c>
      <c r="L76" s="385">
        <v>718413</v>
      </c>
      <c r="N76" s="323" t="s">
        <v>93</v>
      </c>
      <c r="O76" s="42">
        <f t="shared" si="48"/>
        <v>1361.0349969102635</v>
      </c>
      <c r="P76" s="42">
        <f t="shared" si="49"/>
        <v>2007.8564596616677</v>
      </c>
      <c r="Q76" s="42">
        <f t="shared" si="50"/>
        <v>2104.3565805373923</v>
      </c>
      <c r="R76" s="42">
        <f t="shared" si="51"/>
        <v>1940.7498792044089</v>
      </c>
      <c r="T76" s="323" t="s">
        <v>93</v>
      </c>
      <c r="U76" s="385">
        <f>$U$65*'Sourcing ratio'!S53</f>
        <v>36.650998184329019</v>
      </c>
      <c r="V76" s="385">
        <f>$V$65*'Sourcing ratio'!U53</f>
        <v>55.08890321993276</v>
      </c>
      <c r="W76" s="385">
        <f>$W$65*'Sourcing ratio'!W53</f>
        <v>87.170188314124687</v>
      </c>
      <c r="X76" s="385">
        <f>$X$65*'Sourcing ratio'!Y53</f>
        <v>44.673361057041355</v>
      </c>
      <c r="Z76" s="323" t="s">
        <v>93</v>
      </c>
      <c r="AA76" s="385">
        <v>219235</v>
      </c>
      <c r="AB76" s="385">
        <v>579530</v>
      </c>
      <c r="AC76" s="385">
        <v>689284</v>
      </c>
      <c r="AD76" s="385">
        <v>718413</v>
      </c>
      <c r="AF76" s="323" t="s">
        <v>93</v>
      </c>
      <c r="AG76" s="42">
        <f t="shared" si="56"/>
        <v>1193.8582314105529</v>
      </c>
      <c r="AH76" s="42">
        <f t="shared" si="57"/>
        <v>1912.7985623656991</v>
      </c>
      <c r="AI76" s="42">
        <f t="shared" si="58"/>
        <v>1977.8917441069448</v>
      </c>
      <c r="AJ76" s="42">
        <f t="shared" si="59"/>
        <v>1878.5664818312523</v>
      </c>
      <c r="AK76" s="384">
        <f t="shared" si="52"/>
        <v>261.73550936329258</v>
      </c>
      <c r="AL76" s="384">
        <f t="shared" si="53"/>
        <v>1108.5241508477936</v>
      </c>
      <c r="AM76" s="384">
        <f t="shared" si="54"/>
        <v>1363.3291329450115</v>
      </c>
      <c r="AN76" s="384">
        <f t="shared" si="55"/>
        <v>1349.5865819118355</v>
      </c>
    </row>
    <row r="77" spans="2:40">
      <c r="B77" s="54" t="s">
        <v>189</v>
      </c>
      <c r="H77" s="54" t="s">
        <v>582</v>
      </c>
      <c r="N77" s="54" t="s">
        <v>189</v>
      </c>
      <c r="T77" s="54" t="s">
        <v>582</v>
      </c>
      <c r="U77" s="386">
        <f>U10</f>
        <v>1384.4598334899031</v>
      </c>
      <c r="V77" s="386">
        <f>V10</f>
        <v>1135.6117707444805</v>
      </c>
      <c r="W77" s="386">
        <f>W10</f>
        <v>2645.0987303883303</v>
      </c>
      <c r="X77" s="386">
        <f>X10</f>
        <v>1942.2866114752339</v>
      </c>
      <c r="Z77" s="54" t="s">
        <v>302</v>
      </c>
      <c r="AF77" s="54" t="s">
        <v>189</v>
      </c>
      <c r="AG77" s="42">
        <f t="shared" si="56"/>
        <v>0</v>
      </c>
      <c r="AH77" s="42">
        <f t="shared" si="57"/>
        <v>0</v>
      </c>
      <c r="AI77" s="42">
        <f t="shared" si="58"/>
        <v>0</v>
      </c>
      <c r="AJ77" s="42">
        <f t="shared" si="59"/>
        <v>0</v>
      </c>
      <c r="AK77" s="387">
        <f>SUM(AK78:AK88)</f>
        <v>21257.38437652932</v>
      </c>
      <c r="AL77" s="387">
        <f>SUM(AL78:AL88)</f>
        <v>16377.709982525737</v>
      </c>
      <c r="AM77" s="387">
        <f>SUM(AM78:AM88)</f>
        <v>33056.467349937906</v>
      </c>
      <c r="AN77" s="387">
        <f>SUM(AN78:AN88)</f>
        <v>30777.578755353756</v>
      </c>
    </row>
    <row r="78" spans="2:40">
      <c r="B78" s="323" t="s">
        <v>103</v>
      </c>
      <c r="C78" s="385">
        <v>3474.936994317603</v>
      </c>
      <c r="D78" s="385">
        <v>2970.7568831650615</v>
      </c>
      <c r="E78" s="385">
        <v>3466.9060367734874</v>
      </c>
      <c r="F78" s="385">
        <v>2357.9539789662908</v>
      </c>
      <c r="H78" s="323" t="s">
        <v>103</v>
      </c>
      <c r="I78" s="385">
        <v>1504892.05</v>
      </c>
      <c r="J78" s="385">
        <v>1302665</v>
      </c>
      <c r="K78" s="385">
        <v>1516614</v>
      </c>
      <c r="L78" s="385">
        <v>1180499</v>
      </c>
      <c r="N78" s="323" t="s">
        <v>103</v>
      </c>
      <c r="O78" s="42">
        <f t="shared" ref="O78:O88" si="60">IFERROR(C78/I78*1000000,0)</f>
        <v>2309.0938611295096</v>
      </c>
      <c r="P78" s="42">
        <f t="shared" ref="P78:P88" si="61">IFERROR(D78/J78*1000000,0)</f>
        <v>2280.5225312456091</v>
      </c>
      <c r="Q78" s="42">
        <f t="shared" ref="Q78:Q88" si="62">IFERROR(E78/K78*1000000,0)</f>
        <v>2285.9514924519272</v>
      </c>
      <c r="R78" s="42">
        <f t="shared" ref="R78:R88" si="63">IFERROR(F78/L78*1000000,0)</f>
        <v>1997.4214115948348</v>
      </c>
      <c r="T78" s="323" t="s">
        <v>103</v>
      </c>
      <c r="U78" s="385">
        <f>$U$77*'Sourcing ratio'!S43</f>
        <v>619.35171996957979</v>
      </c>
      <c r="V78" s="385">
        <f>$V$77*'Sourcing ratio'!U43</f>
        <v>422.17778206518483</v>
      </c>
      <c r="W78" s="385">
        <f>$W$77*'Sourcing ratio'!W43</f>
        <v>813.25414381301061</v>
      </c>
      <c r="X78" s="385">
        <f>$X$77*'Sourcing ratio'!Y43</f>
        <v>629.35243002313666</v>
      </c>
      <c r="Z78" s="323" t="s">
        <v>103</v>
      </c>
      <c r="AA78" s="385">
        <v>1504892.05</v>
      </c>
      <c r="AB78" s="385">
        <v>1302665</v>
      </c>
      <c r="AC78" s="385">
        <v>1516614</v>
      </c>
      <c r="AD78" s="385">
        <v>1180499</v>
      </c>
      <c r="AF78" s="323" t="s">
        <v>103</v>
      </c>
      <c r="AG78" s="42">
        <f t="shared" si="56"/>
        <v>1897.5349589680025</v>
      </c>
      <c r="AH78" s="42">
        <f t="shared" si="57"/>
        <v>1956.4347711037576</v>
      </c>
      <c r="AI78" s="42">
        <f t="shared" si="58"/>
        <v>1749.7213483196624</v>
      </c>
      <c r="AJ78" s="42">
        <f t="shared" si="59"/>
        <v>1464.2973428551436</v>
      </c>
      <c r="AK78" s="384">
        <f t="shared" ref="AK78:AK88" si="64">AA78*AG78/1000000</f>
        <v>2855.5852743480236</v>
      </c>
      <c r="AL78" s="384">
        <f t="shared" ref="AL78:AL88" si="65">AB78*AH78/1000000</f>
        <v>2548.5791010998764</v>
      </c>
      <c r="AM78" s="384">
        <f t="shared" ref="AM78:AM88" si="66">AC78*AI78/1000000</f>
        <v>2653.6518929604763</v>
      </c>
      <c r="AN78" s="384">
        <f t="shared" ref="AN78:AN88" si="67">AD78*AJ78/1000000</f>
        <v>1728.6015489431541</v>
      </c>
    </row>
    <row r="79" spans="2:40">
      <c r="B79" s="323" t="s">
        <v>102</v>
      </c>
      <c r="C79" s="385">
        <v>2618.7446775368162</v>
      </c>
      <c r="D79" s="385">
        <v>2008.7678971696275</v>
      </c>
      <c r="E79" s="385">
        <v>2749.8527019453832</v>
      </c>
      <c r="F79" s="385">
        <v>2046.5958034140276</v>
      </c>
      <c r="H79" s="323" t="s">
        <v>102</v>
      </c>
      <c r="I79" s="385">
        <v>559276</v>
      </c>
      <c r="J79" s="385">
        <v>530666</v>
      </c>
      <c r="K79" s="385">
        <v>730945</v>
      </c>
      <c r="L79" s="385">
        <v>658847</v>
      </c>
      <c r="N79" s="323" t="s">
        <v>102</v>
      </c>
      <c r="O79" s="42">
        <f t="shared" si="60"/>
        <v>4682.3834341842239</v>
      </c>
      <c r="P79" s="42">
        <f t="shared" si="61"/>
        <v>3785.3713958867302</v>
      </c>
      <c r="Q79" s="42">
        <f t="shared" si="62"/>
        <v>3762.0514566012262</v>
      </c>
      <c r="R79" s="42">
        <f t="shared" si="63"/>
        <v>3106.3293957687106</v>
      </c>
      <c r="T79" s="323" t="s">
        <v>102</v>
      </c>
      <c r="U79" s="385">
        <f>$U$77*'Sourcing ratio'!S44</f>
        <v>157.34795935765456</v>
      </c>
      <c r="V79" s="385">
        <f>$V$77*'Sourcing ratio'!U44</f>
        <v>144.75005461628041</v>
      </c>
      <c r="W79" s="385">
        <f>$W$77*'Sourcing ratio'!W44</f>
        <v>615.23198656755153</v>
      </c>
      <c r="X79" s="385">
        <f>$X$77*'Sourcing ratio'!Y44</f>
        <v>427.77872393662267</v>
      </c>
      <c r="Z79" s="323" t="s">
        <v>102</v>
      </c>
      <c r="AA79" s="385">
        <v>559276</v>
      </c>
      <c r="AB79" s="385">
        <v>530666</v>
      </c>
      <c r="AC79" s="385">
        <v>730945</v>
      </c>
      <c r="AD79" s="385">
        <v>658847</v>
      </c>
      <c r="AF79" s="323" t="s">
        <v>102</v>
      </c>
      <c r="AG79" s="42">
        <f t="shared" si="56"/>
        <v>4401.041200014236</v>
      </c>
      <c r="AH79" s="42">
        <f t="shared" si="57"/>
        <v>3512.6008497875259</v>
      </c>
      <c r="AI79" s="42">
        <f t="shared" si="58"/>
        <v>2920.3575034754067</v>
      </c>
      <c r="AJ79" s="42">
        <f t="shared" si="59"/>
        <v>2457.0455348167407</v>
      </c>
      <c r="AK79" s="384">
        <f t="shared" si="64"/>
        <v>2461.3967181791622</v>
      </c>
      <c r="AL79" s="384">
        <f t="shared" si="65"/>
        <v>1864.0178425533472</v>
      </c>
      <c r="AM79" s="384">
        <f t="shared" si="66"/>
        <v>2134.6207153778314</v>
      </c>
      <c r="AN79" s="384">
        <f t="shared" si="67"/>
        <v>1618.8170794774051</v>
      </c>
    </row>
    <row r="80" spans="2:40">
      <c r="B80" s="323" t="s">
        <v>101</v>
      </c>
      <c r="C80" s="385">
        <v>2960.7435471393255</v>
      </c>
      <c r="D80" s="385">
        <v>2042.0597710453778</v>
      </c>
      <c r="E80" s="385">
        <v>3737.672291696394</v>
      </c>
      <c r="F80" s="385">
        <v>3289.9882525876096</v>
      </c>
      <c r="H80" s="323" t="s">
        <v>101</v>
      </c>
      <c r="I80" s="385">
        <v>600585.85</v>
      </c>
      <c r="J80" s="385">
        <v>402352</v>
      </c>
      <c r="K80" s="385">
        <v>698366</v>
      </c>
      <c r="L80" s="385">
        <v>646772</v>
      </c>
      <c r="N80" s="323" t="s">
        <v>101</v>
      </c>
      <c r="O80" s="42">
        <f t="shared" si="60"/>
        <v>4929.7590796375334</v>
      </c>
      <c r="P80" s="42">
        <f t="shared" si="61"/>
        <v>5075.3066246604412</v>
      </c>
      <c r="Q80" s="42">
        <f t="shared" si="62"/>
        <v>5352.0250007823897</v>
      </c>
      <c r="R80" s="42">
        <f t="shared" si="63"/>
        <v>5086.7821312419364</v>
      </c>
      <c r="T80" s="323" t="s">
        <v>101</v>
      </c>
      <c r="U80" s="385">
        <f>$U$77*'Sourcing ratio'!S45</f>
        <v>12.391906864895713</v>
      </c>
      <c r="V80" s="385">
        <f>$V$77*'Sourcing ratio'!U45</f>
        <v>18.000863756479223</v>
      </c>
      <c r="W80" s="385">
        <f>$W$77*'Sourcing ratio'!W45</f>
        <v>52.581709647756789</v>
      </c>
      <c r="X80" s="385">
        <f>$X$77*'Sourcing ratio'!Y45</f>
        <v>56.271747870651957</v>
      </c>
      <c r="Z80" s="323" t="s">
        <v>101</v>
      </c>
      <c r="AA80" s="385">
        <v>600585.85</v>
      </c>
      <c r="AB80" s="385">
        <v>402352</v>
      </c>
      <c r="AC80" s="385">
        <v>698366</v>
      </c>
      <c r="AD80" s="385">
        <v>646772</v>
      </c>
      <c r="AF80" s="323" t="s">
        <v>101</v>
      </c>
      <c r="AG80" s="42">
        <f t="shared" si="56"/>
        <v>4909.126047965382</v>
      </c>
      <c r="AH80" s="42">
        <f t="shared" si="57"/>
        <v>5030.5675311391478</v>
      </c>
      <c r="AI80" s="42">
        <f t="shared" si="58"/>
        <v>5276.7325185484933</v>
      </c>
      <c r="AJ80" s="42">
        <f t="shared" si="59"/>
        <v>4999.7781362164069</v>
      </c>
      <c r="AK80" s="384">
        <f t="shared" si="64"/>
        <v>2948.3516402744299</v>
      </c>
      <c r="AL80" s="384">
        <f t="shared" si="65"/>
        <v>2024.0589072888986</v>
      </c>
      <c r="AM80" s="384">
        <f t="shared" si="66"/>
        <v>3685.0905820486369</v>
      </c>
      <c r="AN80" s="384">
        <f t="shared" si="67"/>
        <v>3233.7165047169578</v>
      </c>
    </row>
    <row r="81" spans="2:40">
      <c r="B81" s="323" t="s">
        <v>100</v>
      </c>
      <c r="C81" s="385">
        <v>1493.4148044935293</v>
      </c>
      <c r="D81" s="385">
        <v>1030.8980742581753</v>
      </c>
      <c r="E81" s="385">
        <v>1353.2042049746142</v>
      </c>
      <c r="F81" s="385">
        <v>699.97215880530723</v>
      </c>
      <c r="H81" s="323" t="s">
        <v>100</v>
      </c>
      <c r="I81" s="385">
        <v>981889.39999999991</v>
      </c>
      <c r="J81" s="385">
        <v>623784</v>
      </c>
      <c r="K81" s="385">
        <v>911581</v>
      </c>
      <c r="L81" s="385">
        <v>496223</v>
      </c>
      <c r="N81" s="323" t="s">
        <v>100</v>
      </c>
      <c r="O81" s="42">
        <f t="shared" si="60"/>
        <v>1520.960308252161</v>
      </c>
      <c r="P81" s="42">
        <f t="shared" si="61"/>
        <v>1652.6523191652484</v>
      </c>
      <c r="Q81" s="42">
        <f t="shared" si="62"/>
        <v>1484.4585450712707</v>
      </c>
      <c r="R81" s="42">
        <f t="shared" si="63"/>
        <v>1410.5999899345802</v>
      </c>
      <c r="T81" s="323" t="s">
        <v>100</v>
      </c>
      <c r="U81" s="385">
        <f>$U$77*'Sourcing ratio'!S46</f>
        <v>282.2618823574698</v>
      </c>
      <c r="V81" s="385">
        <f>$V$77*'Sourcing ratio'!U46</f>
        <v>191.77256925007168</v>
      </c>
      <c r="W81" s="385">
        <f>$W$77*'Sourcing ratio'!W46</f>
        <v>437.49589936069225</v>
      </c>
      <c r="X81" s="385">
        <f>$X$77*'Sourcing ratio'!Y46</f>
        <v>247.58248411689218</v>
      </c>
      <c r="Z81" s="323" t="s">
        <v>100</v>
      </c>
      <c r="AA81" s="385">
        <v>981889.39999999991</v>
      </c>
      <c r="AB81" s="385">
        <v>623784</v>
      </c>
      <c r="AC81" s="385">
        <v>911581</v>
      </c>
      <c r="AD81" s="385">
        <v>496223</v>
      </c>
      <c r="AF81" s="323" t="s">
        <v>100</v>
      </c>
      <c r="AG81" s="42">
        <f t="shared" si="56"/>
        <v>1233.4922060835565</v>
      </c>
      <c r="AH81" s="42">
        <f t="shared" si="57"/>
        <v>1345.2180642788267</v>
      </c>
      <c r="AI81" s="42">
        <f t="shared" si="58"/>
        <v>1004.5276345315689</v>
      </c>
      <c r="AJ81" s="42">
        <f t="shared" si="59"/>
        <v>911.66607490667514</v>
      </c>
      <c r="AK81" s="384">
        <f t="shared" si="64"/>
        <v>1211.1529221360595</v>
      </c>
      <c r="AL81" s="384">
        <f t="shared" si="65"/>
        <v>839.12550500810357</v>
      </c>
      <c r="AM81" s="384">
        <f t="shared" si="66"/>
        <v>915.70830561392211</v>
      </c>
      <c r="AN81" s="384">
        <f t="shared" si="67"/>
        <v>452.38967468841503</v>
      </c>
    </row>
    <row r="82" spans="2:40">
      <c r="B82" s="323" t="s">
        <v>99</v>
      </c>
      <c r="C82" s="385">
        <v>1921.5957620101817</v>
      </c>
      <c r="D82" s="385">
        <v>1778.5908400176168</v>
      </c>
      <c r="E82" s="385">
        <v>6521.5791398871979</v>
      </c>
      <c r="F82" s="385">
        <v>5426.5115861320319</v>
      </c>
      <c r="H82" s="323" t="s">
        <v>99</v>
      </c>
      <c r="I82" s="385">
        <v>276235</v>
      </c>
      <c r="J82" s="385">
        <v>241351</v>
      </c>
      <c r="K82" s="385">
        <v>842814</v>
      </c>
      <c r="L82" s="385">
        <v>934302</v>
      </c>
      <c r="N82" s="323" t="s">
        <v>99</v>
      </c>
      <c r="O82" s="42">
        <f t="shared" si="60"/>
        <v>6956.3804804249339</v>
      </c>
      <c r="P82" s="42">
        <f t="shared" si="61"/>
        <v>7369.3120808184622</v>
      </c>
      <c r="Q82" s="42">
        <f t="shared" si="62"/>
        <v>7737.8628497950886</v>
      </c>
      <c r="R82" s="42">
        <f t="shared" si="63"/>
        <v>5808.0915872298592</v>
      </c>
      <c r="T82" s="323" t="s">
        <v>99</v>
      </c>
      <c r="U82" s="385">
        <f>$U$77*'Sourcing ratio'!S47</f>
        <v>25.729596021717335</v>
      </c>
      <c r="V82" s="385">
        <f>$V$77*'Sourcing ratio'!U47</f>
        <v>36.842594208394623</v>
      </c>
      <c r="W82" s="385">
        <f>$W$77*'Sourcing ratio'!W47</f>
        <v>120.70219699822013</v>
      </c>
      <c r="X82" s="385">
        <f>$X$77*'Sourcing ratio'!Y47</f>
        <v>182.80520336990608</v>
      </c>
      <c r="Z82" s="323" t="s">
        <v>99</v>
      </c>
      <c r="AA82" s="385">
        <v>276235</v>
      </c>
      <c r="AB82" s="385">
        <v>241351</v>
      </c>
      <c r="AC82" s="385">
        <v>842814</v>
      </c>
      <c r="AD82" s="385">
        <v>934302</v>
      </c>
      <c r="AF82" s="323" t="s">
        <v>99</v>
      </c>
      <c r="AG82" s="42">
        <f t="shared" si="56"/>
        <v>6863.236613711023</v>
      </c>
      <c r="AH82" s="42">
        <f t="shared" si="57"/>
        <v>7216.6605723996263</v>
      </c>
      <c r="AI82" s="42">
        <f t="shared" si="58"/>
        <v>7594.6495227760552</v>
      </c>
      <c r="AJ82" s="42">
        <f t="shared" si="59"/>
        <v>5612.4319361000262</v>
      </c>
      <c r="AK82" s="384">
        <f t="shared" si="64"/>
        <v>1895.8661659884644</v>
      </c>
      <c r="AL82" s="384">
        <f t="shared" si="65"/>
        <v>1741.7482458092222</v>
      </c>
      <c r="AM82" s="384">
        <f t="shared" si="66"/>
        <v>6400.8769428889782</v>
      </c>
      <c r="AN82" s="384">
        <f t="shared" si="67"/>
        <v>5243.7063827621269</v>
      </c>
    </row>
    <row r="83" spans="2:40">
      <c r="B83" s="323" t="s">
        <v>98</v>
      </c>
      <c r="C83" s="385">
        <v>1491.2709220070121</v>
      </c>
      <c r="D83" s="385">
        <v>1694.4307218870754</v>
      </c>
      <c r="E83" s="385">
        <v>2488.494223586632</v>
      </c>
      <c r="F83" s="385">
        <v>1445.0951982492429</v>
      </c>
      <c r="H83" s="323" t="s">
        <v>98</v>
      </c>
      <c r="I83" s="385">
        <v>298075</v>
      </c>
      <c r="J83" s="385">
        <v>197854</v>
      </c>
      <c r="K83" s="385">
        <v>459779</v>
      </c>
      <c r="L83" s="385">
        <v>365772</v>
      </c>
      <c r="N83" s="323" t="s">
        <v>98</v>
      </c>
      <c r="O83" s="42">
        <f t="shared" si="60"/>
        <v>5003.0056932215457</v>
      </c>
      <c r="P83" s="42">
        <f t="shared" si="61"/>
        <v>8564.0458210957349</v>
      </c>
      <c r="Q83" s="42">
        <f t="shared" si="62"/>
        <v>5412.3703422440612</v>
      </c>
      <c r="R83" s="42">
        <f t="shared" si="63"/>
        <v>3950.808695715481</v>
      </c>
      <c r="T83" s="323" t="s">
        <v>98</v>
      </c>
      <c r="U83" s="385">
        <f>$U$77*'Sourcing ratio'!S48</f>
        <v>37.53574850742207</v>
      </c>
      <c r="V83" s="385">
        <f>$V$77*'Sourcing ratio'!U48</f>
        <v>62.49047692835439</v>
      </c>
      <c r="W83" s="385">
        <f>$W$77*'Sourcing ratio'!W48</f>
        <v>126.9217258906517</v>
      </c>
      <c r="X83" s="385">
        <f>$X$77*'Sourcing ratio'!Y48</f>
        <v>84.343661739048073</v>
      </c>
      <c r="Z83" s="323" t="s">
        <v>98</v>
      </c>
      <c r="AA83" s="385">
        <v>298075</v>
      </c>
      <c r="AB83" s="385">
        <v>197854</v>
      </c>
      <c r="AC83" s="385">
        <v>459779</v>
      </c>
      <c r="AD83" s="385">
        <v>365772</v>
      </c>
      <c r="AF83" s="323" t="s">
        <v>98</v>
      </c>
      <c r="AG83" s="42">
        <f t="shared" si="56"/>
        <v>4877.0784986986164</v>
      </c>
      <c r="AH83" s="42">
        <f t="shared" si="57"/>
        <v>8248.2044586347547</v>
      </c>
      <c r="AI83" s="42">
        <f t="shared" si="58"/>
        <v>5136.3209230869188</v>
      </c>
      <c r="AJ83" s="42">
        <f t="shared" si="59"/>
        <v>3720.2178857599674</v>
      </c>
      <c r="AK83" s="384">
        <f t="shared" si="64"/>
        <v>1453.7351734995902</v>
      </c>
      <c r="AL83" s="384">
        <f t="shared" si="65"/>
        <v>1631.9402449587208</v>
      </c>
      <c r="AM83" s="384">
        <f t="shared" si="66"/>
        <v>2361.5724976959805</v>
      </c>
      <c r="AN83" s="384">
        <f t="shared" si="67"/>
        <v>1360.7515365101947</v>
      </c>
    </row>
    <row r="84" spans="2:40">
      <c r="B84" s="323" t="s">
        <v>97</v>
      </c>
      <c r="C84" s="385">
        <v>782.79161764547143</v>
      </c>
      <c r="D84" s="385">
        <v>841.92038487117975</v>
      </c>
      <c r="E84" s="385">
        <v>720.20888242434671</v>
      </c>
      <c r="F84" s="385">
        <v>471.6134674467994</v>
      </c>
      <c r="H84" s="323" t="s">
        <v>97</v>
      </c>
      <c r="I84" s="385">
        <v>619769</v>
      </c>
      <c r="J84" s="385">
        <v>634878</v>
      </c>
      <c r="K84" s="385">
        <v>586163</v>
      </c>
      <c r="L84" s="385">
        <v>391584</v>
      </c>
      <c r="N84" s="323" t="s">
        <v>97</v>
      </c>
      <c r="O84" s="42">
        <f t="shared" si="60"/>
        <v>1263.0377086389792</v>
      </c>
      <c r="P84" s="42">
        <f t="shared" si="61"/>
        <v>1326.1136547040214</v>
      </c>
      <c r="Q84" s="42">
        <f t="shared" si="62"/>
        <v>1228.6836296803904</v>
      </c>
      <c r="R84" s="42">
        <f t="shared" si="63"/>
        <v>1204.3736910772641</v>
      </c>
      <c r="T84" s="323" t="s">
        <v>97</v>
      </c>
      <c r="U84" s="385">
        <f>$U$77*'Sourcing ratio'!S49</f>
        <v>29.187387386120683</v>
      </c>
      <c r="V84" s="385">
        <f>$V$77*'Sourcing ratio'!U49</f>
        <v>33.841398186681765</v>
      </c>
      <c r="W84" s="385">
        <f>$W$77*'Sourcing ratio'!W49</f>
        <v>24.22802066675397</v>
      </c>
      <c r="X84" s="385">
        <f>$X$77*'Sourcing ratio'!Y49</f>
        <v>16.225629724485525</v>
      </c>
      <c r="Z84" s="323" t="s">
        <v>97</v>
      </c>
      <c r="AA84" s="385">
        <v>619769</v>
      </c>
      <c r="AB84" s="385">
        <v>634878</v>
      </c>
      <c r="AC84" s="385">
        <v>586163</v>
      </c>
      <c r="AD84" s="385">
        <v>391584</v>
      </c>
      <c r="AF84" s="323" t="s">
        <v>97</v>
      </c>
      <c r="AG84" s="42">
        <f t="shared" si="56"/>
        <v>1215.9437310664953</v>
      </c>
      <c r="AH84" s="42">
        <f t="shared" si="57"/>
        <v>1272.8098732110705</v>
      </c>
      <c r="AI84" s="42">
        <f t="shared" si="58"/>
        <v>1187.3503816474133</v>
      </c>
      <c r="AJ84" s="42">
        <f t="shared" si="59"/>
        <v>1162.9378057385231</v>
      </c>
      <c r="AK84" s="384">
        <f t="shared" si="64"/>
        <v>753.60423025935063</v>
      </c>
      <c r="AL84" s="384">
        <f t="shared" si="65"/>
        <v>808.07898668449798</v>
      </c>
      <c r="AM84" s="384">
        <f t="shared" si="66"/>
        <v>695.98086175759272</v>
      </c>
      <c r="AN84" s="384">
        <f t="shared" si="67"/>
        <v>455.3878377223138</v>
      </c>
    </row>
    <row r="85" spans="2:40">
      <c r="B85" s="323" t="s">
        <v>96</v>
      </c>
      <c r="C85" s="385">
        <v>86.020103705789808</v>
      </c>
      <c r="D85" s="385">
        <v>65.340654142346168</v>
      </c>
      <c r="E85" s="385">
        <v>3071.9263143454427</v>
      </c>
      <c r="F85" s="385">
        <v>2803.1953097536971</v>
      </c>
      <c r="H85" s="323" t="s">
        <v>96</v>
      </c>
      <c r="I85" s="385">
        <v>49371</v>
      </c>
      <c r="J85" s="385">
        <v>16087</v>
      </c>
      <c r="K85" s="385">
        <v>178373</v>
      </c>
      <c r="L85" s="385">
        <v>179556</v>
      </c>
      <c r="N85" s="323" t="s">
        <v>96</v>
      </c>
      <c r="O85" s="42">
        <f t="shared" si="60"/>
        <v>1742.3204655727006</v>
      </c>
      <c r="P85" s="42">
        <f t="shared" si="61"/>
        <v>4061.7053609962186</v>
      </c>
      <c r="Q85" s="42">
        <f t="shared" si="62"/>
        <v>17221.924362686299</v>
      </c>
      <c r="R85" s="42">
        <f t="shared" si="63"/>
        <v>15611.816423587612</v>
      </c>
      <c r="T85" s="323" t="s">
        <v>96</v>
      </c>
      <c r="U85" s="385">
        <f>$U$77*'Sourcing ratio'!S50</f>
        <v>5.0901601817368221</v>
      </c>
      <c r="V85" s="385">
        <f>$V$77*'Sourcing ratio'!U50</f>
        <v>8.5225881155160665E-2</v>
      </c>
      <c r="W85" s="385">
        <f>$W$77*'Sourcing ratio'!W50</f>
        <v>3.0398348875926051</v>
      </c>
      <c r="X85" s="385">
        <f>$X$77*'Sourcing ratio'!Y50</f>
        <v>0.6811205094842957</v>
      </c>
      <c r="Z85" s="323" t="s">
        <v>96</v>
      </c>
      <c r="AA85" s="385">
        <v>49371</v>
      </c>
      <c r="AB85" s="385">
        <v>16087</v>
      </c>
      <c r="AC85" s="385">
        <v>178373</v>
      </c>
      <c r="AD85" s="385">
        <v>179556</v>
      </c>
      <c r="AF85" s="323" t="s">
        <v>96</v>
      </c>
      <c r="AG85" s="42">
        <f t="shared" si="56"/>
        <v>1639.2202613690829</v>
      </c>
      <c r="AH85" s="42">
        <f t="shared" si="57"/>
        <v>4056.4075502698461</v>
      </c>
      <c r="AI85" s="42">
        <f t="shared" si="58"/>
        <v>17204.882350231539</v>
      </c>
      <c r="AJ85" s="42">
        <f t="shared" si="59"/>
        <v>15608.023063803008</v>
      </c>
      <c r="AK85" s="384">
        <f t="shared" si="64"/>
        <v>80.929943524052987</v>
      </c>
      <c r="AL85" s="384">
        <f t="shared" si="65"/>
        <v>65.255428261191014</v>
      </c>
      <c r="AM85" s="384">
        <f t="shared" si="66"/>
        <v>3068.8864794578503</v>
      </c>
      <c r="AN85" s="384">
        <f t="shared" si="67"/>
        <v>2802.514189244213</v>
      </c>
    </row>
    <row r="86" spans="2:40">
      <c r="B86" s="323" t="s">
        <v>95</v>
      </c>
      <c r="C86" s="385">
        <v>581.9625369003694</v>
      </c>
      <c r="D86" s="385">
        <v>491.48841616311711</v>
      </c>
      <c r="E86" s="385">
        <v>582.29682622876282</v>
      </c>
      <c r="F86" s="385">
        <v>754.32278722660953</v>
      </c>
      <c r="H86" s="323" t="s">
        <v>95</v>
      </c>
      <c r="I86" s="385">
        <v>103015</v>
      </c>
      <c r="J86" s="385">
        <v>75628</v>
      </c>
      <c r="K86" s="385">
        <v>96652</v>
      </c>
      <c r="L86" s="385">
        <v>109120</v>
      </c>
      <c r="N86" s="323" t="s">
        <v>95</v>
      </c>
      <c r="O86" s="42">
        <f t="shared" si="60"/>
        <v>5649.2990040321256</v>
      </c>
      <c r="P86" s="42">
        <f t="shared" si="61"/>
        <v>6498.7625768646149</v>
      </c>
      <c r="Q86" s="42">
        <f t="shared" si="62"/>
        <v>6024.674359855594</v>
      </c>
      <c r="R86" s="42">
        <f t="shared" si="63"/>
        <v>6912.7821410063189</v>
      </c>
      <c r="T86" s="323" t="s">
        <v>95</v>
      </c>
      <c r="U86" s="385">
        <f>$U$77*'Sourcing ratio'!S51</f>
        <v>33.205205987231849</v>
      </c>
      <c r="V86" s="385">
        <f>$V$77*'Sourcing ratio'!U51</f>
        <v>24.390851220489083</v>
      </c>
      <c r="W86" s="385">
        <f>$W$77*'Sourcing ratio'!W51</f>
        <v>69.267052727813962</v>
      </c>
      <c r="X86" s="385">
        <f>$X$77*'Sourcing ratio'!Y51</f>
        <v>48.750886728108384</v>
      </c>
      <c r="Z86" s="323" t="s">
        <v>95</v>
      </c>
      <c r="AA86" s="385">
        <v>103015</v>
      </c>
      <c r="AB86" s="385">
        <v>75628</v>
      </c>
      <c r="AC86" s="385">
        <v>96652</v>
      </c>
      <c r="AD86" s="385">
        <v>109120</v>
      </c>
      <c r="AF86" s="323" t="s">
        <v>95</v>
      </c>
      <c r="AG86" s="42">
        <f t="shared" si="56"/>
        <v>5326.9653051801934</v>
      </c>
      <c r="AH86" s="42">
        <f t="shared" si="57"/>
        <v>6176.2517181814674</v>
      </c>
      <c r="AI86" s="42">
        <f t="shared" si="58"/>
        <v>5308.0099066853127</v>
      </c>
      <c r="AJ86" s="42">
        <f t="shared" si="59"/>
        <v>6466.0181497296653</v>
      </c>
      <c r="AK86" s="384">
        <f t="shared" si="64"/>
        <v>548.75733091313771</v>
      </c>
      <c r="AL86" s="384">
        <f t="shared" si="65"/>
        <v>467.09756494262803</v>
      </c>
      <c r="AM86" s="384">
        <f t="shared" si="66"/>
        <v>513.02977350094886</v>
      </c>
      <c r="AN86" s="384">
        <f t="shared" si="67"/>
        <v>705.57190049850101</v>
      </c>
    </row>
    <row r="87" spans="2:40">
      <c r="B87" s="323" t="s">
        <v>94</v>
      </c>
      <c r="C87" s="385">
        <v>3787.5791462722536</v>
      </c>
      <c r="D87" s="385">
        <v>2841.1393825435962</v>
      </c>
      <c r="E87" s="385">
        <v>8167.0721538906992</v>
      </c>
      <c r="F87" s="385">
        <v>11304.85503779492</v>
      </c>
      <c r="H87" s="323" t="s">
        <v>94</v>
      </c>
      <c r="I87" s="385">
        <v>1789507.3</v>
      </c>
      <c r="J87" s="385">
        <v>1617016</v>
      </c>
      <c r="K87" s="385">
        <v>2655945</v>
      </c>
      <c r="L87" s="385">
        <v>3342705</v>
      </c>
      <c r="N87" s="323" t="s">
        <v>94</v>
      </c>
      <c r="O87" s="42">
        <f t="shared" si="60"/>
        <v>2116.5485864585485</v>
      </c>
      <c r="P87" s="42">
        <f t="shared" si="61"/>
        <v>1757.0261410793685</v>
      </c>
      <c r="Q87" s="42">
        <f t="shared" si="62"/>
        <v>3075.0155420728588</v>
      </c>
      <c r="R87" s="42">
        <f t="shared" si="63"/>
        <v>3381.9481640751783</v>
      </c>
      <c r="T87" s="323" t="s">
        <v>94</v>
      </c>
      <c r="U87" s="385">
        <f>$U$77*'Sourcing ratio'!S52</f>
        <v>157.08428727925428</v>
      </c>
      <c r="V87" s="385">
        <f>$V$77*'Sourcing ratio'!U52</f>
        <v>169.98910934159699</v>
      </c>
      <c r="W87" s="385">
        <f>$W$77*'Sourcing ratio'!W52</f>
        <v>297.33872470722298</v>
      </c>
      <c r="X87" s="385">
        <f>$X$77*'Sourcing ratio'!Y52</f>
        <v>211.49983963876403</v>
      </c>
      <c r="Z87" s="323" t="s">
        <v>94</v>
      </c>
      <c r="AA87" s="385">
        <v>1789507.3</v>
      </c>
      <c r="AB87" s="385">
        <v>1617016</v>
      </c>
      <c r="AC87" s="385">
        <v>2655945</v>
      </c>
      <c r="AD87" s="385">
        <v>3342705</v>
      </c>
      <c r="AF87" s="323" t="s">
        <v>94</v>
      </c>
      <c r="AG87" s="42">
        <f t="shared" si="56"/>
        <v>2028.7678396131714</v>
      </c>
      <c r="AH87" s="42">
        <f t="shared" si="57"/>
        <v>1651.9009541043495</v>
      </c>
      <c r="AI87" s="42">
        <f t="shared" si="58"/>
        <v>2963.0634027374349</v>
      </c>
      <c r="AJ87" s="42">
        <f t="shared" si="59"/>
        <v>3318.6761015872344</v>
      </c>
      <c r="AK87" s="384">
        <f t="shared" si="64"/>
        <v>3630.4948589929995</v>
      </c>
      <c r="AL87" s="384">
        <f t="shared" si="65"/>
        <v>2671.1502732019985</v>
      </c>
      <c r="AM87" s="384">
        <f t="shared" si="66"/>
        <v>7869.7334291834768</v>
      </c>
      <c r="AN87" s="384">
        <f t="shared" si="67"/>
        <v>11093.355198156156</v>
      </c>
    </row>
    <row r="88" spans="2:40">
      <c r="B88" s="323" t="s">
        <v>93</v>
      </c>
      <c r="C88" s="385">
        <v>3442.7840979908688</v>
      </c>
      <c r="D88" s="385">
        <v>1747.9287280070478</v>
      </c>
      <c r="E88" s="385">
        <v>2842.3533045732747</v>
      </c>
      <c r="F88" s="385">
        <v>2119.7617864524509</v>
      </c>
      <c r="H88" s="323" t="s">
        <v>93</v>
      </c>
      <c r="I88" s="385">
        <v>1846451</v>
      </c>
      <c r="J88" s="385">
        <v>498822</v>
      </c>
      <c r="K88" s="385">
        <v>922973</v>
      </c>
      <c r="L88" s="385">
        <v>874485</v>
      </c>
      <c r="N88" s="323" t="s">
        <v>93</v>
      </c>
      <c r="O88" s="42">
        <f t="shared" si="60"/>
        <v>1864.5412729559944</v>
      </c>
      <c r="P88" s="42">
        <f t="shared" si="61"/>
        <v>3504.1131465874555</v>
      </c>
      <c r="Q88" s="42">
        <f t="shared" si="62"/>
        <v>3079.5627873981953</v>
      </c>
      <c r="R88" s="42">
        <f t="shared" si="63"/>
        <v>2424.0116027747199</v>
      </c>
      <c r="T88" s="323" t="s">
        <v>93</v>
      </c>
      <c r="U88" s="385">
        <f>$U$77*'Sourcing ratio'!S53</f>
        <v>25.273979576820025</v>
      </c>
      <c r="V88" s="385">
        <f>$V$77*'Sourcing ratio'!U53</f>
        <v>31.270845289792483</v>
      </c>
      <c r="W88" s="385">
        <f>$W$77*'Sourcing ratio'!W53</f>
        <v>85.037435121064561</v>
      </c>
      <c r="X88" s="385">
        <f>$X$77*'Sourcing ratio'!Y53</f>
        <v>36.994883818133921</v>
      </c>
      <c r="Z88" s="323" t="s">
        <v>93</v>
      </c>
      <c r="AA88" s="385">
        <v>1846451</v>
      </c>
      <c r="AB88" s="385">
        <v>498822</v>
      </c>
      <c r="AC88" s="385">
        <v>922973</v>
      </c>
      <c r="AD88" s="385">
        <v>874485</v>
      </c>
      <c r="AF88" s="323" t="s">
        <v>93</v>
      </c>
      <c r="AG88" s="42">
        <f t="shared" si="56"/>
        <v>1850.8534038618131</v>
      </c>
      <c r="AH88" s="42">
        <f t="shared" si="57"/>
        <v>3441.4237598126288</v>
      </c>
      <c r="AI88" s="42">
        <f t="shared" si="58"/>
        <v>2987.4285265681774</v>
      </c>
      <c r="AJ88" s="42">
        <f t="shared" si="59"/>
        <v>2381.7068361770835</v>
      </c>
      <c r="AK88" s="384">
        <f t="shared" si="64"/>
        <v>3417.5101184140485</v>
      </c>
      <c r="AL88" s="384">
        <f t="shared" si="65"/>
        <v>1716.657882717255</v>
      </c>
      <c r="AM88" s="384">
        <f t="shared" si="66"/>
        <v>2757.3158694522103</v>
      </c>
      <c r="AN88" s="384">
        <f t="shared" si="67"/>
        <v>2082.7669026343169</v>
      </c>
    </row>
    <row r="89" spans="2:40">
      <c r="B89" s="54" t="s">
        <v>581</v>
      </c>
      <c r="H89" s="54" t="s">
        <v>174</v>
      </c>
      <c r="N89" s="54" t="s">
        <v>580</v>
      </c>
      <c r="T89" s="54" t="s">
        <v>174</v>
      </c>
      <c r="U89" s="386">
        <f>U11</f>
        <v>39.825775705977065</v>
      </c>
      <c r="V89" s="386">
        <f>V11</f>
        <v>87.403221868801737</v>
      </c>
      <c r="W89" s="386">
        <f>W11</f>
        <v>1.6590220167107028</v>
      </c>
      <c r="X89" s="386">
        <f>X11</f>
        <v>37.434440055560259</v>
      </c>
      <c r="Z89" s="54" t="s">
        <v>1</v>
      </c>
      <c r="AF89" s="54" t="s">
        <v>174</v>
      </c>
      <c r="AG89" s="42">
        <f t="shared" si="56"/>
        <v>0</v>
      </c>
      <c r="AH89" s="42">
        <f t="shared" si="57"/>
        <v>0</v>
      </c>
      <c r="AI89" s="42">
        <f t="shared" si="58"/>
        <v>0</v>
      </c>
      <c r="AJ89" s="42">
        <f t="shared" si="59"/>
        <v>0</v>
      </c>
      <c r="AK89" s="387">
        <f>SUM(AK90:AK100)</f>
        <v>624.28849425604733</v>
      </c>
      <c r="AL89" s="387">
        <f>SUM(AL90:AL100)</f>
        <v>1277.1666207463384</v>
      </c>
      <c r="AM89" s="387">
        <f>SUM(AM90:AM100)</f>
        <v>21.594157326086179</v>
      </c>
      <c r="AN89" s="387">
        <f>SUM(AN90:AN100)</f>
        <v>624.43599825580418</v>
      </c>
    </row>
    <row r="90" spans="2:40">
      <c r="B90" s="323" t="s">
        <v>103</v>
      </c>
      <c r="C90" s="385">
        <v>29.884208098257695</v>
      </c>
      <c r="D90" s="385">
        <v>63.323379602809574</v>
      </c>
      <c r="E90" s="385">
        <v>1.1292936719942652</v>
      </c>
      <c r="F90" s="385">
        <v>0</v>
      </c>
      <c r="H90" s="323" t="s">
        <v>103</v>
      </c>
      <c r="I90" s="385">
        <v>17473</v>
      </c>
      <c r="J90" s="385">
        <v>39219</v>
      </c>
      <c r="K90" s="385">
        <v>971</v>
      </c>
      <c r="L90" s="385">
        <v>0</v>
      </c>
      <c r="N90" s="323" t="s">
        <v>103</v>
      </c>
      <c r="O90" s="42">
        <f t="shared" ref="O90:O100" si="68">IFERROR(C90/I90*1000000,0)</f>
        <v>1710.3077947838206</v>
      </c>
      <c r="P90" s="42">
        <f t="shared" ref="P90:P100" si="69">IFERROR(D90/J90*1000000,0)</f>
        <v>1614.6097453481623</v>
      </c>
      <c r="Q90" s="42">
        <f t="shared" ref="Q90:Q100" si="70">IFERROR(E90/K90*1000000,0)</f>
        <v>1163.021289386473</v>
      </c>
      <c r="R90" s="42">
        <f t="shared" ref="R90:R100" si="71">IFERROR(F90/L90*1000000,0)</f>
        <v>0</v>
      </c>
      <c r="T90" s="323" t="s">
        <v>103</v>
      </c>
      <c r="U90" s="386">
        <f>$U$89*'Sourcing ratio'!S43</f>
        <v>17.816452370771863</v>
      </c>
      <c r="V90" s="386">
        <f>$V$89*'Sourcing ratio'!U43</f>
        <v>32.493233431114753</v>
      </c>
      <c r="W90" s="386">
        <f>$W$89*'Sourcing ratio'!W43</f>
        <v>0.51007794690858976</v>
      </c>
      <c r="X90" s="386">
        <f>$X$89*'Sourcing ratio'!Y43</f>
        <v>12.129752466155377</v>
      </c>
      <c r="Z90" s="323" t="s">
        <v>103</v>
      </c>
      <c r="AA90" s="385">
        <v>17473</v>
      </c>
      <c r="AB90" s="385">
        <v>39219</v>
      </c>
      <c r="AC90" s="385">
        <v>971</v>
      </c>
      <c r="AD90" s="385">
        <v>0</v>
      </c>
      <c r="AF90" s="323" t="s">
        <v>103</v>
      </c>
      <c r="AG90" s="42">
        <f t="shared" si="56"/>
        <v>690.65161835322112</v>
      </c>
      <c r="AH90" s="42">
        <f t="shared" si="57"/>
        <v>786.10230173372145</v>
      </c>
      <c r="AI90" s="42">
        <f t="shared" si="58"/>
        <v>637.70929462994377</v>
      </c>
      <c r="AJ90" s="42">
        <f t="shared" si="59"/>
        <v>0</v>
      </c>
      <c r="AK90" s="384">
        <f t="shared" ref="AK90:AK100" si="72">AA90*AG90/1000000</f>
        <v>12.067755727485832</v>
      </c>
      <c r="AL90" s="384">
        <f t="shared" ref="AL90:AL100" si="73">AB90*AH90/1000000</f>
        <v>30.830146171694821</v>
      </c>
      <c r="AM90" s="384">
        <f t="shared" ref="AM90:AM100" si="74">AC90*AI90/1000000</f>
        <v>0.61921572508567535</v>
      </c>
      <c r="AN90" s="384">
        <f t="shared" ref="AN90:AN100" si="75">AD90*AJ90/1000000</f>
        <v>0</v>
      </c>
    </row>
    <row r="91" spans="2:40">
      <c r="B91" s="323" t="s">
        <v>102</v>
      </c>
      <c r="C91" s="385">
        <v>0.74204990374336999</v>
      </c>
      <c r="D91" s="385">
        <v>32.346918207969019</v>
      </c>
      <c r="E91" s="385">
        <v>0</v>
      </c>
      <c r="F91" s="385">
        <v>0</v>
      </c>
      <c r="H91" s="323" t="s">
        <v>102</v>
      </c>
      <c r="I91" s="385">
        <v>105</v>
      </c>
      <c r="J91" s="385">
        <v>2192</v>
      </c>
      <c r="K91" s="385">
        <v>0</v>
      </c>
      <c r="L91" s="385">
        <v>0</v>
      </c>
      <c r="N91" s="323" t="s">
        <v>102</v>
      </c>
      <c r="O91" s="42">
        <f t="shared" si="68"/>
        <v>7067.1419404130475</v>
      </c>
      <c r="P91" s="42">
        <f t="shared" si="69"/>
        <v>14756.805751810685</v>
      </c>
      <c r="Q91" s="42">
        <f t="shared" si="70"/>
        <v>0</v>
      </c>
      <c r="R91" s="42">
        <f t="shared" si="71"/>
        <v>0</v>
      </c>
      <c r="T91" s="323" t="s">
        <v>102</v>
      </c>
      <c r="U91" s="386">
        <f>$U$89*'Sourcing ratio'!S44</f>
        <v>4.5263173301133168</v>
      </c>
      <c r="V91" s="386">
        <f>$V$89*'Sourcing ratio'!U44</f>
        <v>11.140797819358477</v>
      </c>
      <c r="W91" s="386">
        <f>$W$89*'Sourcing ratio'!W44</f>
        <v>0.38587724510017951</v>
      </c>
      <c r="X91" s="386">
        <f>$X$89*'Sourcing ratio'!Y44</f>
        <v>8.2447445725255939</v>
      </c>
      <c r="Z91" s="323" t="s">
        <v>102</v>
      </c>
      <c r="AA91" s="385">
        <v>105</v>
      </c>
      <c r="AB91" s="385">
        <v>2192</v>
      </c>
      <c r="AC91" s="385">
        <v>0</v>
      </c>
      <c r="AD91" s="385">
        <v>0</v>
      </c>
      <c r="AF91" s="323" t="s">
        <v>102</v>
      </c>
      <c r="AG91" s="42">
        <f t="shared" si="56"/>
        <v>7067.1419404130475</v>
      </c>
      <c r="AH91" s="42">
        <f t="shared" si="57"/>
        <v>9674.3249948040793</v>
      </c>
      <c r="AI91" s="42">
        <f t="shared" si="58"/>
        <v>0</v>
      </c>
      <c r="AJ91" s="42">
        <f t="shared" si="59"/>
        <v>0</v>
      </c>
      <c r="AK91" s="384">
        <f t="shared" si="72"/>
        <v>0.74204990374336999</v>
      </c>
      <c r="AL91" s="384">
        <f t="shared" si="73"/>
        <v>21.206120388610543</v>
      </c>
      <c r="AM91" s="384">
        <f t="shared" si="74"/>
        <v>0</v>
      </c>
      <c r="AN91" s="384">
        <f t="shared" si="75"/>
        <v>0</v>
      </c>
    </row>
    <row r="92" spans="2:40">
      <c r="B92" s="323" t="s">
        <v>101</v>
      </c>
      <c r="C92" s="385">
        <v>5.779185</v>
      </c>
      <c r="D92" s="385">
        <v>110.88318699999998</v>
      </c>
      <c r="E92" s="385">
        <v>0.29783799999999999</v>
      </c>
      <c r="F92" s="385">
        <v>3.5005800000000002</v>
      </c>
      <c r="H92" s="323" t="s">
        <v>101</v>
      </c>
      <c r="I92" s="385">
        <v>789</v>
      </c>
      <c r="J92" s="385">
        <v>19518</v>
      </c>
      <c r="K92" s="385">
        <v>38</v>
      </c>
      <c r="L92" s="385">
        <v>547</v>
      </c>
      <c r="N92" s="323" t="s">
        <v>101</v>
      </c>
      <c r="O92" s="42">
        <f t="shared" si="68"/>
        <v>7324.6958174904948</v>
      </c>
      <c r="P92" s="42">
        <f t="shared" si="69"/>
        <v>5681.0732144686945</v>
      </c>
      <c r="Q92" s="42">
        <f t="shared" si="70"/>
        <v>7837.8421052631566</v>
      </c>
      <c r="R92" s="42">
        <f t="shared" si="71"/>
        <v>6399.5978062157228</v>
      </c>
      <c r="T92" s="323" t="s">
        <v>101</v>
      </c>
      <c r="U92" s="386">
        <f>$U$89*'Sourcing ratio'!S45</f>
        <v>0.35646921018044353</v>
      </c>
      <c r="V92" s="386">
        <f>$V$89*'Sourcing ratio'!U45</f>
        <v>1.3854501417383027</v>
      </c>
      <c r="W92" s="386">
        <f>$W$89*'Sourcing ratio'!W45</f>
        <v>3.2979568202775977E-2</v>
      </c>
      <c r="X92" s="386">
        <f>$X$89*'Sourcing ratio'!Y45</f>
        <v>1.084547131221566</v>
      </c>
      <c r="Z92" s="323" t="s">
        <v>101</v>
      </c>
      <c r="AA92" s="385">
        <v>789</v>
      </c>
      <c r="AB92" s="385">
        <v>19518</v>
      </c>
      <c r="AC92" s="385">
        <v>38</v>
      </c>
      <c r="AD92" s="385">
        <v>547</v>
      </c>
      <c r="AF92" s="323" t="s">
        <v>101</v>
      </c>
      <c r="AG92" s="42">
        <f t="shared" si="56"/>
        <v>6872.8970720146472</v>
      </c>
      <c r="AH92" s="42">
        <f t="shared" si="57"/>
        <v>5610.090012207279</v>
      </c>
      <c r="AI92" s="42">
        <f t="shared" si="58"/>
        <v>6969.9587315058952</v>
      </c>
      <c r="AJ92" s="42">
        <f t="shared" si="59"/>
        <v>4416.8791019715436</v>
      </c>
      <c r="AK92" s="384">
        <f t="shared" si="72"/>
        <v>5.4227157898195566</v>
      </c>
      <c r="AL92" s="384">
        <f t="shared" si="73"/>
        <v>109.49773685826167</v>
      </c>
      <c r="AM92" s="384">
        <f t="shared" si="74"/>
        <v>0.26485843179722401</v>
      </c>
      <c r="AN92" s="384">
        <f t="shared" si="75"/>
        <v>2.4160328687784345</v>
      </c>
    </row>
    <row r="93" spans="2:40">
      <c r="B93" s="323" t="s">
        <v>100</v>
      </c>
      <c r="C93" s="385">
        <v>2.6048675004186079</v>
      </c>
      <c r="D93" s="385">
        <v>7.7943464596623429</v>
      </c>
      <c r="E93" s="385">
        <v>0.26101355934423498</v>
      </c>
      <c r="F93" s="385">
        <v>0</v>
      </c>
      <c r="H93" s="323" t="s">
        <v>100</v>
      </c>
      <c r="I93" s="385">
        <v>2662</v>
      </c>
      <c r="J93" s="385">
        <v>6368</v>
      </c>
      <c r="K93" s="385">
        <v>421</v>
      </c>
      <c r="L93" s="385">
        <v>0</v>
      </c>
      <c r="N93" s="323" t="s">
        <v>100</v>
      </c>
      <c r="O93" s="42">
        <f t="shared" si="68"/>
        <v>978.53775372599853</v>
      </c>
      <c r="P93" s="42">
        <f t="shared" si="69"/>
        <v>1223.9865671580312</v>
      </c>
      <c r="Q93" s="42">
        <f t="shared" si="70"/>
        <v>619.98470153024937</v>
      </c>
      <c r="R93" s="42">
        <f t="shared" si="71"/>
        <v>0</v>
      </c>
      <c r="T93" s="323" t="s">
        <v>100</v>
      </c>
      <c r="U93" s="386">
        <f>$U$89*'Sourcing ratio'!S46</f>
        <v>8.1196277025811323</v>
      </c>
      <c r="V93" s="386">
        <f>$V$89*'Sourcing ratio'!U46</f>
        <v>14.759921348407376</v>
      </c>
      <c r="W93" s="386">
        <f>$W$89*'Sourcing ratio'!W46</f>
        <v>0.27440008984219671</v>
      </c>
      <c r="X93" s="386">
        <f>$X$89*'Sourcing ratio'!Y46</f>
        <v>4.7717528431301126</v>
      </c>
      <c r="Z93" s="323" t="s">
        <v>100</v>
      </c>
      <c r="AA93" s="385">
        <v>2662</v>
      </c>
      <c r="AB93" s="385">
        <v>6368</v>
      </c>
      <c r="AC93" s="385">
        <v>421</v>
      </c>
      <c r="AD93" s="385">
        <v>0</v>
      </c>
      <c r="AF93" s="323" t="s">
        <v>100</v>
      </c>
      <c r="AG93" s="42">
        <f t="shared" si="56"/>
        <v>978.53775372599853</v>
      </c>
      <c r="AH93" s="42">
        <f t="shared" si="57"/>
        <v>1223.9865671580312</v>
      </c>
      <c r="AI93" s="42">
        <f t="shared" si="58"/>
        <v>619.98470153024937</v>
      </c>
      <c r="AJ93" s="42">
        <f t="shared" si="59"/>
        <v>0</v>
      </c>
      <c r="AK93" s="384">
        <f t="shared" si="72"/>
        <v>2.6048675004186079</v>
      </c>
      <c r="AL93" s="384">
        <f t="shared" si="73"/>
        <v>7.7943464596623429</v>
      </c>
      <c r="AM93" s="384">
        <f t="shared" si="74"/>
        <v>0.26101355934423498</v>
      </c>
      <c r="AN93" s="384">
        <f t="shared" si="75"/>
        <v>0</v>
      </c>
    </row>
    <row r="94" spans="2:40">
      <c r="B94" s="323" t="s">
        <v>99</v>
      </c>
      <c r="C94" s="385">
        <v>0.84629242605557475</v>
      </c>
      <c r="D94" s="385">
        <v>246.57951066304585</v>
      </c>
      <c r="E94" s="385">
        <v>1.2310792040311973E-2</v>
      </c>
      <c r="F94" s="385">
        <v>0</v>
      </c>
      <c r="H94" s="323" t="s">
        <v>99</v>
      </c>
      <c r="I94" s="385">
        <v>334</v>
      </c>
      <c r="J94" s="385">
        <v>7214</v>
      </c>
      <c r="K94" s="385">
        <v>8</v>
      </c>
      <c r="L94" s="385">
        <v>0</v>
      </c>
      <c r="N94" s="323" t="s">
        <v>99</v>
      </c>
      <c r="O94" s="42">
        <f t="shared" si="68"/>
        <v>2533.8096588490262</v>
      </c>
      <c r="P94" s="42">
        <f t="shared" si="69"/>
        <v>34180.691802473782</v>
      </c>
      <c r="Q94" s="42">
        <f t="shared" si="70"/>
        <v>1538.8490050389967</v>
      </c>
      <c r="R94" s="42">
        <f t="shared" si="71"/>
        <v>0</v>
      </c>
      <c r="T94" s="323" t="s">
        <v>99</v>
      </c>
      <c r="U94" s="386">
        <f>$U$89*'Sourcing ratio'!S47</f>
        <v>0.74014506985246353</v>
      </c>
      <c r="V94" s="386">
        <f>$V$89*'Sourcing ratio'!U47</f>
        <v>2.8356182269117221</v>
      </c>
      <c r="W94" s="386">
        <f>$W$89*'Sourcing ratio'!W47</f>
        <v>7.570515231996694E-2</v>
      </c>
      <c r="X94" s="386">
        <f>$X$89*'Sourcing ratio'!Y47</f>
        <v>3.5232752915892247</v>
      </c>
      <c r="Z94" s="323" t="s">
        <v>99</v>
      </c>
      <c r="AA94" s="385">
        <v>334</v>
      </c>
      <c r="AB94" s="385">
        <v>7214</v>
      </c>
      <c r="AC94" s="385">
        <v>8</v>
      </c>
      <c r="AD94" s="385">
        <v>0</v>
      </c>
      <c r="AF94" s="323" t="s">
        <v>99</v>
      </c>
      <c r="AG94" s="42">
        <f t="shared" si="56"/>
        <v>317.80645569793779</v>
      </c>
      <c r="AH94" s="42">
        <f t="shared" si="57"/>
        <v>33787.620243434176</v>
      </c>
      <c r="AI94" s="42">
        <f t="shared" si="58"/>
        <v>1538.8490050389967</v>
      </c>
      <c r="AJ94" s="42">
        <f t="shared" si="59"/>
        <v>0</v>
      </c>
      <c r="AK94" s="384">
        <f t="shared" si="72"/>
        <v>0.10614735620311122</v>
      </c>
      <c r="AL94" s="384">
        <f t="shared" si="73"/>
        <v>243.74389243613413</v>
      </c>
      <c r="AM94" s="384">
        <f t="shared" si="74"/>
        <v>1.2310792040311973E-2</v>
      </c>
      <c r="AN94" s="384">
        <f t="shared" si="75"/>
        <v>0</v>
      </c>
    </row>
    <row r="95" spans="2:40">
      <c r="B95" s="323" t="s">
        <v>98</v>
      </c>
      <c r="C95" s="385">
        <v>8.70669996720512</v>
      </c>
      <c r="D95" s="385">
        <v>5.1942304816869012</v>
      </c>
      <c r="E95" s="385">
        <v>3.0990433640481464E-2</v>
      </c>
      <c r="F95" s="385">
        <v>0</v>
      </c>
      <c r="H95" s="323" t="s">
        <v>98</v>
      </c>
      <c r="I95" s="385">
        <v>2576</v>
      </c>
      <c r="J95" s="385">
        <v>1468</v>
      </c>
      <c r="K95" s="385">
        <v>8</v>
      </c>
      <c r="L95" s="385">
        <v>0</v>
      </c>
      <c r="N95" s="323" t="s">
        <v>98</v>
      </c>
      <c r="O95" s="42">
        <f t="shared" si="68"/>
        <v>3379.9301114926707</v>
      </c>
      <c r="P95" s="42">
        <f t="shared" si="69"/>
        <v>3538.3041428384886</v>
      </c>
      <c r="Q95" s="42">
        <f t="shared" si="70"/>
        <v>3873.804205060183</v>
      </c>
      <c r="R95" s="42">
        <f t="shared" si="71"/>
        <v>0</v>
      </c>
      <c r="T95" s="323" t="s">
        <v>98</v>
      </c>
      <c r="U95" s="386">
        <f>$U$89*'Sourcing ratio'!S48</f>
        <v>1.079764298574327</v>
      </c>
      <c r="V95" s="386">
        <f>$V$89*'Sourcing ratio'!U48</f>
        <v>4.8096269872894339</v>
      </c>
      <c r="W95" s="386">
        <f>$W$89*'Sourcing ratio'!W48</f>
        <v>7.9606078681455694E-2</v>
      </c>
      <c r="X95" s="386">
        <f>$X$89*'Sourcing ratio'!Y48</f>
        <v>1.625587969758348</v>
      </c>
      <c r="Z95" s="323" t="s">
        <v>98</v>
      </c>
      <c r="AA95" s="385">
        <v>2576</v>
      </c>
      <c r="AB95" s="385">
        <v>1468</v>
      </c>
      <c r="AC95" s="385">
        <v>8</v>
      </c>
      <c r="AD95" s="385">
        <v>0</v>
      </c>
      <c r="AF95" s="323" t="s">
        <v>98</v>
      </c>
      <c r="AG95" s="42">
        <f t="shared" si="56"/>
        <v>2960.7669521082271</v>
      </c>
      <c r="AH95" s="42">
        <f t="shared" si="57"/>
        <v>261.99148119718473</v>
      </c>
      <c r="AI95" s="42">
        <f t="shared" si="58"/>
        <v>3873.804205060183</v>
      </c>
      <c r="AJ95" s="42">
        <f t="shared" si="59"/>
        <v>0</v>
      </c>
      <c r="AK95" s="384">
        <f t="shared" si="72"/>
        <v>7.626935668630793</v>
      </c>
      <c r="AL95" s="384">
        <f t="shared" si="73"/>
        <v>0.38460349439746716</v>
      </c>
      <c r="AM95" s="384">
        <f t="shared" si="74"/>
        <v>3.0990433640481464E-2</v>
      </c>
      <c r="AN95" s="384">
        <f t="shared" si="75"/>
        <v>0</v>
      </c>
    </row>
    <row r="96" spans="2:40">
      <c r="B96" s="323" t="s">
        <v>97</v>
      </c>
      <c r="C96" s="385">
        <v>6.7606859999999998</v>
      </c>
      <c r="D96" s="385">
        <v>9.8741289999999999</v>
      </c>
      <c r="E96" s="385">
        <v>0.41780500000000004</v>
      </c>
      <c r="F96" s="385">
        <v>30.125819</v>
      </c>
      <c r="H96" s="323" t="s">
        <v>97</v>
      </c>
      <c r="I96" s="385">
        <v>5823</v>
      </c>
      <c r="J96" s="385">
        <v>6641</v>
      </c>
      <c r="K96" s="385">
        <v>271</v>
      </c>
      <c r="L96" s="385">
        <v>11420</v>
      </c>
      <c r="N96" s="323" t="s">
        <v>97</v>
      </c>
      <c r="O96" s="42">
        <f t="shared" si="68"/>
        <v>1161.0314270994331</v>
      </c>
      <c r="P96" s="42">
        <f t="shared" si="69"/>
        <v>1486.843698238217</v>
      </c>
      <c r="Q96" s="42">
        <f t="shared" si="70"/>
        <v>1541.7158671586717</v>
      </c>
      <c r="R96" s="42">
        <f t="shared" si="71"/>
        <v>2637.9876532399303</v>
      </c>
      <c r="T96" s="323" t="s">
        <v>97</v>
      </c>
      <c r="U96" s="386">
        <f>$U$89*'Sourcing ratio'!S49</f>
        <v>0.83961290560011337</v>
      </c>
      <c r="V96" s="386">
        <f>$V$89*'Sourcing ratio'!U49</f>
        <v>2.6046288971819265</v>
      </c>
      <c r="W96" s="386">
        <f>$W$89*'Sourcing ratio'!W49</f>
        <v>1.5195961967576806E-2</v>
      </c>
      <c r="X96" s="386">
        <f>$X$89*'Sourcing ratio'!Y49</f>
        <v>0.31272282869912327</v>
      </c>
      <c r="Z96" s="323" t="s">
        <v>97</v>
      </c>
      <c r="AA96" s="385">
        <v>5823</v>
      </c>
      <c r="AB96" s="385">
        <v>6641</v>
      </c>
      <c r="AC96" s="385">
        <v>271</v>
      </c>
      <c r="AD96" s="385">
        <v>11420</v>
      </c>
      <c r="AF96" s="323" t="s">
        <v>97</v>
      </c>
      <c r="AG96" s="42">
        <f t="shared" si="56"/>
        <v>1016.8423655160376</v>
      </c>
      <c r="AH96" s="42">
        <f t="shared" si="57"/>
        <v>1094.6393770242544</v>
      </c>
      <c r="AI96" s="42">
        <f t="shared" si="58"/>
        <v>1485.6422067617093</v>
      </c>
      <c r="AJ96" s="42">
        <f t="shared" si="59"/>
        <v>2610.6038678897439</v>
      </c>
      <c r="AK96" s="384">
        <f t="shared" si="72"/>
        <v>5.9210730943998868</v>
      </c>
      <c r="AL96" s="384">
        <f t="shared" si="73"/>
        <v>7.2695001028180739</v>
      </c>
      <c r="AM96" s="384">
        <f t="shared" si="74"/>
        <v>0.40260903803242326</v>
      </c>
      <c r="AN96" s="384">
        <f t="shared" si="75"/>
        <v>29.813096171300877</v>
      </c>
    </row>
    <row r="97" spans="2:40">
      <c r="B97" s="323" t="s">
        <v>96</v>
      </c>
      <c r="C97" s="385">
        <v>9.8480000000000009E-3</v>
      </c>
      <c r="D97" s="385">
        <v>0</v>
      </c>
      <c r="E97" s="385">
        <v>0</v>
      </c>
      <c r="F97" s="385">
        <v>0</v>
      </c>
      <c r="H97" s="323" t="s">
        <v>96</v>
      </c>
      <c r="I97" s="385">
        <v>7</v>
      </c>
      <c r="J97" s="385">
        <v>0</v>
      </c>
      <c r="K97" s="385">
        <v>0</v>
      </c>
      <c r="L97" s="385">
        <v>0</v>
      </c>
      <c r="N97" s="323" t="s">
        <v>96</v>
      </c>
      <c r="O97" s="42">
        <f t="shared" si="68"/>
        <v>1406.8571428571431</v>
      </c>
      <c r="P97" s="42">
        <f t="shared" si="69"/>
        <v>0</v>
      </c>
      <c r="Q97" s="42">
        <f t="shared" si="70"/>
        <v>0</v>
      </c>
      <c r="R97" s="42">
        <f t="shared" si="71"/>
        <v>0</v>
      </c>
      <c r="T97" s="323" t="s">
        <v>96</v>
      </c>
      <c r="U97" s="386">
        <f>$U$89*'Sourcing ratio'!S50</f>
        <v>0.14642503364964871</v>
      </c>
      <c r="V97" s="386">
        <f>$V$89*'Sourcing ratio'!U50</f>
        <v>6.5594746298598466E-3</v>
      </c>
      <c r="W97" s="386">
        <f>$W$89*'Sourcing ratio'!W50</f>
        <v>1.9066029361183977E-3</v>
      </c>
      <c r="X97" s="386">
        <f>$X$89*'Sourcing ratio'!Y50</f>
        <v>1.312749865661505E-2</v>
      </c>
      <c r="Z97" s="323" t="s">
        <v>96</v>
      </c>
      <c r="AA97" s="385">
        <v>7</v>
      </c>
      <c r="AB97" s="385">
        <v>0</v>
      </c>
      <c r="AC97" s="385">
        <v>0</v>
      </c>
      <c r="AD97" s="385">
        <v>0</v>
      </c>
      <c r="AF97" s="323" t="s">
        <v>96</v>
      </c>
      <c r="AG97" s="42">
        <f t="shared" si="56"/>
        <v>1406.8571428571431</v>
      </c>
      <c r="AH97" s="42">
        <f t="shared" si="57"/>
        <v>0</v>
      </c>
      <c r="AI97" s="42">
        <f t="shared" si="58"/>
        <v>0</v>
      </c>
      <c r="AJ97" s="42">
        <f t="shared" si="59"/>
        <v>0</v>
      </c>
      <c r="AK97" s="384">
        <f t="shared" si="72"/>
        <v>9.8480000000000026E-3</v>
      </c>
      <c r="AL97" s="384">
        <f t="shared" si="73"/>
        <v>0</v>
      </c>
      <c r="AM97" s="384">
        <f t="shared" si="74"/>
        <v>0</v>
      </c>
      <c r="AN97" s="384">
        <f t="shared" si="75"/>
        <v>0</v>
      </c>
    </row>
    <row r="98" spans="2:40">
      <c r="B98" s="323" t="s">
        <v>95</v>
      </c>
      <c r="C98" s="385">
        <v>10.087491</v>
      </c>
      <c r="D98" s="385">
        <v>1.236299</v>
      </c>
      <c r="E98" s="385">
        <v>0</v>
      </c>
      <c r="F98" s="385">
        <v>0</v>
      </c>
      <c r="H98" s="323" t="s">
        <v>95</v>
      </c>
      <c r="I98" s="385">
        <v>3998</v>
      </c>
      <c r="J98" s="385">
        <v>403</v>
      </c>
      <c r="K98" s="385">
        <v>0</v>
      </c>
      <c r="L98" s="385">
        <v>0</v>
      </c>
      <c r="N98" s="323" t="s">
        <v>95</v>
      </c>
      <c r="O98" s="42">
        <f t="shared" si="68"/>
        <v>2523.1343171585791</v>
      </c>
      <c r="P98" s="42">
        <f t="shared" si="69"/>
        <v>3067.7394540942928</v>
      </c>
      <c r="Q98" s="42">
        <f t="shared" si="70"/>
        <v>0</v>
      </c>
      <c r="R98" s="42">
        <f t="shared" si="71"/>
        <v>0</v>
      </c>
      <c r="T98" s="323" t="s">
        <v>95</v>
      </c>
      <c r="U98" s="386">
        <f>$U$89*'Sourcing ratio'!S51</f>
        <v>0.95519064831569689</v>
      </c>
      <c r="V98" s="386">
        <f>$V$89*'Sourcing ratio'!U51</f>
        <v>1.8772603769294827</v>
      </c>
      <c r="W98" s="386">
        <f>$W$89*'Sourcing ratio'!W51</f>
        <v>4.344471689766892E-2</v>
      </c>
      <c r="X98" s="386">
        <f>$X$89*'Sourcing ratio'!Y51</f>
        <v>0.93959466954913495</v>
      </c>
      <c r="Z98" s="323" t="s">
        <v>95</v>
      </c>
      <c r="AA98" s="385">
        <v>3998</v>
      </c>
      <c r="AB98" s="385">
        <v>403</v>
      </c>
      <c r="AC98" s="385">
        <v>0</v>
      </c>
      <c r="AD98" s="385">
        <v>0</v>
      </c>
      <c r="AF98" s="323" t="s">
        <v>95</v>
      </c>
      <c r="AG98" s="42">
        <f t="shared" si="56"/>
        <v>2284.2171965193356</v>
      </c>
      <c r="AH98" s="42">
        <f t="shared" si="57"/>
        <v>3067.7394540942928</v>
      </c>
      <c r="AI98" s="42">
        <f t="shared" si="58"/>
        <v>0</v>
      </c>
      <c r="AJ98" s="42">
        <f t="shared" si="59"/>
        <v>0</v>
      </c>
      <c r="AK98" s="384">
        <f t="shared" si="72"/>
        <v>9.1323003516843038</v>
      </c>
      <c r="AL98" s="384">
        <f t="shared" si="73"/>
        <v>1.236299</v>
      </c>
      <c r="AM98" s="384">
        <f t="shared" si="74"/>
        <v>0</v>
      </c>
      <c r="AN98" s="384">
        <f t="shared" si="75"/>
        <v>0</v>
      </c>
    </row>
    <row r="99" spans="2:40">
      <c r="B99" s="323" t="s">
        <v>94</v>
      </c>
      <c r="C99" s="385">
        <v>582.72861799999998</v>
      </c>
      <c r="D99" s="385">
        <v>867.76952599999981</v>
      </c>
      <c r="E99" s="385">
        <v>20.176720000000003</v>
      </c>
      <c r="F99" s="385">
        <v>7.3571749999999998</v>
      </c>
      <c r="H99" s="323" t="s">
        <v>94</v>
      </c>
      <c r="I99" s="385">
        <v>211887</v>
      </c>
      <c r="J99" s="385">
        <v>321164</v>
      </c>
      <c r="K99" s="385">
        <v>8197</v>
      </c>
      <c r="L99" s="385">
        <v>4906</v>
      </c>
      <c r="N99" s="323" t="s">
        <v>94</v>
      </c>
      <c r="O99" s="42">
        <f t="shared" si="68"/>
        <v>2750.1857971465924</v>
      </c>
      <c r="P99" s="42">
        <f t="shared" si="69"/>
        <v>2701.9514204580832</v>
      </c>
      <c r="Q99" s="42">
        <f t="shared" si="70"/>
        <v>2461.4761498109069</v>
      </c>
      <c r="R99" s="42">
        <f t="shared" si="71"/>
        <v>1499.6280065226254</v>
      </c>
      <c r="T99" s="323" t="s">
        <v>94</v>
      </c>
      <c r="U99" s="386">
        <f>$U$89*'Sourcing ratio'!S52</f>
        <v>4.5187324621378933</v>
      </c>
      <c r="V99" s="386">
        <f>$V$89*'Sourcing ratio'!U52</f>
        <v>13.083340822826543</v>
      </c>
      <c r="W99" s="386">
        <f>$W$89*'Sourcing ratio'!W52</f>
        <v>0.18649265717107835</v>
      </c>
      <c r="X99" s="386">
        <f>$X$89*'Sourcing ratio'!Y52</f>
        <v>4.0763180994716315</v>
      </c>
      <c r="Z99" s="323" t="s">
        <v>94</v>
      </c>
      <c r="AA99" s="385">
        <v>211887</v>
      </c>
      <c r="AB99" s="385">
        <v>321164</v>
      </c>
      <c r="AC99" s="385">
        <v>8197</v>
      </c>
      <c r="AD99" s="385">
        <v>4906</v>
      </c>
      <c r="AF99" s="323" t="s">
        <v>94</v>
      </c>
      <c r="AG99" s="42">
        <f t="shared" si="56"/>
        <v>2728.8596541451907</v>
      </c>
      <c r="AH99" s="42">
        <f t="shared" si="57"/>
        <v>2661.2141621637957</v>
      </c>
      <c r="AI99" s="42">
        <f t="shared" si="58"/>
        <v>2438.7248191812764</v>
      </c>
      <c r="AJ99" s="42">
        <f t="shared" si="59"/>
        <v>668.74376284720108</v>
      </c>
      <c r="AK99" s="384">
        <f t="shared" si="72"/>
        <v>578.20988553786208</v>
      </c>
      <c r="AL99" s="384">
        <f t="shared" si="73"/>
        <v>854.68618517717323</v>
      </c>
      <c r="AM99" s="384">
        <f t="shared" si="74"/>
        <v>19.990227342828923</v>
      </c>
      <c r="AN99" s="384">
        <f t="shared" si="75"/>
        <v>3.2808569005283688</v>
      </c>
    </row>
    <row r="100" spans="2:40">
      <c r="B100" s="323" t="s">
        <v>93</v>
      </c>
      <c r="C100" s="385">
        <v>3.1719540000000004</v>
      </c>
      <c r="D100" s="385">
        <v>2.9245749999999995</v>
      </c>
      <c r="E100" s="385">
        <v>6.6267999999999994E-2</v>
      </c>
      <c r="F100" s="385">
        <v>589.63902900000005</v>
      </c>
      <c r="H100" s="323" t="s">
        <v>93</v>
      </c>
      <c r="I100" s="385">
        <v>1676</v>
      </c>
      <c r="J100" s="385">
        <v>2730</v>
      </c>
      <c r="K100" s="385">
        <v>130</v>
      </c>
      <c r="L100" s="385">
        <v>290618</v>
      </c>
      <c r="N100" s="323" t="s">
        <v>93</v>
      </c>
      <c r="O100" s="42">
        <f t="shared" si="68"/>
        <v>1892.5739856801911</v>
      </c>
      <c r="P100" s="42">
        <f t="shared" si="69"/>
        <v>1071.2728937728937</v>
      </c>
      <c r="Q100" s="42">
        <f t="shared" si="70"/>
        <v>509.75384615384615</v>
      </c>
      <c r="R100" s="42">
        <f t="shared" si="71"/>
        <v>2028.9143446035689</v>
      </c>
      <c r="T100" s="323" t="s">
        <v>93</v>
      </c>
      <c r="U100" s="386">
        <f>$U$89*'Sourcing ratio'!S53</f>
        <v>0.72703867420016433</v>
      </c>
      <c r="V100" s="386">
        <f>$V$89*'Sourcing ratio'!U53</f>
        <v>2.4067843424138711</v>
      </c>
      <c r="W100" s="386">
        <f>$W$89*'Sourcing ratio'!W53</f>
        <v>5.333599668309625E-2</v>
      </c>
      <c r="X100" s="386">
        <f>$X$89*'Sourcing ratio'!Y53</f>
        <v>0.71301668480352864</v>
      </c>
      <c r="Z100" s="323" t="s">
        <v>93</v>
      </c>
      <c r="AA100" s="385">
        <v>1676</v>
      </c>
      <c r="AB100" s="385">
        <v>2730</v>
      </c>
      <c r="AC100" s="385">
        <v>130</v>
      </c>
      <c r="AD100" s="385">
        <v>290618</v>
      </c>
      <c r="AF100" s="323" t="s">
        <v>93</v>
      </c>
      <c r="AG100" s="42">
        <f t="shared" si="56"/>
        <v>1458.780027326871</v>
      </c>
      <c r="AH100" s="42">
        <f t="shared" si="57"/>
        <v>189.66690754070638</v>
      </c>
      <c r="AI100" s="42">
        <f t="shared" si="58"/>
        <v>99.47694859156725</v>
      </c>
      <c r="AJ100" s="42">
        <f t="shared" si="59"/>
        <v>2026.4608947663135</v>
      </c>
      <c r="AK100" s="384">
        <f t="shared" si="72"/>
        <v>2.4449153257998359</v>
      </c>
      <c r="AL100" s="384">
        <f t="shared" si="73"/>
        <v>0.51779065758612841</v>
      </c>
      <c r="AM100" s="384">
        <f t="shared" si="74"/>
        <v>1.2932003316903744E-2</v>
      </c>
      <c r="AN100" s="384">
        <f t="shared" si="75"/>
        <v>588.92601231519654</v>
      </c>
    </row>
    <row r="101" spans="2:40">
      <c r="B101" s="54" t="s">
        <v>579</v>
      </c>
      <c r="H101" s="54" t="s">
        <v>578</v>
      </c>
      <c r="N101" s="54" t="s">
        <v>578</v>
      </c>
      <c r="T101" s="54" t="s">
        <v>154</v>
      </c>
      <c r="U101" s="386">
        <f>U12</f>
        <v>2223.5117541431555</v>
      </c>
      <c r="V101" s="386">
        <f>V12</f>
        <v>2381.1043650388524</v>
      </c>
      <c r="W101" s="386">
        <f>W12</f>
        <v>3309.8564674257273</v>
      </c>
      <c r="X101" s="386">
        <f>X12</f>
        <v>3177.1181696713707</v>
      </c>
      <c r="Z101" s="54" t="s">
        <v>300</v>
      </c>
      <c r="AF101" s="54" t="s">
        <v>154</v>
      </c>
      <c r="AG101" s="42">
        <f t="shared" ref="AG101:AG124" si="76">IF(IFERROR(((C101-U101)/AA101)*1000000,0)&lt;0,O101,IFERROR(((C101-U101)/AA101)*1000000,0))</f>
        <v>0</v>
      </c>
      <c r="AH101" s="42">
        <f t="shared" ref="AH101:AH124" si="77">IF(IFERROR(((D101-V101)/AB101)*1000000,0)&lt;0,P101,IFERROR(((D101-V101)/AB101)*1000000,0))</f>
        <v>0</v>
      </c>
      <c r="AI101" s="42">
        <f t="shared" ref="AI101:AI124" si="78">IF(IFERROR(((E101-W101)/AC101)*1000000,0)&lt;0,Q101,IFERROR(((E101-W101)/AC101)*1000000,0))</f>
        <v>0</v>
      </c>
      <c r="AJ101" s="42">
        <f t="shared" ref="AJ101:AJ124" si="79">IF(IFERROR(((F101-X101)/AD101)*1000000,0)&lt;0,R101,IFERROR(((F101-X101)/AD101)*1000000,0))</f>
        <v>0</v>
      </c>
      <c r="AK101" s="387">
        <f>SUM(AK102:AK112)</f>
        <v>34148.597821990465</v>
      </c>
      <c r="AL101" s="387">
        <f>SUM(AL102:AL112)</f>
        <v>34340.11317368337</v>
      </c>
      <c r="AM101" s="387">
        <f>SUM(AM102:AM112)</f>
        <v>41364.112799062284</v>
      </c>
      <c r="AN101" s="387">
        <f>SUM(AN102:AN112)</f>
        <v>50344.786451395885</v>
      </c>
    </row>
    <row r="102" spans="2:40">
      <c r="B102" s="323" t="s">
        <v>103</v>
      </c>
      <c r="C102" s="385">
        <v>21596.352096927778</v>
      </c>
      <c r="D102" s="385">
        <v>22275.969593303264</v>
      </c>
      <c r="E102" s="385">
        <v>28435.815906726297</v>
      </c>
      <c r="F102" s="385">
        <v>38209.908553842484</v>
      </c>
      <c r="H102" s="323" t="s">
        <v>103</v>
      </c>
      <c r="I102" s="385">
        <v>18310628</v>
      </c>
      <c r="J102" s="385">
        <v>17113052</v>
      </c>
      <c r="K102" s="385">
        <v>17946559</v>
      </c>
      <c r="L102" s="385">
        <v>21535533</v>
      </c>
      <c r="N102" s="323" t="s">
        <v>103</v>
      </c>
      <c r="O102" s="42">
        <f t="shared" ref="O102:O112" si="80">IFERROR(C102/I102*1000000,0)</f>
        <v>1179.4435503210364</v>
      </c>
      <c r="P102" s="42">
        <f t="shared" ref="P102:P112" si="81">IFERROR(D102/J102*1000000,0)</f>
        <v>1301.6947294558131</v>
      </c>
      <c r="Q102" s="42">
        <f t="shared" ref="Q102:Q112" si="82">IFERROR(E102/K102*1000000,0)</f>
        <v>1584.4717589999452</v>
      </c>
      <c r="R102" s="42">
        <f t="shared" ref="R102:R112" si="83">IFERROR(F102/L102*1000000,0)</f>
        <v>1774.2727126299817</v>
      </c>
      <c r="T102" s="323" t="s">
        <v>103</v>
      </c>
      <c r="U102" s="386">
        <f>$U$101*'Sourcing ratio'!S43</f>
        <v>994.70984711033464</v>
      </c>
      <c r="V102" s="386">
        <f>$V$101*'Sourcing ratio'!U43</f>
        <v>885.20512519768533</v>
      </c>
      <c r="W102" s="386">
        <f>$W$101*'Sourcing ratio'!W43</f>
        <v>1017.6385692662163</v>
      </c>
      <c r="X102" s="386">
        <f>$X$101*'Sourcing ratio'!Y43</f>
        <v>1029.4706397809266</v>
      </c>
      <c r="Z102" s="323" t="s">
        <v>103</v>
      </c>
      <c r="AA102" s="385">
        <v>18310628</v>
      </c>
      <c r="AB102" s="385">
        <v>17113052</v>
      </c>
      <c r="AC102" s="385">
        <v>17946559</v>
      </c>
      <c r="AD102" s="385">
        <v>21535533</v>
      </c>
      <c r="AF102" s="323" t="s">
        <v>103</v>
      </c>
      <c r="AG102" s="42">
        <f t="shared" si="76"/>
        <v>1125.1193705544913</v>
      </c>
      <c r="AH102" s="42">
        <f t="shared" si="77"/>
        <v>1249.9678297071484</v>
      </c>
      <c r="AI102" s="42">
        <f t="shared" si="78"/>
        <v>1527.7679324186927</v>
      </c>
      <c r="AJ102" s="42">
        <f t="shared" si="79"/>
        <v>1726.4693617781159</v>
      </c>
      <c r="AK102" s="384">
        <f t="shared" ref="AK102:AK112" si="84">AA102*AG102/1000000</f>
        <v>20601.642249817443</v>
      </c>
      <c r="AL102" s="384">
        <f t="shared" ref="AL102:AL112" si="85">AB102*AH102/1000000</f>
        <v>21390.764468105575</v>
      </c>
      <c r="AM102" s="384">
        <f t="shared" ref="AM102:AM112" si="86">AC102*AI102/1000000</f>
        <v>27418.177337460078</v>
      </c>
      <c r="AN102" s="384">
        <f t="shared" ref="AN102:AN112" si="87">AD102*AJ102/1000000</f>
        <v>37180.437914061557</v>
      </c>
    </row>
    <row r="103" spans="2:40">
      <c r="B103" s="323" t="s">
        <v>102</v>
      </c>
      <c r="C103" s="385">
        <v>4050.5444709138064</v>
      </c>
      <c r="D103" s="385">
        <v>3956.8309035129269</v>
      </c>
      <c r="E103" s="385">
        <v>5538.7593395998083</v>
      </c>
      <c r="F103" s="385">
        <v>4762.1200938064803</v>
      </c>
      <c r="H103" s="323" t="s">
        <v>102</v>
      </c>
      <c r="I103" s="385">
        <v>1449319</v>
      </c>
      <c r="J103" s="385">
        <v>1671167</v>
      </c>
      <c r="K103" s="385">
        <v>2052842</v>
      </c>
      <c r="L103" s="385">
        <v>1948785</v>
      </c>
      <c r="N103" s="323" t="s">
        <v>102</v>
      </c>
      <c r="O103" s="42">
        <f t="shared" si="80"/>
        <v>2794.791533757445</v>
      </c>
      <c r="P103" s="42">
        <f t="shared" si="81"/>
        <v>2367.7052643529505</v>
      </c>
      <c r="Q103" s="42">
        <f t="shared" si="82"/>
        <v>2698.0933455179738</v>
      </c>
      <c r="R103" s="42">
        <f t="shared" si="83"/>
        <v>2443.6354414707012</v>
      </c>
      <c r="T103" s="323" t="s">
        <v>102</v>
      </c>
      <c r="U103" s="386">
        <f>$U$101*'Sourcing ratio'!S44</f>
        <v>252.70869450958037</v>
      </c>
      <c r="V103" s="386">
        <f>$V$101*'Sourcing ratio'!U44</f>
        <v>303.50600069994283</v>
      </c>
      <c r="W103" s="386">
        <f>$W$101*'Sourcing ratio'!W44</f>
        <v>769.85011799874576</v>
      </c>
      <c r="X103" s="386">
        <f>$X$101*'Sourcing ratio'!Y44</f>
        <v>699.74407916326572</v>
      </c>
      <c r="Z103" s="323" t="s">
        <v>102</v>
      </c>
      <c r="AA103" s="385">
        <v>1449319</v>
      </c>
      <c r="AB103" s="385">
        <v>1671167</v>
      </c>
      <c r="AC103" s="385">
        <v>2052842</v>
      </c>
      <c r="AD103" s="385">
        <v>1948785</v>
      </c>
      <c r="AF103" s="323" t="s">
        <v>102</v>
      </c>
      <c r="AG103" s="42">
        <f t="shared" si="76"/>
        <v>2620.4277846383206</v>
      </c>
      <c r="AH103" s="42">
        <f t="shared" si="77"/>
        <v>2186.0920559183992</v>
      </c>
      <c r="AI103" s="42">
        <f t="shared" si="78"/>
        <v>2323.0766038502052</v>
      </c>
      <c r="AJ103" s="42">
        <f t="shared" si="79"/>
        <v>2084.568597686874</v>
      </c>
      <c r="AK103" s="384">
        <f t="shared" si="84"/>
        <v>3797.8357764042262</v>
      </c>
      <c r="AL103" s="384">
        <f t="shared" si="85"/>
        <v>3653.3249028129835</v>
      </c>
      <c r="AM103" s="384">
        <f t="shared" si="86"/>
        <v>4768.9092216010631</v>
      </c>
      <c r="AN103" s="384">
        <f t="shared" si="87"/>
        <v>4062.3760146432146</v>
      </c>
    </row>
    <row r="104" spans="2:40">
      <c r="B104" s="323" t="s">
        <v>101</v>
      </c>
      <c r="C104" s="385">
        <v>281.269384</v>
      </c>
      <c r="D104" s="385">
        <v>224.82358000000002</v>
      </c>
      <c r="E104" s="385">
        <v>505.31690800000007</v>
      </c>
      <c r="F104" s="385">
        <v>1198.7992739999997</v>
      </c>
      <c r="H104" s="323" t="s">
        <v>101</v>
      </c>
      <c r="I104" s="385">
        <v>40966</v>
      </c>
      <c r="J104" s="385">
        <v>38220</v>
      </c>
      <c r="K104" s="385">
        <v>96596</v>
      </c>
      <c r="L104" s="385">
        <v>225632</v>
      </c>
      <c r="N104" s="323" t="s">
        <v>101</v>
      </c>
      <c r="O104" s="42">
        <f t="shared" si="80"/>
        <v>6865.922569936045</v>
      </c>
      <c r="P104" s="42">
        <f t="shared" si="81"/>
        <v>5882.3542647828363</v>
      </c>
      <c r="Q104" s="42">
        <f t="shared" si="82"/>
        <v>5231.2405068532862</v>
      </c>
      <c r="R104" s="42">
        <f t="shared" si="83"/>
        <v>5313.0729417813072</v>
      </c>
      <c r="T104" s="323" t="s">
        <v>101</v>
      </c>
      <c r="U104" s="386">
        <f>$U$101*'Sourcing ratio'!S45</f>
        <v>19.902022365565308</v>
      </c>
      <c r="V104" s="386">
        <f>$V$101*'Sourcing ratio'!U45</f>
        <v>37.743475692333718</v>
      </c>
      <c r="W104" s="386">
        <f>$W$101*'Sourcing ratio'!W45</f>
        <v>65.796376425003558</v>
      </c>
      <c r="X104" s="386">
        <f>$X$101*'Sourcing ratio'!Y45</f>
        <v>92.047173441217041</v>
      </c>
      <c r="Z104" s="323" t="s">
        <v>101</v>
      </c>
      <c r="AA104" s="385">
        <v>40966</v>
      </c>
      <c r="AB104" s="385">
        <v>38220</v>
      </c>
      <c r="AC104" s="385">
        <v>96596</v>
      </c>
      <c r="AD104" s="385">
        <v>225632</v>
      </c>
      <c r="AF104" s="323" t="s">
        <v>101</v>
      </c>
      <c r="AG104" s="42">
        <f t="shared" si="76"/>
        <v>6380.104516780616</v>
      </c>
      <c r="AH104" s="42">
        <f t="shared" si="77"/>
        <v>4894.8221953863504</v>
      </c>
      <c r="AI104" s="42">
        <f t="shared" si="78"/>
        <v>4550.0903927180898</v>
      </c>
      <c r="AJ104" s="42">
        <f t="shared" si="79"/>
        <v>4905.1202868333521</v>
      </c>
      <c r="AK104" s="384">
        <f t="shared" si="84"/>
        <v>261.3673616344347</v>
      </c>
      <c r="AL104" s="384">
        <f t="shared" si="85"/>
        <v>187.08010430766629</v>
      </c>
      <c r="AM104" s="384">
        <f t="shared" si="86"/>
        <v>439.5205315749966</v>
      </c>
      <c r="AN104" s="384">
        <f t="shared" si="87"/>
        <v>1106.7521005587828</v>
      </c>
    </row>
    <row r="105" spans="2:40">
      <c r="B105" s="323" t="s">
        <v>100</v>
      </c>
      <c r="C105" s="385">
        <v>2587.448148630554</v>
      </c>
      <c r="D105" s="385">
        <v>2336.9164318230805</v>
      </c>
      <c r="E105" s="385">
        <v>2340.6537053046945</v>
      </c>
      <c r="F105" s="385">
        <v>2093.7881473257139</v>
      </c>
      <c r="H105" s="323" t="s">
        <v>100</v>
      </c>
      <c r="I105" s="385">
        <v>3504925</v>
      </c>
      <c r="J105" s="385">
        <v>3287957</v>
      </c>
      <c r="K105" s="385">
        <v>3640423</v>
      </c>
      <c r="L105" s="385">
        <v>3481097</v>
      </c>
      <c r="N105" s="323" t="s">
        <v>100</v>
      </c>
      <c r="O105" s="42">
        <f t="shared" si="80"/>
        <v>738.23210158007771</v>
      </c>
      <c r="P105" s="42">
        <f t="shared" si="81"/>
        <v>710.75030233761584</v>
      </c>
      <c r="Q105" s="42">
        <f t="shared" si="82"/>
        <v>642.96201438807918</v>
      </c>
      <c r="R105" s="42">
        <f t="shared" si="83"/>
        <v>601.4736582536234</v>
      </c>
      <c r="T105" s="323" t="s">
        <v>100</v>
      </c>
      <c r="U105" s="386">
        <f>$U$101*'Sourcing ratio'!S46</f>
        <v>453.32670402314267</v>
      </c>
      <c r="V105" s="386">
        <f>$V$101*'Sourcing ratio'!U46</f>
        <v>402.10088826105158</v>
      </c>
      <c r="W105" s="386">
        <f>$W$101*'Sourcing ratio'!W46</f>
        <v>547.44596688783429</v>
      </c>
      <c r="X105" s="386">
        <f>$X$101*'Sourcing ratio'!Y46</f>
        <v>404.98596043078453</v>
      </c>
      <c r="Z105" s="323" t="s">
        <v>100</v>
      </c>
      <c r="AA105" s="385">
        <v>3504925</v>
      </c>
      <c r="AB105" s="385">
        <v>3287957</v>
      </c>
      <c r="AC105" s="385">
        <v>3640423</v>
      </c>
      <c r="AD105" s="385">
        <v>3481097</v>
      </c>
      <c r="AF105" s="323" t="s">
        <v>100</v>
      </c>
      <c r="AG105" s="42">
        <f t="shared" si="76"/>
        <v>608.89218588341021</v>
      </c>
      <c r="AH105" s="42">
        <f t="shared" si="77"/>
        <v>588.45524547980062</v>
      </c>
      <c r="AI105" s="42">
        <f t="shared" si="78"/>
        <v>492.58224618865995</v>
      </c>
      <c r="AJ105" s="42">
        <f t="shared" si="79"/>
        <v>485.1350556720854</v>
      </c>
      <c r="AK105" s="384">
        <f t="shared" si="84"/>
        <v>2134.1214446074118</v>
      </c>
      <c r="AL105" s="384">
        <f t="shared" si="85"/>
        <v>1934.8155435620288</v>
      </c>
      <c r="AM105" s="384">
        <f t="shared" si="86"/>
        <v>1793.2077384168601</v>
      </c>
      <c r="AN105" s="384">
        <f t="shared" si="87"/>
        <v>1688.8021868949295</v>
      </c>
    </row>
    <row r="106" spans="2:40">
      <c r="B106" s="323" t="s">
        <v>99</v>
      </c>
      <c r="C106" s="385">
        <v>1953.8994604084417</v>
      </c>
      <c r="D106" s="385">
        <v>1861.116383748865</v>
      </c>
      <c r="E106" s="385">
        <v>2539.4763228404217</v>
      </c>
      <c r="F106" s="385">
        <v>1449.3129154255555</v>
      </c>
      <c r="H106" s="323" t="s">
        <v>99</v>
      </c>
      <c r="I106" s="385">
        <v>222297</v>
      </c>
      <c r="J106" s="385">
        <v>229111</v>
      </c>
      <c r="K106" s="385">
        <v>313687</v>
      </c>
      <c r="L106" s="385">
        <v>202070</v>
      </c>
      <c r="N106" s="323" t="s">
        <v>99</v>
      </c>
      <c r="O106" s="42">
        <f t="shared" si="80"/>
        <v>8789.5898748451018</v>
      </c>
      <c r="P106" s="42">
        <f t="shared" si="81"/>
        <v>8123.20833023672</v>
      </c>
      <c r="Q106" s="42">
        <f t="shared" si="82"/>
        <v>8095.574004789557</v>
      </c>
      <c r="R106" s="42">
        <f t="shared" si="83"/>
        <v>7172.3309517768866</v>
      </c>
      <c r="T106" s="323" t="s">
        <v>99</v>
      </c>
      <c r="U106" s="386">
        <f>$U$101*'Sourcing ratio'!S47</f>
        <v>41.323018407424748</v>
      </c>
      <c r="V106" s="386">
        <f>$V$101*'Sourcing ratio'!U47</f>
        <v>77.2500463177239</v>
      </c>
      <c r="W106" s="386">
        <f>$W$101*'Sourcing ratio'!W47</f>
        <v>151.03668637291318</v>
      </c>
      <c r="X106" s="386">
        <f>$X$101*'Sourcing ratio'!Y47</f>
        <v>299.02576154600877</v>
      </c>
      <c r="Z106" s="323" t="s">
        <v>99</v>
      </c>
      <c r="AA106" s="385">
        <v>222297</v>
      </c>
      <c r="AB106" s="385">
        <v>229111</v>
      </c>
      <c r="AC106" s="385">
        <v>313687</v>
      </c>
      <c r="AD106" s="385">
        <v>202070</v>
      </c>
      <c r="AF106" s="323" t="s">
        <v>99</v>
      </c>
      <c r="AG106" s="42">
        <f t="shared" si="76"/>
        <v>8603.6988443434548</v>
      </c>
      <c r="AH106" s="42">
        <f t="shared" si="77"/>
        <v>7786.0353166418945</v>
      </c>
      <c r="AI106" s="42">
        <f t="shared" si="78"/>
        <v>7614.0854943542727</v>
      </c>
      <c r="AJ106" s="42">
        <f t="shared" si="79"/>
        <v>5692.5182059659855</v>
      </c>
      <c r="AK106" s="384">
        <f t="shared" si="84"/>
        <v>1912.5764420010169</v>
      </c>
      <c r="AL106" s="384">
        <f t="shared" si="85"/>
        <v>1783.8663374311411</v>
      </c>
      <c r="AM106" s="384">
        <f t="shared" si="86"/>
        <v>2388.439636467509</v>
      </c>
      <c r="AN106" s="384">
        <f t="shared" si="87"/>
        <v>1150.2871538795466</v>
      </c>
    </row>
    <row r="107" spans="2:40">
      <c r="B107" s="323" t="s">
        <v>98</v>
      </c>
      <c r="C107" s="385">
        <v>835.93875135136068</v>
      </c>
      <c r="D107" s="385">
        <v>797.59616133409406</v>
      </c>
      <c r="E107" s="385">
        <v>417.21289201678809</v>
      </c>
      <c r="F107" s="385">
        <v>315.95791366702878</v>
      </c>
      <c r="H107" s="323" t="s">
        <v>98</v>
      </c>
      <c r="I107" s="385">
        <v>582163</v>
      </c>
      <c r="J107" s="385">
        <v>475529</v>
      </c>
      <c r="K107" s="385">
        <v>250488</v>
      </c>
      <c r="L107" s="385">
        <v>277322</v>
      </c>
      <c r="N107" s="323" t="s">
        <v>98</v>
      </c>
      <c r="O107" s="42">
        <f t="shared" si="80"/>
        <v>1435.918722679663</v>
      </c>
      <c r="P107" s="42">
        <f t="shared" si="81"/>
        <v>1677.2818510208506</v>
      </c>
      <c r="Q107" s="42">
        <f t="shared" si="82"/>
        <v>1665.6003162498328</v>
      </c>
      <c r="R107" s="42">
        <f t="shared" si="83"/>
        <v>1139.3178819820598</v>
      </c>
      <c r="T107" s="323" t="s">
        <v>98</v>
      </c>
      <c r="U107" s="386">
        <f>$U$101*'Sourcing ratio'!S48</f>
        <v>60.284289935973113</v>
      </c>
      <c r="V107" s="386">
        <f>$V$101*'Sourcing ratio'!U48</f>
        <v>131.02747895076584</v>
      </c>
      <c r="W107" s="386">
        <f>$W$101*'Sourcing ratio'!W48</f>
        <v>158.81928733689821</v>
      </c>
      <c r="X107" s="386">
        <f>$X$101*'Sourcing ratio'!Y48</f>
        <v>137.96613673005413</v>
      </c>
      <c r="Z107" s="323" t="s">
        <v>98</v>
      </c>
      <c r="AA107" s="385">
        <v>582163</v>
      </c>
      <c r="AB107" s="385">
        <v>475529</v>
      </c>
      <c r="AC107" s="385">
        <v>250488</v>
      </c>
      <c r="AD107" s="385">
        <v>277322</v>
      </c>
      <c r="AF107" s="323" t="s">
        <v>98</v>
      </c>
      <c r="AG107" s="42">
        <f t="shared" si="76"/>
        <v>1332.3664702418182</v>
      </c>
      <c r="AH107" s="42">
        <f t="shared" si="77"/>
        <v>1401.7413919725782</v>
      </c>
      <c r="AI107" s="42">
        <f t="shared" si="78"/>
        <v>1031.5608120145073</v>
      </c>
      <c r="AJ107" s="42">
        <f t="shared" si="79"/>
        <v>641.82350097350604</v>
      </c>
      <c r="AK107" s="384">
        <f t="shared" si="84"/>
        <v>775.65446141538769</v>
      </c>
      <c r="AL107" s="384">
        <f t="shared" si="85"/>
        <v>666.56868238332811</v>
      </c>
      <c r="AM107" s="384">
        <f t="shared" si="86"/>
        <v>258.3936046798899</v>
      </c>
      <c r="AN107" s="384">
        <f t="shared" si="87"/>
        <v>177.99177693697465</v>
      </c>
    </row>
    <row r="108" spans="2:40">
      <c r="B108" s="323" t="s">
        <v>97</v>
      </c>
      <c r="C108" s="385">
        <v>198.54976300000001</v>
      </c>
      <c r="D108" s="385">
        <v>187.07852200000002</v>
      </c>
      <c r="E108" s="385">
        <v>184.49527699999999</v>
      </c>
      <c r="F108" s="385">
        <v>79.532551999999995</v>
      </c>
      <c r="H108" s="323" t="s">
        <v>97</v>
      </c>
      <c r="I108" s="385">
        <v>224558</v>
      </c>
      <c r="J108" s="385">
        <v>185207</v>
      </c>
      <c r="K108" s="385">
        <v>196364</v>
      </c>
      <c r="L108" s="385">
        <v>85994</v>
      </c>
      <c r="N108" s="323" t="s">
        <v>97</v>
      </c>
      <c r="O108" s="42">
        <f t="shared" si="80"/>
        <v>884.18031421726243</v>
      </c>
      <c r="P108" s="42">
        <f t="shared" si="81"/>
        <v>1010.1050284276514</v>
      </c>
      <c r="Q108" s="42">
        <f t="shared" si="82"/>
        <v>939.5575410971461</v>
      </c>
      <c r="R108" s="42">
        <f t="shared" si="83"/>
        <v>924.8616415098727</v>
      </c>
      <c r="T108" s="323" t="s">
        <v>97</v>
      </c>
      <c r="U108" s="386">
        <f>$U$101*'Sourcing ratio'!S49</f>
        <v>46.876404324547941</v>
      </c>
      <c r="V108" s="386">
        <f>$V$101*'Sourcing ratio'!U49</f>
        <v>70.957261114420788</v>
      </c>
      <c r="W108" s="386">
        <f>$W$101*'Sourcing ratio'!W49</f>
        <v>30.316929185099578</v>
      </c>
      <c r="X108" s="386">
        <f>$X$101*'Sourcing ratio'!Y49</f>
        <v>26.541264665809681</v>
      </c>
      <c r="Z108" s="323" t="s">
        <v>97</v>
      </c>
      <c r="AA108" s="385">
        <v>224558</v>
      </c>
      <c r="AB108" s="385">
        <v>185207</v>
      </c>
      <c r="AC108" s="385">
        <v>196364</v>
      </c>
      <c r="AD108" s="385">
        <v>85994</v>
      </c>
      <c r="AF108" s="323" t="s">
        <v>97</v>
      </c>
      <c r="AG108" s="42">
        <f t="shared" si="76"/>
        <v>675.43066234759874</v>
      </c>
      <c r="AH108" s="42">
        <f t="shared" si="77"/>
        <v>626.98095042616762</v>
      </c>
      <c r="AI108" s="42">
        <f t="shared" si="78"/>
        <v>785.16605800910759</v>
      </c>
      <c r="AJ108" s="42">
        <f t="shared" si="79"/>
        <v>616.22075184536504</v>
      </c>
      <c r="AK108" s="384">
        <f t="shared" si="84"/>
        <v>151.67335867545208</v>
      </c>
      <c r="AL108" s="384">
        <f t="shared" si="85"/>
        <v>116.12126088557923</v>
      </c>
      <c r="AM108" s="384">
        <f t="shared" si="86"/>
        <v>154.17834781490041</v>
      </c>
      <c r="AN108" s="384">
        <f t="shared" si="87"/>
        <v>52.991287334190325</v>
      </c>
    </row>
    <row r="109" spans="2:40">
      <c r="B109" s="323" t="s">
        <v>96</v>
      </c>
      <c r="C109" s="385">
        <v>0.124274</v>
      </c>
      <c r="D109" s="385">
        <v>30.751354999999997</v>
      </c>
      <c r="E109" s="385">
        <v>6.7841890000000022</v>
      </c>
      <c r="F109" s="385">
        <v>42.759167999999995</v>
      </c>
      <c r="H109" s="323" t="s">
        <v>96</v>
      </c>
      <c r="I109" s="385">
        <v>36</v>
      </c>
      <c r="J109" s="385">
        <v>1974</v>
      </c>
      <c r="K109" s="385">
        <v>1516</v>
      </c>
      <c r="L109" s="385">
        <v>2634</v>
      </c>
      <c r="N109" s="323" t="s">
        <v>96</v>
      </c>
      <c r="O109" s="42">
        <f t="shared" si="80"/>
        <v>3452.0555555555557</v>
      </c>
      <c r="P109" s="42">
        <f t="shared" si="81"/>
        <v>15578.194022289765</v>
      </c>
      <c r="Q109" s="42">
        <f t="shared" si="82"/>
        <v>4475.0587071240116</v>
      </c>
      <c r="R109" s="42">
        <f t="shared" si="83"/>
        <v>16233.548974943051</v>
      </c>
      <c r="T109" s="323" t="s">
        <v>96</v>
      </c>
      <c r="U109" s="386">
        <f>$U$101*'Sourcing ratio'!S50</f>
        <v>8.1750519016742764</v>
      </c>
      <c r="V109" s="386">
        <f>$V$101*'Sourcing ratio'!U50</f>
        <v>0.17869814566979897</v>
      </c>
      <c r="W109" s="386">
        <f>$W$101*'Sourcing ratio'!W50</f>
        <v>3.80379645077657</v>
      </c>
      <c r="X109" s="386">
        <f>$X$101*'Sourcing ratio'!Y50</f>
        <v>1.1141508846496881</v>
      </c>
      <c r="Z109" s="323" t="s">
        <v>96</v>
      </c>
      <c r="AA109" s="385">
        <v>36</v>
      </c>
      <c r="AB109" s="385">
        <v>1974</v>
      </c>
      <c r="AC109" s="385">
        <v>1516</v>
      </c>
      <c r="AD109" s="385">
        <v>2634</v>
      </c>
      <c r="AF109" s="323" t="s">
        <v>96</v>
      </c>
      <c r="AG109" s="42">
        <f t="shared" si="76"/>
        <v>3452.0555555555557</v>
      </c>
      <c r="AH109" s="42">
        <f t="shared" si="77"/>
        <v>15487.668112629281</v>
      </c>
      <c r="AI109" s="42">
        <f t="shared" si="78"/>
        <v>1965.958145925747</v>
      </c>
      <c r="AJ109" s="42">
        <f t="shared" si="79"/>
        <v>15810.56078790824</v>
      </c>
      <c r="AK109" s="384">
        <f t="shared" si="84"/>
        <v>0.124274</v>
      </c>
      <c r="AL109" s="384">
        <f t="shared" si="85"/>
        <v>30.572656854330202</v>
      </c>
      <c r="AM109" s="384">
        <f t="shared" si="86"/>
        <v>2.9803925492234322</v>
      </c>
      <c r="AN109" s="384">
        <f t="shared" si="87"/>
        <v>41.645017115350306</v>
      </c>
    </row>
    <row r="110" spans="2:40">
      <c r="B110" s="323" t="s">
        <v>95</v>
      </c>
      <c r="C110" s="385">
        <v>1234.8472689999999</v>
      </c>
      <c r="D110" s="385">
        <v>1005.120852</v>
      </c>
      <c r="E110" s="385">
        <v>731.37850900000001</v>
      </c>
      <c r="F110" s="385">
        <v>1242.8747450000001</v>
      </c>
      <c r="H110" s="323" t="s">
        <v>95</v>
      </c>
      <c r="I110" s="385">
        <v>324608</v>
      </c>
      <c r="J110" s="385">
        <v>313509</v>
      </c>
      <c r="K110" s="385">
        <v>211258</v>
      </c>
      <c r="L110" s="385">
        <v>354582</v>
      </c>
      <c r="N110" s="323" t="s">
        <v>95</v>
      </c>
      <c r="O110" s="42">
        <f t="shared" si="80"/>
        <v>3804.1184105136035</v>
      </c>
      <c r="P110" s="42">
        <f t="shared" si="81"/>
        <v>3206.0350803326219</v>
      </c>
      <c r="Q110" s="42">
        <f t="shared" si="82"/>
        <v>3462.0156822463528</v>
      </c>
      <c r="R110" s="42">
        <f t="shared" si="83"/>
        <v>3505.1828491011956</v>
      </c>
      <c r="T110" s="323" t="s">
        <v>95</v>
      </c>
      <c r="U110" s="386">
        <f>$U$101*'Sourcing ratio'!S51</f>
        <v>53.329222000786309</v>
      </c>
      <c r="V110" s="386">
        <f>$V$101*'Sourcing ratio'!U51</f>
        <v>51.141740341459958</v>
      </c>
      <c r="W110" s="386">
        <f>$W$101*'Sourcing ratio'!W51</f>
        <v>86.675026461872505</v>
      </c>
      <c r="X110" s="386">
        <f>$X$101*'Sourcing ratio'!Y51</f>
        <v>79.744836367801426</v>
      </c>
      <c r="Z110" s="323" t="s">
        <v>95</v>
      </c>
      <c r="AA110" s="385">
        <v>324608</v>
      </c>
      <c r="AB110" s="385">
        <v>313509</v>
      </c>
      <c r="AC110" s="385">
        <v>211258</v>
      </c>
      <c r="AD110" s="385">
        <v>354582</v>
      </c>
      <c r="AF110" s="323" t="s">
        <v>95</v>
      </c>
      <c r="AG110" s="42">
        <f t="shared" si="76"/>
        <v>3639.8303399768752</v>
      </c>
      <c r="AH110" s="42">
        <f t="shared" si="77"/>
        <v>3042.9082152618907</v>
      </c>
      <c r="AI110" s="42">
        <f t="shared" si="78"/>
        <v>3051.7352362425445</v>
      </c>
      <c r="AJ110" s="42">
        <f t="shared" si="79"/>
        <v>3280.2846975655807</v>
      </c>
      <c r="AK110" s="384">
        <f t="shared" si="84"/>
        <v>1181.5180469992135</v>
      </c>
      <c r="AL110" s="384">
        <f t="shared" si="85"/>
        <v>953.97911165854009</v>
      </c>
      <c r="AM110" s="384">
        <f t="shared" si="86"/>
        <v>644.70348253812745</v>
      </c>
      <c r="AN110" s="384">
        <f t="shared" si="87"/>
        <v>1163.1299086321987</v>
      </c>
    </row>
    <row r="111" spans="2:40">
      <c r="B111" s="323" t="s">
        <v>94</v>
      </c>
      <c r="C111" s="385">
        <v>3505.8098650000006</v>
      </c>
      <c r="D111" s="385">
        <v>3413.7441639999997</v>
      </c>
      <c r="E111" s="385">
        <v>3763.351318</v>
      </c>
      <c r="F111" s="385">
        <v>3998.5015170000001</v>
      </c>
      <c r="H111" s="323" t="s">
        <v>94</v>
      </c>
      <c r="I111" s="385">
        <v>2225777</v>
      </c>
      <c r="J111" s="385">
        <v>2080505</v>
      </c>
      <c r="K111" s="385">
        <v>2256018</v>
      </c>
      <c r="L111" s="385">
        <v>2262868</v>
      </c>
      <c r="N111" s="323" t="s">
        <v>94</v>
      </c>
      <c r="O111" s="42">
        <f t="shared" si="80"/>
        <v>1575.094838791128</v>
      </c>
      <c r="P111" s="42">
        <f t="shared" si="81"/>
        <v>1640.8247824446469</v>
      </c>
      <c r="Q111" s="42">
        <f t="shared" si="82"/>
        <v>1668.1388703458927</v>
      </c>
      <c r="R111" s="42">
        <f t="shared" si="83"/>
        <v>1767.0060812208224</v>
      </c>
      <c r="T111" s="323" t="s">
        <v>94</v>
      </c>
      <c r="U111" s="386">
        <f>$U$101*'Sourcing ratio'!S52</f>
        <v>252.28522396072054</v>
      </c>
      <c r="V111" s="386">
        <f>$V$101*'Sourcing ratio'!U52</f>
        <v>356.42621949664272</v>
      </c>
      <c r="W111" s="386">
        <f>$W$101*'Sourcing ratio'!W52</f>
        <v>372.06494021636604</v>
      </c>
      <c r="X111" s="386">
        <f>$X$101*'Sourcing ratio'!Y52</f>
        <v>345.96335032579026</v>
      </c>
      <c r="Z111" s="323" t="s">
        <v>94</v>
      </c>
      <c r="AA111" s="385">
        <v>2225777</v>
      </c>
      <c r="AB111" s="385">
        <v>2080505</v>
      </c>
      <c r="AC111" s="385">
        <v>2256018</v>
      </c>
      <c r="AD111" s="385">
        <v>2262868</v>
      </c>
      <c r="AF111" s="323" t="s">
        <v>94</v>
      </c>
      <c r="AG111" s="42">
        <f t="shared" si="76"/>
        <v>1461.7478035936576</v>
      </c>
      <c r="AH111" s="42">
        <f t="shared" si="77"/>
        <v>1469.507616902318</v>
      </c>
      <c r="AI111" s="42">
        <f t="shared" si="78"/>
        <v>1503.2177836274504</v>
      </c>
      <c r="AJ111" s="42">
        <f t="shared" si="79"/>
        <v>1614.1189705604613</v>
      </c>
      <c r="AK111" s="384">
        <f t="shared" si="84"/>
        <v>3253.5246410392806</v>
      </c>
      <c r="AL111" s="384">
        <f t="shared" si="85"/>
        <v>3057.317944503357</v>
      </c>
      <c r="AM111" s="384">
        <f t="shared" si="86"/>
        <v>3391.2863777836337</v>
      </c>
      <c r="AN111" s="384">
        <f t="shared" si="87"/>
        <v>3652.5381666742101</v>
      </c>
    </row>
    <row r="112" spans="2:40">
      <c r="B112" s="323" t="s">
        <v>93</v>
      </c>
      <c r="C112" s="385">
        <v>119.15104100000001</v>
      </c>
      <c r="D112" s="385">
        <v>631.26959199999999</v>
      </c>
      <c r="E112" s="385">
        <v>210.72489900000002</v>
      </c>
      <c r="F112" s="385">
        <v>128.34974099999999</v>
      </c>
      <c r="H112" s="323" t="s">
        <v>93</v>
      </c>
      <c r="I112" s="385">
        <v>73779</v>
      </c>
      <c r="J112" s="385">
        <v>600565</v>
      </c>
      <c r="K112" s="385">
        <v>165372</v>
      </c>
      <c r="L112" s="385">
        <v>87051</v>
      </c>
      <c r="N112" s="323" t="s">
        <v>93</v>
      </c>
      <c r="O112" s="42">
        <f t="shared" si="80"/>
        <v>1614.9722956396809</v>
      </c>
      <c r="P112" s="42">
        <f t="shared" si="81"/>
        <v>1051.1261761840933</v>
      </c>
      <c r="Q112" s="42">
        <f t="shared" si="82"/>
        <v>1274.247750526087</v>
      </c>
      <c r="R112" s="42">
        <f t="shared" si="83"/>
        <v>1474.4200641003549</v>
      </c>
      <c r="T112" s="323" t="s">
        <v>93</v>
      </c>
      <c r="U112" s="386">
        <f>$U$101*'Sourcing ratio'!S53</f>
        <v>40.591275603405379</v>
      </c>
      <c r="V112" s="386">
        <f>$V$101*'Sourcing ratio'!U53</f>
        <v>65.567430821156293</v>
      </c>
      <c r="W112" s="386">
        <f>$W$101*'Sourcing ratio'!W53</f>
        <v>106.40877082400227</v>
      </c>
      <c r="X112" s="386">
        <f>$X$101*'Sourcing ratio'!Y53</f>
        <v>60.514816335062491</v>
      </c>
      <c r="Z112" s="323" t="s">
        <v>93</v>
      </c>
      <c r="AA112" s="385">
        <v>73779</v>
      </c>
      <c r="AB112" s="385">
        <v>600565</v>
      </c>
      <c r="AC112" s="385">
        <v>165372</v>
      </c>
      <c r="AD112" s="385">
        <v>87051</v>
      </c>
      <c r="AF112" s="323" t="s">
        <v>93</v>
      </c>
      <c r="AG112" s="42">
        <f t="shared" si="76"/>
        <v>1064.7984575095165</v>
      </c>
      <c r="AH112" s="42">
        <f t="shared" si="77"/>
        <v>941.94993244502041</v>
      </c>
      <c r="AI112" s="42">
        <f t="shared" si="78"/>
        <v>630.79679858741349</v>
      </c>
      <c r="AJ112" s="42">
        <f t="shared" si="79"/>
        <v>779.25497311848812</v>
      </c>
      <c r="AK112" s="384">
        <f t="shared" si="84"/>
        <v>78.559765396594614</v>
      </c>
      <c r="AL112" s="384">
        <f t="shared" si="85"/>
        <v>565.70216117884377</v>
      </c>
      <c r="AM112" s="384">
        <f t="shared" si="86"/>
        <v>104.31612817599775</v>
      </c>
      <c r="AN112" s="384">
        <f t="shared" si="87"/>
        <v>67.834924664937517</v>
      </c>
    </row>
    <row r="113" spans="2:40">
      <c r="B113" s="54" t="s">
        <v>577</v>
      </c>
      <c r="H113" s="54" t="s">
        <v>143</v>
      </c>
      <c r="N113" s="54" t="s">
        <v>143</v>
      </c>
      <c r="T113" s="54" t="s">
        <v>128</v>
      </c>
      <c r="U113" s="386">
        <f>U13</f>
        <v>0</v>
      </c>
      <c r="V113" s="386">
        <f>V13</f>
        <v>0</v>
      </c>
      <c r="W113" s="386">
        <f>W13</f>
        <v>50.812337065319056</v>
      </c>
      <c r="X113" s="386">
        <f>X13</f>
        <v>51.351031573978609</v>
      </c>
      <c r="Z113" s="54" t="s">
        <v>299</v>
      </c>
      <c r="AF113" s="54" t="s">
        <v>389</v>
      </c>
      <c r="AG113" s="42">
        <f t="shared" si="76"/>
        <v>0</v>
      </c>
      <c r="AH113" s="42">
        <f t="shared" si="77"/>
        <v>0</v>
      </c>
      <c r="AI113" s="42">
        <f t="shared" si="78"/>
        <v>0</v>
      </c>
      <c r="AJ113" s="42">
        <f t="shared" si="79"/>
        <v>0</v>
      </c>
      <c r="AK113" s="387">
        <f>SUM(AK114:AK124)</f>
        <v>0</v>
      </c>
      <c r="AL113" s="387">
        <f>SUM(AL114:AL124)</f>
        <v>0</v>
      </c>
      <c r="AM113" s="387">
        <f>SUM(AM114:AM124)</f>
        <v>635.07301371774167</v>
      </c>
      <c r="AN113" s="387">
        <f>SUM(AN114:AN124)</f>
        <v>813.72923302865729</v>
      </c>
    </row>
    <row r="114" spans="2:40">
      <c r="B114" s="323" t="s">
        <v>103</v>
      </c>
      <c r="C114" s="385">
        <v>0</v>
      </c>
      <c r="D114" s="385">
        <v>0</v>
      </c>
      <c r="E114" s="385">
        <v>266.82084706400951</v>
      </c>
      <c r="F114" s="385">
        <v>162.0055640284848</v>
      </c>
      <c r="H114" s="323" t="s">
        <v>103</v>
      </c>
      <c r="I114" s="385">
        <v>0</v>
      </c>
      <c r="J114" s="385">
        <v>0</v>
      </c>
      <c r="K114" s="385">
        <v>288631</v>
      </c>
      <c r="L114" s="385">
        <v>238232</v>
      </c>
      <c r="N114" s="323" t="s">
        <v>103</v>
      </c>
      <c r="O114" s="42">
        <f t="shared" ref="O114:O124" si="88">IFERROR(C114/I114*1000000,0)</f>
        <v>0</v>
      </c>
      <c r="P114" s="42">
        <f t="shared" ref="P114:P124" si="89">IFERROR(D114/J114*1000000,0)</f>
        <v>0</v>
      </c>
      <c r="Q114" s="42">
        <f t="shared" ref="Q114:Q124" si="90">IFERROR(E114/K114*1000000,0)</f>
        <v>924.43586123461967</v>
      </c>
      <c r="R114" s="42">
        <f t="shared" ref="R114:R124" si="91">IFERROR(F114/L114*1000000,0)</f>
        <v>680.03275810338164</v>
      </c>
      <c r="T114" s="323" t="s">
        <v>103</v>
      </c>
      <c r="U114" s="386">
        <f>$U$113*'Sourcing ratio'!S43</f>
        <v>0</v>
      </c>
      <c r="V114" s="386">
        <f>$V$113*'Sourcing ratio'!U43</f>
        <v>0</v>
      </c>
      <c r="W114" s="386">
        <f>$W$113*'Sourcing ratio'!W43</f>
        <v>15.622609167835266</v>
      </c>
      <c r="X114" s="386">
        <f>$X$113*'Sourcing ratio'!Y43</f>
        <v>16.639097605029409</v>
      </c>
      <c r="Z114" s="323" t="s">
        <v>103</v>
      </c>
      <c r="AA114" s="385">
        <v>0</v>
      </c>
      <c r="AB114" s="385">
        <v>0</v>
      </c>
      <c r="AC114" s="385">
        <v>288631</v>
      </c>
      <c r="AD114" s="385">
        <v>238232</v>
      </c>
      <c r="AF114" s="323" t="s">
        <v>103</v>
      </c>
      <c r="AG114" s="42">
        <f t="shared" si="76"/>
        <v>0</v>
      </c>
      <c r="AH114" s="42">
        <f t="shared" si="77"/>
        <v>0</v>
      </c>
      <c r="AI114" s="42">
        <f t="shared" si="78"/>
        <v>870.30928034817555</v>
      </c>
      <c r="AJ114" s="42">
        <f t="shared" si="79"/>
        <v>610.18866660841275</v>
      </c>
      <c r="AK114" s="384">
        <f t="shared" ref="AK114:AK124" si="92">AA114*AG114/1000000</f>
        <v>0</v>
      </c>
      <c r="AL114" s="384">
        <f t="shared" ref="AL114:AL124" si="93">AB114*AH114/1000000</f>
        <v>0</v>
      </c>
      <c r="AM114" s="384">
        <f t="shared" ref="AM114:AM124" si="94">AC114*AI114/1000000</f>
        <v>251.19823789617425</v>
      </c>
      <c r="AN114" s="384">
        <f t="shared" ref="AN114:AN124" si="95">AD114*AJ114/1000000</f>
        <v>145.36646642345539</v>
      </c>
    </row>
    <row r="115" spans="2:40">
      <c r="B115" s="323" t="s">
        <v>102</v>
      </c>
      <c r="C115" s="385">
        <v>0</v>
      </c>
      <c r="D115" s="385">
        <v>0</v>
      </c>
      <c r="E115" s="385">
        <v>77.994959321491351</v>
      </c>
      <c r="F115" s="385">
        <v>72.865679972322212</v>
      </c>
      <c r="H115" s="323" t="s">
        <v>102</v>
      </c>
      <c r="I115" s="385">
        <v>0</v>
      </c>
      <c r="J115" s="385">
        <v>0</v>
      </c>
      <c r="K115" s="385">
        <v>31481</v>
      </c>
      <c r="L115" s="385">
        <v>34567</v>
      </c>
      <c r="N115" s="323" t="s">
        <v>102</v>
      </c>
      <c r="O115" s="42">
        <f t="shared" si="88"/>
        <v>0</v>
      </c>
      <c r="P115" s="42">
        <f t="shared" si="89"/>
        <v>0</v>
      </c>
      <c r="Q115" s="42">
        <f t="shared" si="90"/>
        <v>2477.5248347095503</v>
      </c>
      <c r="R115" s="42">
        <f t="shared" si="91"/>
        <v>2107.9549851685774</v>
      </c>
      <c r="T115" s="323" t="s">
        <v>102</v>
      </c>
      <c r="U115" s="386">
        <f>$U$113*'Sourcing ratio'!S44</f>
        <v>0</v>
      </c>
      <c r="V115" s="386">
        <f>$V$113*'Sourcing ratio'!U44</f>
        <v>0</v>
      </c>
      <c r="W115" s="386">
        <f>$W$113*'Sourcing ratio'!W44</f>
        <v>11.81860424175802</v>
      </c>
      <c r="X115" s="386">
        <f>$X$113*'Sourcing ratio'!Y44</f>
        <v>11.30980290435158</v>
      </c>
      <c r="Z115" s="323" t="s">
        <v>102</v>
      </c>
      <c r="AA115" s="385">
        <v>0</v>
      </c>
      <c r="AB115" s="385">
        <v>0</v>
      </c>
      <c r="AC115" s="385">
        <v>31481</v>
      </c>
      <c r="AD115" s="385">
        <v>34567</v>
      </c>
      <c r="AF115" s="323" t="s">
        <v>102</v>
      </c>
      <c r="AG115" s="42">
        <f t="shared" si="76"/>
        <v>0</v>
      </c>
      <c r="AH115" s="42">
        <f t="shared" si="77"/>
        <v>0</v>
      </c>
      <c r="AI115" s="42">
        <f t="shared" si="78"/>
        <v>2102.1046053090222</v>
      </c>
      <c r="AJ115" s="42">
        <f t="shared" si="79"/>
        <v>1780.7700138273681</v>
      </c>
      <c r="AK115" s="384">
        <f t="shared" si="92"/>
        <v>0</v>
      </c>
      <c r="AL115" s="384">
        <f t="shared" si="93"/>
        <v>0</v>
      </c>
      <c r="AM115" s="384">
        <f t="shared" si="94"/>
        <v>66.176355079733327</v>
      </c>
      <c r="AN115" s="384">
        <f t="shared" si="95"/>
        <v>61.555877067970634</v>
      </c>
    </row>
    <row r="116" spans="2:40">
      <c r="B116" s="323" t="s">
        <v>101</v>
      </c>
      <c r="C116" s="385">
        <v>0</v>
      </c>
      <c r="D116" s="385">
        <v>0</v>
      </c>
      <c r="E116" s="385">
        <v>14.489704039839665</v>
      </c>
      <c r="F116" s="385">
        <v>37.315360114197219</v>
      </c>
      <c r="H116" s="323" t="s">
        <v>101</v>
      </c>
      <c r="I116" s="385">
        <v>0</v>
      </c>
      <c r="J116" s="385">
        <v>0</v>
      </c>
      <c r="K116" s="385">
        <v>4084</v>
      </c>
      <c r="L116" s="385">
        <v>7834</v>
      </c>
      <c r="N116" s="323" t="s">
        <v>101</v>
      </c>
      <c r="O116" s="42">
        <f t="shared" si="88"/>
        <v>0</v>
      </c>
      <c r="P116" s="42">
        <f t="shared" si="89"/>
        <v>0</v>
      </c>
      <c r="Q116" s="42">
        <f t="shared" si="90"/>
        <v>3547.9196963368427</v>
      </c>
      <c r="R116" s="42">
        <f t="shared" si="91"/>
        <v>4763.2576096754174</v>
      </c>
      <c r="T116" s="323" t="s">
        <v>101</v>
      </c>
      <c r="U116" s="386">
        <f>$U$113*'Sourcing ratio'!S45</f>
        <v>0</v>
      </c>
      <c r="V116" s="386">
        <f>$V$113*'Sourcing ratio'!U45</f>
        <v>0</v>
      </c>
      <c r="W116" s="386">
        <f>$W$113*'Sourcing ratio'!W45</f>
        <v>1.0100944525803415</v>
      </c>
      <c r="X116" s="386">
        <f>$X$113*'Sourcing ratio'!Y45</f>
        <v>1.4877373321510217</v>
      </c>
      <c r="Z116" s="323" t="s">
        <v>101</v>
      </c>
      <c r="AA116" s="385">
        <v>0</v>
      </c>
      <c r="AB116" s="385">
        <v>0</v>
      </c>
      <c r="AC116" s="385">
        <v>4084</v>
      </c>
      <c r="AD116" s="385">
        <v>7834</v>
      </c>
      <c r="AF116" s="323" t="s">
        <v>101</v>
      </c>
      <c r="AG116" s="42">
        <f t="shared" si="76"/>
        <v>0</v>
      </c>
      <c r="AH116" s="42">
        <f t="shared" si="77"/>
        <v>0</v>
      </c>
      <c r="AI116" s="42">
        <f t="shared" si="78"/>
        <v>3300.5900066746631</v>
      </c>
      <c r="AJ116" s="42">
        <f t="shared" si="79"/>
        <v>4573.3498572946392</v>
      </c>
      <c r="AK116" s="384">
        <f t="shared" si="92"/>
        <v>0</v>
      </c>
      <c r="AL116" s="384">
        <f t="shared" si="93"/>
        <v>0</v>
      </c>
      <c r="AM116" s="384">
        <f t="shared" si="94"/>
        <v>13.479609587259324</v>
      </c>
      <c r="AN116" s="384">
        <f t="shared" si="95"/>
        <v>35.827622782046205</v>
      </c>
    </row>
    <row r="117" spans="2:40">
      <c r="B117" s="323" t="s">
        <v>100</v>
      </c>
      <c r="C117" s="385">
        <v>0</v>
      </c>
      <c r="D117" s="385">
        <v>0</v>
      </c>
      <c r="E117" s="385">
        <v>80.072755623614384</v>
      </c>
      <c r="F117" s="385">
        <v>78.54344297351733</v>
      </c>
      <c r="H117" s="323" t="s">
        <v>100</v>
      </c>
      <c r="I117" s="385">
        <v>0</v>
      </c>
      <c r="J117" s="385">
        <v>0</v>
      </c>
      <c r="K117" s="385">
        <v>81762</v>
      </c>
      <c r="L117" s="385">
        <v>132481</v>
      </c>
      <c r="N117" s="323" t="s">
        <v>100</v>
      </c>
      <c r="O117" s="42">
        <f t="shared" si="88"/>
        <v>0</v>
      </c>
      <c r="P117" s="42">
        <f t="shared" si="89"/>
        <v>0</v>
      </c>
      <c r="Q117" s="42">
        <f t="shared" si="90"/>
        <v>979.33949296267679</v>
      </c>
      <c r="R117" s="42">
        <f t="shared" si="91"/>
        <v>592.86571639342503</v>
      </c>
      <c r="T117" s="323" t="s">
        <v>100</v>
      </c>
      <c r="U117" s="386">
        <f>$U$113*'Sourcing ratio'!S46</f>
        <v>0</v>
      </c>
      <c r="V117" s="386">
        <f>$V$113*'Sourcing ratio'!U46</f>
        <v>0</v>
      </c>
      <c r="W117" s="386">
        <f>$W$113*'Sourcing ratio'!W46</f>
        <v>8.4042946479153748</v>
      </c>
      <c r="X117" s="386">
        <f>$X$113*'Sourcing ratio'!Y46</f>
        <v>6.5456951018130924</v>
      </c>
      <c r="Z117" s="323" t="s">
        <v>100</v>
      </c>
      <c r="AA117" s="385">
        <v>0</v>
      </c>
      <c r="AB117" s="385">
        <v>0</v>
      </c>
      <c r="AC117" s="385">
        <v>81762</v>
      </c>
      <c r="AD117" s="385">
        <v>132481</v>
      </c>
      <c r="AF117" s="323" t="s">
        <v>100</v>
      </c>
      <c r="AG117" s="42">
        <f t="shared" si="76"/>
        <v>0</v>
      </c>
      <c r="AH117" s="42">
        <f t="shared" si="77"/>
        <v>0</v>
      </c>
      <c r="AI117" s="42">
        <f t="shared" si="78"/>
        <v>876.54975386731007</v>
      </c>
      <c r="AJ117" s="42">
        <f t="shared" si="79"/>
        <v>543.45715892621763</v>
      </c>
      <c r="AK117" s="384">
        <f t="shared" si="92"/>
        <v>0</v>
      </c>
      <c r="AL117" s="384">
        <f t="shared" si="93"/>
        <v>0</v>
      </c>
      <c r="AM117" s="384">
        <f t="shared" si="94"/>
        <v>71.668460975699006</v>
      </c>
      <c r="AN117" s="384">
        <f t="shared" si="95"/>
        <v>71.997747871704235</v>
      </c>
    </row>
    <row r="118" spans="2:40">
      <c r="B118" s="323" t="s">
        <v>99</v>
      </c>
      <c r="C118" s="385">
        <v>0</v>
      </c>
      <c r="D118" s="385">
        <v>0</v>
      </c>
      <c r="E118" s="385">
        <v>85.425205857621023</v>
      </c>
      <c r="F118" s="385">
        <v>108.01175730704372</v>
      </c>
      <c r="H118" s="323" t="s">
        <v>99</v>
      </c>
      <c r="I118" s="385">
        <v>0</v>
      </c>
      <c r="J118" s="385">
        <v>0</v>
      </c>
      <c r="K118" s="385">
        <v>10259</v>
      </c>
      <c r="L118" s="385">
        <v>17217</v>
      </c>
      <c r="N118" s="323" t="s">
        <v>99</v>
      </c>
      <c r="O118" s="42">
        <f t="shared" si="88"/>
        <v>0</v>
      </c>
      <c r="P118" s="42">
        <f t="shared" si="89"/>
        <v>0</v>
      </c>
      <c r="Q118" s="42">
        <f t="shared" si="90"/>
        <v>8326.8550402203946</v>
      </c>
      <c r="R118" s="42">
        <f t="shared" si="91"/>
        <v>6273.5527273650305</v>
      </c>
      <c r="T118" s="323" t="s">
        <v>99</v>
      </c>
      <c r="U118" s="386">
        <f>$U$113*'Sourcing ratio'!S47</f>
        <v>0</v>
      </c>
      <c r="V118" s="386">
        <f>$V$113*'Sourcing ratio'!U47</f>
        <v>0</v>
      </c>
      <c r="W118" s="386">
        <f>$W$113*'Sourcing ratio'!W47</f>
        <v>2.31868876875446</v>
      </c>
      <c r="X118" s="386">
        <f>$X$113*'Sourcing ratio'!Y47</f>
        <v>4.8330847335685938</v>
      </c>
      <c r="Z118" s="323" t="s">
        <v>99</v>
      </c>
      <c r="AA118" s="385">
        <v>0</v>
      </c>
      <c r="AB118" s="385">
        <v>0</v>
      </c>
      <c r="AC118" s="385">
        <v>10259</v>
      </c>
      <c r="AD118" s="385">
        <v>17217</v>
      </c>
      <c r="AF118" s="323" t="s">
        <v>99</v>
      </c>
      <c r="AG118" s="42">
        <f t="shared" si="76"/>
        <v>0</v>
      </c>
      <c r="AH118" s="42">
        <f t="shared" si="77"/>
        <v>0</v>
      </c>
      <c r="AI118" s="42">
        <f t="shared" si="78"/>
        <v>8100.8399540760856</v>
      </c>
      <c r="AJ118" s="42">
        <f t="shared" si="79"/>
        <v>5992.836880610741</v>
      </c>
      <c r="AK118" s="384">
        <f t="shared" si="92"/>
        <v>0</v>
      </c>
      <c r="AL118" s="384">
        <f t="shared" si="93"/>
        <v>0</v>
      </c>
      <c r="AM118" s="384">
        <f t="shared" si="94"/>
        <v>83.106517088866568</v>
      </c>
      <c r="AN118" s="384">
        <f t="shared" si="95"/>
        <v>103.17867257347513</v>
      </c>
    </row>
    <row r="119" spans="2:40">
      <c r="B119" s="323" t="s">
        <v>98</v>
      </c>
      <c r="C119" s="385">
        <v>0</v>
      </c>
      <c r="D119" s="385">
        <v>0</v>
      </c>
      <c r="E119" s="385">
        <v>2.4659964752695007</v>
      </c>
      <c r="F119" s="385">
        <v>7.7166902975794933</v>
      </c>
      <c r="H119" s="323" t="s">
        <v>98</v>
      </c>
      <c r="I119" s="385">
        <v>0</v>
      </c>
      <c r="J119" s="385">
        <v>0</v>
      </c>
      <c r="K119" s="385">
        <v>2268</v>
      </c>
      <c r="L119" s="385">
        <v>4164</v>
      </c>
      <c r="N119" s="323" t="s">
        <v>98</v>
      </c>
      <c r="O119" s="42">
        <f t="shared" si="88"/>
        <v>0</v>
      </c>
      <c r="P119" s="42">
        <f t="shared" si="89"/>
        <v>0</v>
      </c>
      <c r="Q119" s="42">
        <f t="shared" si="90"/>
        <v>1087.3000331876106</v>
      </c>
      <c r="R119" s="42">
        <f t="shared" si="91"/>
        <v>1853.1917141161127</v>
      </c>
      <c r="T119" s="323" t="s">
        <v>98</v>
      </c>
      <c r="U119" s="386">
        <f>$U$113*'Sourcing ratio'!S48</f>
        <v>0</v>
      </c>
      <c r="V119" s="386">
        <f>$V$113*'Sourcing ratio'!U48</f>
        <v>0</v>
      </c>
      <c r="W119" s="386">
        <f>$W$113*'Sourcing ratio'!W48</f>
        <v>2.4381658963334849</v>
      </c>
      <c r="X119" s="386">
        <f>$X$113*'Sourcing ratio'!Y48</f>
        <v>2.2299149937182459</v>
      </c>
      <c r="Z119" s="323" t="s">
        <v>98</v>
      </c>
      <c r="AA119" s="385">
        <v>0</v>
      </c>
      <c r="AB119" s="385">
        <v>0</v>
      </c>
      <c r="AC119" s="385">
        <v>2268</v>
      </c>
      <c r="AD119" s="385">
        <v>4164</v>
      </c>
      <c r="AF119" s="323" t="s">
        <v>98</v>
      </c>
      <c r="AG119" s="42">
        <f t="shared" si="76"/>
        <v>0</v>
      </c>
      <c r="AH119" s="42">
        <f t="shared" si="77"/>
        <v>0</v>
      </c>
      <c r="AI119" s="42">
        <f t="shared" si="78"/>
        <v>12.270978366850006</v>
      </c>
      <c r="AJ119" s="42">
        <f t="shared" si="79"/>
        <v>1317.6693813307509</v>
      </c>
      <c r="AK119" s="384">
        <f t="shared" si="92"/>
        <v>0</v>
      </c>
      <c r="AL119" s="384">
        <f t="shared" si="93"/>
        <v>0</v>
      </c>
      <c r="AM119" s="384">
        <f t="shared" si="94"/>
        <v>2.7830578936015812E-2</v>
      </c>
      <c r="AN119" s="384">
        <f t="shared" si="95"/>
        <v>5.4867753038612461</v>
      </c>
    </row>
    <row r="120" spans="2:40">
      <c r="B120" s="323" t="s">
        <v>97</v>
      </c>
      <c r="C120" s="385">
        <v>0</v>
      </c>
      <c r="D120" s="385">
        <v>0</v>
      </c>
      <c r="E120" s="385">
        <v>68.618506702760527</v>
      </c>
      <c r="F120" s="385">
        <v>58.029160832963932</v>
      </c>
      <c r="H120" s="323" t="s">
        <v>97</v>
      </c>
      <c r="I120" s="385">
        <v>0</v>
      </c>
      <c r="J120" s="385">
        <v>0</v>
      </c>
      <c r="K120" s="385">
        <v>98907</v>
      </c>
      <c r="L120" s="385">
        <v>102470</v>
      </c>
      <c r="N120" s="323" t="s">
        <v>97</v>
      </c>
      <c r="O120" s="42">
        <f t="shared" si="88"/>
        <v>0</v>
      </c>
      <c r="P120" s="42">
        <f t="shared" si="89"/>
        <v>0</v>
      </c>
      <c r="Q120" s="42">
        <f t="shared" si="90"/>
        <v>693.76795072907396</v>
      </c>
      <c r="R120" s="42">
        <f t="shared" si="91"/>
        <v>566.30390195143877</v>
      </c>
      <c r="T120" s="323" t="s">
        <v>97</v>
      </c>
      <c r="U120" s="386">
        <f>$U$113*'Sourcing ratio'!S49</f>
        <v>0</v>
      </c>
      <c r="V120" s="386">
        <f>$V$113*'Sourcing ratio'!U49</f>
        <v>0</v>
      </c>
      <c r="W120" s="386">
        <f>$W$113*'Sourcing ratio'!W49</f>
        <v>0.46542018957601716</v>
      </c>
      <c r="X120" s="386">
        <f>$X$113*'Sourcing ratio'!Y49</f>
        <v>0.42898036745302781</v>
      </c>
      <c r="Z120" s="323" t="s">
        <v>97</v>
      </c>
      <c r="AA120" s="385">
        <v>0</v>
      </c>
      <c r="AB120" s="385">
        <v>0</v>
      </c>
      <c r="AC120" s="385">
        <v>98907</v>
      </c>
      <c r="AD120" s="385">
        <v>102470</v>
      </c>
      <c r="AF120" s="323" t="s">
        <v>97</v>
      </c>
      <c r="AG120" s="42">
        <f t="shared" si="76"/>
        <v>0</v>
      </c>
      <c r="AH120" s="42">
        <f t="shared" si="77"/>
        <v>0</v>
      </c>
      <c r="AI120" s="42">
        <f t="shared" si="78"/>
        <v>689.06231624844042</v>
      </c>
      <c r="AJ120" s="42">
        <f t="shared" si="79"/>
        <v>562.11750234713486</v>
      </c>
      <c r="AK120" s="384">
        <f t="shared" si="92"/>
        <v>0</v>
      </c>
      <c r="AL120" s="384">
        <f t="shared" si="93"/>
        <v>0</v>
      </c>
      <c r="AM120" s="384">
        <f t="shared" si="94"/>
        <v>68.153086513184505</v>
      </c>
      <c r="AN120" s="384">
        <f t="shared" si="95"/>
        <v>57.60018046551091</v>
      </c>
    </row>
    <row r="121" spans="2:40">
      <c r="B121" s="323" t="s">
        <v>96</v>
      </c>
      <c r="C121" s="385">
        <v>0</v>
      </c>
      <c r="D121" s="385">
        <v>0</v>
      </c>
      <c r="E121" s="385">
        <v>0</v>
      </c>
      <c r="F121" s="385">
        <v>0</v>
      </c>
      <c r="H121" s="323" t="s">
        <v>96</v>
      </c>
      <c r="I121" s="385">
        <v>0</v>
      </c>
      <c r="J121" s="385">
        <v>0</v>
      </c>
      <c r="K121" s="385">
        <v>0</v>
      </c>
      <c r="L121" s="385">
        <v>0</v>
      </c>
      <c r="N121" s="323" t="s">
        <v>96</v>
      </c>
      <c r="O121" s="42">
        <f t="shared" si="88"/>
        <v>0</v>
      </c>
      <c r="P121" s="42">
        <f t="shared" si="89"/>
        <v>0</v>
      </c>
      <c r="Q121" s="42">
        <f t="shared" si="90"/>
        <v>0</v>
      </c>
      <c r="R121" s="42">
        <f t="shared" si="91"/>
        <v>0</v>
      </c>
      <c r="T121" s="323" t="s">
        <v>96</v>
      </c>
      <c r="U121" s="386">
        <f>$U$113*'Sourcing ratio'!S50</f>
        <v>0</v>
      </c>
      <c r="V121" s="386">
        <f>$V$113*'Sourcing ratio'!U50</f>
        <v>0</v>
      </c>
      <c r="W121" s="386">
        <f>$W$113*'Sourcing ratio'!W50</f>
        <v>5.8395217220717915E-2</v>
      </c>
      <c r="X121" s="386">
        <f>$X$113*'Sourcing ratio'!Y50</f>
        <v>1.8007764961962436E-2</v>
      </c>
      <c r="Z121" s="323" t="s">
        <v>96</v>
      </c>
      <c r="AA121" s="385">
        <v>0</v>
      </c>
      <c r="AB121" s="385">
        <v>0</v>
      </c>
      <c r="AC121" s="385">
        <v>0</v>
      </c>
      <c r="AD121" s="385">
        <v>0</v>
      </c>
      <c r="AF121" s="323" t="s">
        <v>96</v>
      </c>
      <c r="AG121" s="42">
        <f t="shared" si="76"/>
        <v>0</v>
      </c>
      <c r="AH121" s="42">
        <f t="shared" si="77"/>
        <v>0</v>
      </c>
      <c r="AI121" s="42">
        <f t="shared" si="78"/>
        <v>0</v>
      </c>
      <c r="AJ121" s="42">
        <f t="shared" si="79"/>
        <v>0</v>
      </c>
      <c r="AK121" s="384">
        <f t="shared" si="92"/>
        <v>0</v>
      </c>
      <c r="AL121" s="384">
        <f t="shared" si="93"/>
        <v>0</v>
      </c>
      <c r="AM121" s="384">
        <f t="shared" si="94"/>
        <v>0</v>
      </c>
      <c r="AN121" s="384">
        <f t="shared" si="95"/>
        <v>0</v>
      </c>
    </row>
    <row r="122" spans="2:40">
      <c r="B122" s="323" t="s">
        <v>95</v>
      </c>
      <c r="C122" s="385">
        <v>0</v>
      </c>
      <c r="D122" s="385">
        <v>0</v>
      </c>
      <c r="E122" s="385">
        <v>23.490932980147797</v>
      </c>
      <c r="F122" s="385">
        <v>58.057082616800102</v>
      </c>
      <c r="H122" s="323" t="s">
        <v>95</v>
      </c>
      <c r="I122" s="385">
        <v>0</v>
      </c>
      <c r="J122" s="385">
        <v>0</v>
      </c>
      <c r="K122" s="385">
        <v>4282</v>
      </c>
      <c r="L122" s="385">
        <v>12146</v>
      </c>
      <c r="N122" s="323" t="s">
        <v>95</v>
      </c>
      <c r="O122" s="42">
        <f t="shared" si="88"/>
        <v>0</v>
      </c>
      <c r="P122" s="42">
        <f t="shared" si="89"/>
        <v>0</v>
      </c>
      <c r="Q122" s="42">
        <f t="shared" si="90"/>
        <v>5485.9722046118159</v>
      </c>
      <c r="R122" s="42">
        <f t="shared" si="91"/>
        <v>4779.9343501399726</v>
      </c>
      <c r="T122" s="323" t="s">
        <v>95</v>
      </c>
      <c r="U122" s="386">
        <f>$U$113*'Sourcing ratio'!S51</f>
        <v>0</v>
      </c>
      <c r="V122" s="386">
        <f>$V$113*'Sourcing ratio'!U51</f>
        <v>0</v>
      </c>
      <c r="W122" s="386">
        <f>$W$113*'Sourcing ratio'!W51</f>
        <v>1.330619832935382</v>
      </c>
      <c r="X122" s="386">
        <f>$X$113*'Sourcing ratio'!Y51</f>
        <v>1.288897482402519</v>
      </c>
      <c r="Z122" s="323" t="s">
        <v>95</v>
      </c>
      <c r="AA122" s="385">
        <v>0</v>
      </c>
      <c r="AB122" s="385">
        <v>0</v>
      </c>
      <c r="AC122" s="385">
        <v>4282</v>
      </c>
      <c r="AD122" s="385">
        <v>12146</v>
      </c>
      <c r="AF122" s="323" t="s">
        <v>95</v>
      </c>
      <c r="AG122" s="42">
        <f t="shared" si="76"/>
        <v>0</v>
      </c>
      <c r="AH122" s="42">
        <f t="shared" si="77"/>
        <v>0</v>
      </c>
      <c r="AI122" s="42">
        <f t="shared" si="78"/>
        <v>5175.2249292882798</v>
      </c>
      <c r="AJ122" s="42">
        <f t="shared" si="79"/>
        <v>4673.8173171741792</v>
      </c>
      <c r="AK122" s="384">
        <f t="shared" si="92"/>
        <v>0</v>
      </c>
      <c r="AL122" s="384">
        <f t="shared" si="93"/>
        <v>0</v>
      </c>
      <c r="AM122" s="384">
        <f t="shared" si="94"/>
        <v>22.160313147212413</v>
      </c>
      <c r="AN122" s="384">
        <f t="shared" si="95"/>
        <v>56.768185134397584</v>
      </c>
    </row>
    <row r="123" spans="2:40">
      <c r="B123" s="323" t="s">
        <v>94</v>
      </c>
      <c r="C123" s="385">
        <v>0</v>
      </c>
      <c r="D123" s="385">
        <v>0</v>
      </c>
      <c r="E123" s="385">
        <v>13.380269020372301</v>
      </c>
      <c r="F123" s="385">
        <v>54.409412158456774</v>
      </c>
      <c r="H123" s="323" t="s">
        <v>94</v>
      </c>
      <c r="I123" s="385">
        <v>0</v>
      </c>
      <c r="J123" s="385">
        <v>0</v>
      </c>
      <c r="K123" s="385">
        <v>63514</v>
      </c>
      <c r="L123" s="385">
        <v>17130</v>
      </c>
      <c r="N123" s="323" t="s">
        <v>94</v>
      </c>
      <c r="O123" s="42">
        <f t="shared" si="88"/>
        <v>0</v>
      </c>
      <c r="P123" s="42">
        <f t="shared" si="89"/>
        <v>0</v>
      </c>
      <c r="Q123" s="42">
        <f t="shared" si="90"/>
        <v>210.66645181176278</v>
      </c>
      <c r="R123" s="42">
        <f t="shared" si="91"/>
        <v>3176.2645743407343</v>
      </c>
      <c r="T123" s="323" t="s">
        <v>94</v>
      </c>
      <c r="U123" s="386">
        <f>$U$113*'Sourcing ratio'!S52</f>
        <v>0</v>
      </c>
      <c r="V123" s="386">
        <f>$V$113*'Sourcing ratio'!U52</f>
        <v>0</v>
      </c>
      <c r="W123" s="386">
        <f>$W$113*'Sourcing ratio'!W52</f>
        <v>5.7118758286112934</v>
      </c>
      <c r="X123" s="386">
        <f>$X$113*'Sourcing ratio'!Y52</f>
        <v>5.5917262050900307</v>
      </c>
      <c r="Z123" s="323" t="s">
        <v>94</v>
      </c>
      <c r="AA123" s="385">
        <v>0</v>
      </c>
      <c r="AB123" s="385">
        <v>0</v>
      </c>
      <c r="AC123" s="385">
        <v>63514</v>
      </c>
      <c r="AD123" s="385">
        <v>17130</v>
      </c>
      <c r="AF123" s="323" t="s">
        <v>94</v>
      </c>
      <c r="AG123" s="42">
        <f t="shared" si="76"/>
        <v>0</v>
      </c>
      <c r="AH123" s="42">
        <f t="shared" si="77"/>
        <v>0</v>
      </c>
      <c r="AI123" s="42">
        <f t="shared" si="78"/>
        <v>120.73547866235803</v>
      </c>
      <c r="AJ123" s="42">
        <f t="shared" si="79"/>
        <v>2849.835724072781</v>
      </c>
      <c r="AK123" s="384">
        <f t="shared" si="92"/>
        <v>0</v>
      </c>
      <c r="AL123" s="384">
        <f t="shared" si="93"/>
        <v>0</v>
      </c>
      <c r="AM123" s="384">
        <f t="shared" si="94"/>
        <v>7.6683931917610089</v>
      </c>
      <c r="AN123" s="384">
        <f t="shared" si="95"/>
        <v>48.817685953366741</v>
      </c>
    </row>
    <row r="124" spans="2:40">
      <c r="B124" s="323" t="s">
        <v>93</v>
      </c>
      <c r="C124" s="385">
        <v>0</v>
      </c>
      <c r="D124" s="385">
        <v>0</v>
      </c>
      <c r="E124" s="385">
        <v>53.067778480714011</v>
      </c>
      <c r="F124" s="385">
        <v>228.1081065363083</v>
      </c>
      <c r="H124" s="323" t="s">
        <v>93</v>
      </c>
      <c r="I124" s="385">
        <v>0</v>
      </c>
      <c r="J124" s="385">
        <v>0</v>
      </c>
      <c r="K124" s="385">
        <v>49557</v>
      </c>
      <c r="L124" s="385">
        <v>223880</v>
      </c>
      <c r="N124" s="323" t="s">
        <v>93</v>
      </c>
      <c r="O124" s="42">
        <f t="shared" si="88"/>
        <v>0</v>
      </c>
      <c r="P124" s="42">
        <f t="shared" si="89"/>
        <v>0</v>
      </c>
      <c r="Q124" s="42">
        <f t="shared" si="90"/>
        <v>1070.8432407271225</v>
      </c>
      <c r="R124" s="42">
        <f t="shared" si="91"/>
        <v>1018.8855928904248</v>
      </c>
      <c r="T124" s="323" t="s">
        <v>93</v>
      </c>
      <c r="U124" s="386">
        <f>$U$113*'Sourcing ratio'!S53</f>
        <v>0</v>
      </c>
      <c r="V124" s="386">
        <f>$V$113*'Sourcing ratio'!U53</f>
        <v>0</v>
      </c>
      <c r="W124" s="386">
        <f>$W$113*'Sourcing ratio'!W53</f>
        <v>1.6335688217987119</v>
      </c>
      <c r="X124" s="386">
        <f>$X$113*'Sourcing ratio'!Y53</f>
        <v>0.97808708343912132</v>
      </c>
      <c r="Z124" s="323" t="s">
        <v>93</v>
      </c>
      <c r="AA124" s="385">
        <v>0</v>
      </c>
      <c r="AB124" s="385">
        <v>0</v>
      </c>
      <c r="AC124" s="385">
        <v>49557</v>
      </c>
      <c r="AD124" s="385">
        <v>223880</v>
      </c>
      <c r="AF124" s="323" t="s">
        <v>93</v>
      </c>
      <c r="AG124" s="42">
        <f t="shared" si="76"/>
        <v>0</v>
      </c>
      <c r="AH124" s="42">
        <f t="shared" si="77"/>
        <v>0</v>
      </c>
      <c r="AI124" s="42">
        <f t="shared" si="78"/>
        <v>1037.8798082796638</v>
      </c>
      <c r="AJ124" s="42">
        <f t="shared" si="79"/>
        <v>1014.5167922675948</v>
      </c>
      <c r="AK124" s="384">
        <f t="shared" si="92"/>
        <v>0</v>
      </c>
      <c r="AL124" s="384">
        <f t="shared" si="93"/>
        <v>0</v>
      </c>
      <c r="AM124" s="384">
        <f t="shared" si="94"/>
        <v>51.4342096589153</v>
      </c>
      <c r="AN124" s="384">
        <f t="shared" si="95"/>
        <v>227.13001945286913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showGridLines="0" zoomScale="80" zoomScaleNormal="80" workbookViewId="0">
      <selection activeCell="G5" sqref="G5"/>
    </sheetView>
  </sheetViews>
  <sheetFormatPr defaultColWidth="8.875" defaultRowHeight="10.5"/>
  <cols>
    <col min="1" max="16384" width="8.875" style="24"/>
  </cols>
  <sheetData/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BL148"/>
  <sheetViews>
    <sheetView showGridLines="0" zoomScale="115" zoomScaleNormal="115" workbookViewId="0">
      <pane xSplit="2" ySplit="3" topLeftCell="C4" activePane="bottomRight" state="frozen"/>
      <selection activeCell="E1" sqref="E1"/>
      <selection pane="topRight" activeCell="E1" sqref="E1"/>
      <selection pane="bottomLeft" activeCell="E1" sqref="E1"/>
      <selection pane="bottomRight" activeCell="D41" sqref="D41"/>
    </sheetView>
  </sheetViews>
  <sheetFormatPr defaultColWidth="8.875" defaultRowHeight="10.5"/>
  <cols>
    <col min="1" max="1" width="1.875" style="24" customWidth="1"/>
    <col min="2" max="2" width="14.875" style="24" bestFit="1" customWidth="1"/>
    <col min="3" max="6" width="8.375" style="24" bestFit="1" customWidth="1"/>
    <col min="7" max="7" width="1.875" style="24" customWidth="1"/>
    <col min="8" max="8" width="14.875" style="24" bestFit="1" customWidth="1"/>
    <col min="9" max="12" width="14.25" style="24" customWidth="1"/>
    <col min="13" max="13" width="1.875" style="24" customWidth="1"/>
    <col min="14" max="14" width="14.875" style="24" bestFit="1" customWidth="1"/>
    <col min="15" max="18" width="8.375" style="24" bestFit="1" customWidth="1"/>
    <col min="19" max="19" width="1.875" style="24" customWidth="1"/>
    <col min="20" max="20" width="14.875" style="24" bestFit="1" customWidth="1"/>
    <col min="21" max="24" width="11.125" style="24" bestFit="1" customWidth="1"/>
    <col min="25" max="25" width="1.875" style="24" customWidth="1"/>
    <col min="26" max="26" width="14.875" style="24" bestFit="1" customWidth="1"/>
    <col min="27" max="29" width="7.625" style="24" bestFit="1" customWidth="1"/>
    <col min="30" max="30" width="8.375" style="24" bestFit="1" customWidth="1"/>
    <col min="31" max="31" width="1.875" style="24" customWidth="1"/>
    <col min="32" max="32" width="14.875" style="24" bestFit="1" customWidth="1"/>
    <col min="33" max="36" width="7.625" style="24" bestFit="1" customWidth="1"/>
    <col min="37" max="37" width="1.875" style="24" customWidth="1"/>
    <col min="38" max="38" width="14.875" style="24" bestFit="1" customWidth="1"/>
    <col min="39" max="42" width="7.625" style="24" bestFit="1" customWidth="1"/>
    <col min="43" max="16384" width="8.875" style="24"/>
  </cols>
  <sheetData>
    <row r="1" spans="2:64">
      <c r="I1" s="415"/>
    </row>
    <row r="2" spans="2:64">
      <c r="B2" s="73" t="s">
        <v>622</v>
      </c>
      <c r="C2" s="322">
        <f>C4+C16+C28+C40+C52+C64+C76+C88+C100+C112+C113+C114</f>
        <v>501727.73630133254</v>
      </c>
      <c r="D2" s="322">
        <f>D4+D16+D28+D40+D52+D64+D76+D88+D100+D112+D113+D114</f>
        <v>421611.59228406736</v>
      </c>
      <c r="E2" s="322">
        <f>E4+E16+E28+E40+E52+E64+E76+E88+E100+E112+E113+E114</f>
        <v>407086.05667815701</v>
      </c>
      <c r="F2" s="322">
        <f>F4+F16+F28+F40+F52+F64+F76+F88+F100+F112+F113+F114</f>
        <v>425063.9736286953</v>
      </c>
      <c r="H2" s="73" t="s">
        <v>245</v>
      </c>
      <c r="I2" s="322">
        <f>I4+I16+I28+I40+I52+I64+I76+I88+I100+I112+I113+I114</f>
        <v>121626937.05171578</v>
      </c>
      <c r="J2" s="322">
        <f>J4+J16+J28+J40+J52+J64+J76+J88+J100+J112+J113+J114</f>
        <v>102696187.45903517</v>
      </c>
      <c r="K2" s="322">
        <f>K4+K16+K28+K40+K52+K64+K76+K88+K100+K112+K113+K114</f>
        <v>96699047.315229312</v>
      </c>
      <c r="L2" s="322">
        <f>L4+L16+L28+L40+L52+L64+L76+L88+L100+L112+L113+L114</f>
        <v>101727712.80865283</v>
      </c>
      <c r="N2" s="73" t="s">
        <v>621</v>
      </c>
      <c r="O2" s="322">
        <f>O4+O16+O28+O40+O52+O64+O76+O88+O100+O112+O113+O114</f>
        <v>274864.49700909865</v>
      </c>
      <c r="P2" s="322">
        <f>P4+P16+P28+P40+P52+P64+P76+P88+P100+P112+P113+P114</f>
        <v>236403.34080899999</v>
      </c>
      <c r="Q2" s="322">
        <f>Q4+Q16+Q28+Q40+Q52+Q64+Q76+Q88+Q100+Q112+Q113+Q114</f>
        <v>217450.35353200001</v>
      </c>
      <c r="R2" s="322">
        <f>R4+R16+R28+R40+R52+R64+R76+R88+R100+R112+R113+R114</f>
        <v>220698.42841699999</v>
      </c>
      <c r="T2" s="73" t="s">
        <v>620</v>
      </c>
      <c r="U2" s="322">
        <f>U4+U16+U28+U40+U52+U64+U76+U88+U100+U112+U113+U114</f>
        <v>226863.23929223395</v>
      </c>
      <c r="V2" s="322">
        <f>V4+V16+V28+V40+V52+V64+V76+V88+V100+V112+V113+V114</f>
        <v>185208.25147506734</v>
      </c>
      <c r="W2" s="322">
        <f>W4+W16+W28+W40+W52+W64+W76+W88+W100+W112+W113+W114</f>
        <v>189635.70314615703</v>
      </c>
      <c r="X2" s="322">
        <f>X4+X16+X28+X40+X52+X64+X76+X88+X100+X112+X113+X114</f>
        <v>204365.54521169528</v>
      </c>
      <c r="Z2" s="73" t="s">
        <v>426</v>
      </c>
      <c r="AA2" s="51">
        <f>IFERROR(C2*1000000/I2,0)</f>
        <v>4125.1366552789032</v>
      </c>
      <c r="AB2" s="51">
        <f>IFERROR(D2*1000000/J2,0)</f>
        <v>4105.4259434143596</v>
      </c>
      <c r="AC2" s="51">
        <f>IFERROR(E2*1000000/K2,0)</f>
        <v>4209.8248946661988</v>
      </c>
      <c r="AD2" s="51">
        <f>IFERROR(F2*1000000/L2,0)</f>
        <v>4178.4481523557843</v>
      </c>
      <c r="AF2" s="73" t="s">
        <v>619</v>
      </c>
      <c r="AG2" s="322">
        <f>IFERROR(O2*1000000/I2,0)</f>
        <v>2259.89820735374</v>
      </c>
      <c r="AH2" s="322">
        <f>IFERROR(P2*1000000/J2,0)</f>
        <v>2301.9680346293258</v>
      </c>
      <c r="AI2" s="322">
        <f>IFERROR(Q2*1000000/K2,0)</f>
        <v>2248.7331526972898</v>
      </c>
      <c r="AJ2" s="322">
        <f>IFERROR(R2*1000000/L2,0)</f>
        <v>2169.5015283802554</v>
      </c>
      <c r="AL2" s="73" t="s">
        <v>618</v>
      </c>
      <c r="AM2" s="322"/>
      <c r="AN2" s="322"/>
      <c r="AO2" s="322"/>
      <c r="AP2" s="322"/>
    </row>
    <row r="3" spans="2:64">
      <c r="B3" s="414" t="s">
        <v>617</v>
      </c>
      <c r="C3" s="413" t="s">
        <v>258</v>
      </c>
      <c r="D3" s="413" t="s">
        <v>257</v>
      </c>
      <c r="E3" s="413" t="s">
        <v>256</v>
      </c>
      <c r="F3" s="413" t="s">
        <v>255</v>
      </c>
      <c r="H3" s="414" t="s">
        <v>617</v>
      </c>
      <c r="I3" s="413" t="s">
        <v>258</v>
      </c>
      <c r="J3" s="413" t="s">
        <v>257</v>
      </c>
      <c r="K3" s="413" t="s">
        <v>256</v>
      </c>
      <c r="L3" s="413" t="s">
        <v>255</v>
      </c>
      <c r="N3" s="414" t="s">
        <v>617</v>
      </c>
      <c r="O3" s="413" t="s">
        <v>258</v>
      </c>
      <c r="P3" s="413" t="s">
        <v>257</v>
      </c>
      <c r="Q3" s="413" t="s">
        <v>256</v>
      </c>
      <c r="R3" s="413" t="s">
        <v>255</v>
      </c>
      <c r="T3" s="414" t="s">
        <v>617</v>
      </c>
      <c r="U3" s="413" t="s">
        <v>258</v>
      </c>
      <c r="V3" s="413" t="s">
        <v>257</v>
      </c>
      <c r="W3" s="413" t="s">
        <v>256</v>
      </c>
      <c r="X3" s="413" t="s">
        <v>255</v>
      </c>
      <c r="Z3" s="414" t="s">
        <v>617</v>
      </c>
      <c r="AA3" s="413" t="s">
        <v>258</v>
      </c>
      <c r="AB3" s="413" t="s">
        <v>257</v>
      </c>
      <c r="AC3" s="413" t="s">
        <v>256</v>
      </c>
      <c r="AD3" s="413" t="s">
        <v>255</v>
      </c>
      <c r="AF3" s="414" t="s">
        <v>617</v>
      </c>
      <c r="AG3" s="413" t="s">
        <v>258</v>
      </c>
      <c r="AH3" s="413" t="s">
        <v>257</v>
      </c>
      <c r="AI3" s="413" t="s">
        <v>256</v>
      </c>
      <c r="AJ3" s="413" t="s">
        <v>255</v>
      </c>
      <c r="AL3" s="414" t="s">
        <v>617</v>
      </c>
      <c r="AM3" s="413" t="s">
        <v>258</v>
      </c>
      <c r="AN3" s="413" t="s">
        <v>257</v>
      </c>
      <c r="AO3" s="413" t="s">
        <v>256</v>
      </c>
      <c r="AP3" s="413" t="s">
        <v>255</v>
      </c>
    </row>
    <row r="4" spans="2:64">
      <c r="B4" s="24" t="s">
        <v>296</v>
      </c>
      <c r="C4" s="322">
        <f>SUM(C5:C15)</f>
        <v>57850.174807650867</v>
      </c>
      <c r="D4" s="322">
        <f>SUM(D5:D15)</f>
        <v>49343.609467294249</v>
      </c>
      <c r="E4" s="322">
        <f>SUM(E5:E15)</f>
        <v>49314.434389475391</v>
      </c>
      <c r="F4" s="322">
        <f>SUM(F5:F15)</f>
        <v>38213.77376387913</v>
      </c>
      <c r="H4" s="24" t="s">
        <v>296</v>
      </c>
      <c r="I4" s="322">
        <f>SUM(I5:I15)</f>
        <v>16801014.810217999</v>
      </c>
      <c r="J4" s="322">
        <f>SUM(J5:J15)</f>
        <v>15378444</v>
      </c>
      <c r="K4" s="322">
        <f>SUM(K5:K15)</f>
        <v>14523886</v>
      </c>
      <c r="L4" s="322">
        <f>SUM(L5:L15)</f>
        <v>11495982</v>
      </c>
      <c r="N4" s="24" t="s">
        <v>296</v>
      </c>
      <c r="O4" s="322">
        <f>SUM(O5:O15)</f>
        <v>32050.426418339055</v>
      </c>
      <c r="P4" s="322">
        <f>SUM(P5:P15)</f>
        <v>28649.897102937834</v>
      </c>
      <c r="Q4" s="322">
        <f>SUM(Q5:Q15)</f>
        <v>27214.818090115223</v>
      </c>
      <c r="R4" s="322">
        <f>SUM(R5:R15)</f>
        <v>20008.389047787954</v>
      </c>
      <c r="T4" s="24" t="s">
        <v>296</v>
      </c>
      <c r="U4" s="322">
        <f t="shared" ref="U4:U35" si="0">C4-O4</f>
        <v>25799.748389311811</v>
      </c>
      <c r="V4" s="322">
        <f t="shared" ref="V4:V35" si="1">D4-P4</f>
        <v>20693.712364356415</v>
      </c>
      <c r="W4" s="322">
        <f t="shared" ref="W4:W35" si="2">E4-Q4</f>
        <v>22099.616299360168</v>
      </c>
      <c r="X4" s="322">
        <f t="shared" ref="X4:X35" si="3">F4-R4</f>
        <v>18205.384716091176</v>
      </c>
      <c r="Z4" s="24" t="s">
        <v>296</v>
      </c>
      <c r="AA4" s="322">
        <f t="shared" ref="AA4:AA35" si="4">IFERROR(C4*1000000/I4,0)</f>
        <v>3443.2547950893832</v>
      </c>
      <c r="AB4" s="322">
        <f t="shared" ref="AB4:AB35" si="5">IFERROR(D4*1000000/J4,0)</f>
        <v>3208.6217218916458</v>
      </c>
      <c r="AC4" s="322">
        <f t="shared" ref="AC4:AC35" si="6">IFERROR(E4*1000000/K4,0)</f>
        <v>3395.4021939772447</v>
      </c>
      <c r="AD4" s="322">
        <f t="shared" ref="AD4:AD35" si="7">IFERROR(F4*1000000/L4,0)</f>
        <v>3324.0982600598304</v>
      </c>
      <c r="AF4" s="24" t="s">
        <v>296</v>
      </c>
      <c r="AG4" s="322">
        <f t="shared" ref="AG4:AG35" si="8">IFERROR(O4*1000000/I4,0)</f>
        <v>1907.6482450837855</v>
      </c>
      <c r="AH4" s="322">
        <f t="shared" ref="AH4:AH35" si="9">IFERROR(P4*1000000/J4,0)</f>
        <v>1862.9906317529806</v>
      </c>
      <c r="AI4" s="322">
        <f t="shared" ref="AI4:AI35" si="10">IFERROR(Q4*1000000/K4,0)</f>
        <v>1873.7972805704494</v>
      </c>
      <c r="AJ4" s="322">
        <f t="shared" ref="AJ4:AJ35" si="11">IFERROR(R4*1000000/L4,0)</f>
        <v>1740.4680215911917</v>
      </c>
      <c r="AL4" s="24" t="s">
        <v>296</v>
      </c>
      <c r="AM4" s="53">
        <f t="shared" ref="AM4:AM35" si="12">IFERROR(U4/C4,0)</f>
        <v>0.44597528832185507</v>
      </c>
      <c r="AN4" s="53">
        <f t="shared" ref="AN4:AN35" si="13">IFERROR(V4/D4,0)</f>
        <v>0.41937978570604056</v>
      </c>
      <c r="AO4" s="53">
        <f t="shared" ref="AO4:AO35" si="14">IFERROR(W4/E4,0)</f>
        <v>0.44813687053210194</v>
      </c>
      <c r="AP4" s="53">
        <f t="shared" ref="AP4:AP35" si="15">IFERROR(X4/F4,0)</f>
        <v>0.47640897307293639</v>
      </c>
      <c r="AQ4" s="322">
        <f>SUM(AQ5:AQ15)</f>
        <v>462531.19339523913</v>
      </c>
      <c r="AR4" s="322">
        <f>SUM(AR5:AR15)</f>
        <v>388176.25514607364</v>
      </c>
      <c r="AS4" s="322">
        <f>SUM(AS5:AS15)</f>
        <v>389968.85013514239</v>
      </c>
      <c r="AT4" s="322">
        <f>SUM(AT5:AT15)</f>
        <v>407628.85334743519</v>
      </c>
      <c r="AU4" s="322"/>
      <c r="AW4" s="53"/>
    </row>
    <row r="5" spans="2:64">
      <c r="B5" s="49" t="s">
        <v>103</v>
      </c>
      <c r="C5" s="322">
        <f>SUMIFS(Raw!$D:$D,Raw!$A:$A,'GP breakdown'!$B$4,Raw!$B:$B,'GP breakdown'!B5)</f>
        <v>15505.364745661334</v>
      </c>
      <c r="D5" s="322">
        <f>SUMIFS(Raw!$E:$E,Raw!$A:$A,'GP breakdown'!$B$4,Raw!$B:$B,'GP breakdown'!B5)</f>
        <v>13712.184989594736</v>
      </c>
      <c r="E5" s="322">
        <f>SUMIFS(Raw!$F:$F,Raw!$A:$A,'GP breakdown'!$B$4,Raw!$B:$B,'GP breakdown'!B5)</f>
        <v>13066.393051960449</v>
      </c>
      <c r="F5" s="322">
        <f>SUMIFS(Raw!$G:$G,Raw!$A:$A,'GP breakdown'!$B$4,Raw!$B:$B,'GP breakdown'!B5)</f>
        <v>11971.262986467462</v>
      </c>
      <c r="H5" s="49" t="s">
        <v>103</v>
      </c>
      <c r="I5" s="322">
        <f>SUMIFS(Raw!$J:$J,Raw!$A:$A,'GP breakdown'!$B$4,Raw!$B:$B,'GP breakdown'!H5)</f>
        <v>5768599</v>
      </c>
      <c r="J5" s="322">
        <f>SUMIFS(Raw!$K:$K,Raw!$A:$A,'GP breakdown'!$B$4,Raw!$B:$B,'GP breakdown'!H5)</f>
        <v>5655281</v>
      </c>
      <c r="K5" s="322">
        <f>SUMIFS(Raw!$L:$L,Raw!$A:$A,'GP breakdown'!$B$4,Raw!$B:$B,'GP breakdown'!H5)</f>
        <v>5245686</v>
      </c>
      <c r="L5" s="322">
        <f>SUMIFS(Raw!$M:$M,Raw!$A:$A,'GP breakdown'!$B$4,Raw!$B:$B,'GP breakdown'!H5)</f>
        <v>5101525</v>
      </c>
      <c r="N5" s="49" t="s">
        <v>103</v>
      </c>
      <c r="O5" s="322">
        <f>SUMIFS(Raw!$AB:$AB,Raw!$A:$A,'GP breakdown'!$B$4,Raw!$B:$B,'GP breakdown'!N5)</f>
        <v>8890.5410597422233</v>
      </c>
      <c r="P5" s="322">
        <f>SUMIFS(Raw!$AC:$AC,Raw!$A:$A,'GP breakdown'!$B$4,Raw!$B:$B,'GP breakdown'!N5)</f>
        <v>8162.9650134051544</v>
      </c>
      <c r="Q5" s="322">
        <f>SUMIFS(Raw!$AD:$AD,Raw!$A:$A,'GP breakdown'!$B$4,Raw!$B:$B,'GP breakdown'!N5)</f>
        <v>6808.72113935174</v>
      </c>
      <c r="R5" s="322">
        <f>SUMIFS(Raw!$AE:$AE,Raw!$A:$A,'GP breakdown'!$B$4,Raw!$B:$B,'GP breakdown'!N5)</f>
        <v>5862.6438604121677</v>
      </c>
      <c r="T5" s="49" t="s">
        <v>103</v>
      </c>
      <c r="U5" s="322">
        <f t="shared" si="0"/>
        <v>6614.8236859191111</v>
      </c>
      <c r="V5" s="322">
        <f t="shared" si="1"/>
        <v>5549.2199761895818</v>
      </c>
      <c r="W5" s="322">
        <f t="shared" si="2"/>
        <v>6257.6719126087091</v>
      </c>
      <c r="X5" s="322">
        <f t="shared" si="3"/>
        <v>6108.6191260552941</v>
      </c>
      <c r="Z5" s="49" t="s">
        <v>103</v>
      </c>
      <c r="AA5" s="322">
        <f t="shared" si="4"/>
        <v>2687.8908978872228</v>
      </c>
      <c r="AB5" s="322">
        <f t="shared" si="5"/>
        <v>2424.6690818006632</v>
      </c>
      <c r="AC5" s="322">
        <f t="shared" si="6"/>
        <v>2490.8835664125627</v>
      </c>
      <c r="AD5" s="322">
        <f t="shared" si="7"/>
        <v>2346.6047870915977</v>
      </c>
      <c r="AF5" s="49" t="s">
        <v>103</v>
      </c>
      <c r="AG5" s="322">
        <f t="shared" si="8"/>
        <v>1541.1958882463878</v>
      </c>
      <c r="AH5" s="322">
        <f t="shared" si="9"/>
        <v>1443.423414929365</v>
      </c>
      <c r="AI5" s="322">
        <f t="shared" si="10"/>
        <v>1297.9658216964835</v>
      </c>
      <c r="AJ5" s="322">
        <f t="shared" si="11"/>
        <v>1149.1943801926222</v>
      </c>
      <c r="AL5" s="49" t="s">
        <v>103</v>
      </c>
      <c r="AM5" s="53">
        <f t="shared" si="12"/>
        <v>0.42661516155368429</v>
      </c>
      <c r="AN5" s="53">
        <f t="shared" si="13"/>
        <v>0.40469261320500821</v>
      </c>
      <c r="AO5" s="53">
        <f t="shared" si="14"/>
        <v>0.47891349110073062</v>
      </c>
      <c r="AP5" s="53">
        <f t="shared" si="15"/>
        <v>0.51027357205004942</v>
      </c>
      <c r="AQ5" s="322">
        <f t="shared" ref="AQ5:AQ15" si="16">C5+C17+C29+C41+C53+C65+C77+C89+C101</f>
        <v>137631.57171013267</v>
      </c>
      <c r="AR5" s="322">
        <f t="shared" ref="AR5:AR15" si="17">D5+D17+D29+D41+D53+D65+D77+D89+D101</f>
        <v>106961.77893209495</v>
      </c>
      <c r="AS5" s="322">
        <f t="shared" ref="AS5:AS15" si="18">E5+E17+E29+E41+E53+E65+E77+E89+E101</f>
        <v>102457.20437503961</v>
      </c>
      <c r="AT5" s="322">
        <f t="shared" ref="AT5:AT15" si="19">F5+F17+F29+F41+F53+F65+F77+F89+F101</f>
        <v>121643.79012486305</v>
      </c>
      <c r="AU5" s="322"/>
      <c r="AV5" s="49" t="s">
        <v>103</v>
      </c>
      <c r="AW5" s="53">
        <f t="shared" ref="AW5:AW15" si="20">AQ5/$AQ$4</f>
        <v>0.2975617075679578</v>
      </c>
      <c r="AX5" s="53">
        <f t="shared" ref="AX5:AX15" si="21">AR5/$AR$4</f>
        <v>0.27554951523720694</v>
      </c>
      <c r="AY5" s="53">
        <f t="shared" ref="AY5:AY15" si="22">AS5/$AS$4</f>
        <v>0.26273176521543556</v>
      </c>
      <c r="AZ5" s="53">
        <f t="shared" ref="AZ5:AZ15" si="23">AT5/$AT$4</f>
        <v>0.29841800727776779</v>
      </c>
      <c r="BA5" s="322"/>
      <c r="BB5" s="322">
        <f t="shared" ref="BB5:BB15" si="24">U5+U17+U29+U41+U53+U65+U77+U89+U101</f>
        <v>57659.084140073697</v>
      </c>
      <c r="BC5" s="322">
        <f t="shared" ref="BC5:BC15" si="25">V5+V17+V29+V41+V53+V65+V77+V89+V101</f>
        <v>45648.168706283846</v>
      </c>
      <c r="BD5" s="322">
        <f t="shared" ref="BD5:BD15" si="26">W5+W17+W29+W41+W53+W65+W77+W89+W101</f>
        <v>45437.905358061027</v>
      </c>
      <c r="BE5" s="322">
        <f t="shared" ref="BE5:BE15" si="27">X5+X17+X29+X41+X53+X65+X77+X89+X101</f>
        <v>56030.178659026642</v>
      </c>
      <c r="BF5" s="322"/>
      <c r="BG5" s="53">
        <f t="shared" ref="BG5:BG15" si="28">BB5/AQ5</f>
        <v>0.4189379182671118</v>
      </c>
      <c r="BH5" s="53">
        <f t="shared" ref="BH5:BH15" si="29">BC5/AR5</f>
        <v>0.42677084433369178</v>
      </c>
      <c r="BI5" s="53">
        <f t="shared" ref="BI5:BI15" si="30">BD5/AS5</f>
        <v>0.44348179940317117</v>
      </c>
      <c r="BJ5" s="53">
        <f t="shared" ref="BJ5:BJ15" si="31">BE5/AT5</f>
        <v>0.46060862294337956</v>
      </c>
      <c r="BK5" s="49" t="s">
        <v>103</v>
      </c>
    </row>
    <row r="6" spans="2:64">
      <c r="B6" s="49" t="s">
        <v>102</v>
      </c>
      <c r="C6" s="322">
        <f>SUMIFS(Raw!$D:$D,Raw!$A:$A,'GP breakdown'!$B$4,Raw!$B:$B,'GP breakdown'!B6)</f>
        <v>9238.8480517693042</v>
      </c>
      <c r="D6" s="322">
        <f>SUMIFS(Raw!$E:$E,Raw!$A:$A,'GP breakdown'!$B$4,Raw!$B:$B,'GP breakdown'!B6)</f>
        <v>6468.5242994362798</v>
      </c>
      <c r="E6" s="322">
        <f>SUMIFS(Raw!$F:$F,Raw!$A:$A,'GP breakdown'!$B$4,Raw!$B:$B,'GP breakdown'!B6)</f>
        <v>5612.715424598402</v>
      </c>
      <c r="F6" s="322">
        <f>SUMIFS(Raw!$G:$G,Raw!$A:$A,'GP breakdown'!$B$4,Raw!$B:$B,'GP breakdown'!B6)</f>
        <v>3869.9515823700008</v>
      </c>
      <c r="H6" s="49" t="s">
        <v>102</v>
      </c>
      <c r="I6" s="322">
        <f>SUMIFS(Raw!$J:$J,Raw!$A:$A,'GP breakdown'!$B$4,Raw!$B:$B,'GP breakdown'!H6)</f>
        <v>1756001</v>
      </c>
      <c r="J6" s="322">
        <f>SUMIFS(Raw!$K:$K,Raw!$A:$A,'GP breakdown'!$B$4,Raw!$B:$B,'GP breakdown'!H6)</f>
        <v>1494688</v>
      </c>
      <c r="K6" s="322">
        <f>SUMIFS(Raw!$L:$L,Raw!$A:$A,'GP breakdown'!$B$4,Raw!$B:$B,'GP breakdown'!H6)</f>
        <v>1422429</v>
      </c>
      <c r="L6" s="322">
        <f>SUMIFS(Raw!$M:$M,Raw!$A:$A,'GP breakdown'!$B$4,Raw!$B:$B,'GP breakdown'!H6)</f>
        <v>1015670</v>
      </c>
      <c r="N6" s="49" t="s">
        <v>102</v>
      </c>
      <c r="O6" s="322">
        <f>SUMIFS(Raw!$AB:$AB,Raw!$A:$A,'GP breakdown'!$B$4,Raw!$B:$B,'GP breakdown'!N6)</f>
        <v>5607.6023298616119</v>
      </c>
      <c r="P6" s="322">
        <f>SUMIFS(Raw!$AC:$AC,Raw!$A:$A,'GP breakdown'!$B$4,Raw!$B:$B,'GP breakdown'!N6)</f>
        <v>4036.9376299741707</v>
      </c>
      <c r="Q6" s="322">
        <f>SUMIFS(Raw!$AD:$AD,Raw!$A:$A,'GP breakdown'!$B$4,Raw!$B:$B,'GP breakdown'!N6)</f>
        <v>3623.9462712955851</v>
      </c>
      <c r="R6" s="322">
        <f>SUMIFS(Raw!$AE:$AE,Raw!$A:$A,'GP breakdown'!$B$4,Raw!$B:$B,'GP breakdown'!N6)</f>
        <v>2231.3305338499463</v>
      </c>
      <c r="T6" s="49" t="s">
        <v>102</v>
      </c>
      <c r="U6" s="322">
        <f t="shared" si="0"/>
        <v>3631.2457219076923</v>
      </c>
      <c r="V6" s="322">
        <f t="shared" si="1"/>
        <v>2431.5866694621091</v>
      </c>
      <c r="W6" s="322">
        <f t="shared" si="2"/>
        <v>1988.7691533028169</v>
      </c>
      <c r="X6" s="322">
        <f t="shared" si="3"/>
        <v>1638.6210485200545</v>
      </c>
      <c r="Z6" s="49" t="s">
        <v>102</v>
      </c>
      <c r="AA6" s="322">
        <f t="shared" si="4"/>
        <v>5261.2999945724996</v>
      </c>
      <c r="AB6" s="322">
        <f t="shared" si="5"/>
        <v>4327.6752736599738</v>
      </c>
      <c r="AC6" s="322">
        <f t="shared" si="6"/>
        <v>3945.8668408745898</v>
      </c>
      <c r="AD6" s="322">
        <f t="shared" si="7"/>
        <v>3810.2450425531924</v>
      </c>
      <c r="AF6" s="49" t="s">
        <v>102</v>
      </c>
      <c r="AG6" s="322">
        <f t="shared" si="8"/>
        <v>3193.393585687942</v>
      </c>
      <c r="AH6" s="322">
        <f t="shared" si="9"/>
        <v>2700.8563860646304</v>
      </c>
      <c r="AI6" s="322">
        <f t="shared" si="10"/>
        <v>2547.7168078656896</v>
      </c>
      <c r="AJ6" s="322">
        <f t="shared" si="11"/>
        <v>2196.9050319985295</v>
      </c>
      <c r="AL6" s="49" t="s">
        <v>102</v>
      </c>
      <c r="AM6" s="53">
        <f t="shared" si="12"/>
        <v>0.39304096155280782</v>
      </c>
      <c r="AN6" s="53">
        <f t="shared" si="13"/>
        <v>0.37591057201006689</v>
      </c>
      <c r="AO6" s="53">
        <f t="shared" si="14"/>
        <v>0.35433279666857798</v>
      </c>
      <c r="AP6" s="53">
        <f t="shared" si="15"/>
        <v>0.42342158904131433</v>
      </c>
      <c r="AQ6" s="322">
        <f t="shared" si="16"/>
        <v>73350.613303894919</v>
      </c>
      <c r="AR6" s="322">
        <f t="shared" si="17"/>
        <v>47673.836304758712</v>
      </c>
      <c r="AS6" s="322">
        <f t="shared" si="18"/>
        <v>53916.299722140837</v>
      </c>
      <c r="AT6" s="322">
        <f t="shared" si="19"/>
        <v>50129.001142382323</v>
      </c>
      <c r="AU6" s="322"/>
      <c r="AV6" s="49" t="s">
        <v>102</v>
      </c>
      <c r="AW6" s="53">
        <f t="shared" si="20"/>
        <v>0.15858522484821003</v>
      </c>
      <c r="AX6" s="53">
        <f t="shared" si="21"/>
        <v>0.12281492150213745</v>
      </c>
      <c r="AY6" s="53">
        <f t="shared" si="22"/>
        <v>0.13825796522839279</v>
      </c>
      <c r="AZ6" s="53">
        <f t="shared" si="23"/>
        <v>0.122977067817267</v>
      </c>
      <c r="BA6" s="322"/>
      <c r="BB6" s="322">
        <f t="shared" si="24"/>
        <v>30453.912305725215</v>
      </c>
      <c r="BC6" s="322">
        <f t="shared" si="25"/>
        <v>18485.586484394804</v>
      </c>
      <c r="BD6" s="322">
        <f t="shared" si="26"/>
        <v>20964.648179599641</v>
      </c>
      <c r="BE6" s="322">
        <f t="shared" si="27"/>
        <v>20885.262952541063</v>
      </c>
      <c r="BF6" s="322"/>
      <c r="BG6" s="53">
        <f t="shared" si="28"/>
        <v>0.4151827903545029</v>
      </c>
      <c r="BH6" s="53">
        <f t="shared" si="29"/>
        <v>0.38775118423917582</v>
      </c>
      <c r="BI6" s="53">
        <f t="shared" si="30"/>
        <v>0.38883692478233006</v>
      </c>
      <c r="BJ6" s="53">
        <f t="shared" si="31"/>
        <v>0.41663034324622322</v>
      </c>
      <c r="BK6" s="49" t="s">
        <v>102</v>
      </c>
    </row>
    <row r="7" spans="2:64">
      <c r="B7" s="49" t="s">
        <v>101</v>
      </c>
      <c r="C7" s="322">
        <f>SUMIFS(Raw!$D:$D,Raw!$A:$A,'GP breakdown'!$B$4,Raw!$B:$B,'GP breakdown'!B7)</f>
        <v>10159.807619825298</v>
      </c>
      <c r="D7" s="322">
        <f>SUMIFS(Raw!$E:$E,Raw!$A:$A,'GP breakdown'!$B$4,Raw!$B:$B,'GP breakdown'!B7)</f>
        <v>6938.2399929735093</v>
      </c>
      <c r="E7" s="322">
        <f>SUMIFS(Raw!$F:$F,Raw!$A:$A,'GP breakdown'!$B$4,Raw!$B:$B,'GP breakdown'!B7)</f>
        <v>8834.1344527584224</v>
      </c>
      <c r="F7" s="322">
        <f>SUMIFS(Raw!$G:$G,Raw!$A:$A,'GP breakdown'!$B$4,Raw!$B:$B,'GP breakdown'!B7)</f>
        <v>8301.9839406939427</v>
      </c>
      <c r="H7" s="49" t="s">
        <v>101</v>
      </c>
      <c r="I7" s="322">
        <f>SUMIFS(Raw!$J:$J,Raw!$A:$A,'GP breakdown'!$B$4,Raw!$B:$B,'GP breakdown'!H7)</f>
        <v>1283005.1556150001</v>
      </c>
      <c r="J7" s="322">
        <f>SUMIFS(Raw!$K:$K,Raw!$A:$A,'GP breakdown'!$B$4,Raw!$B:$B,'GP breakdown'!H7)</f>
        <v>943874</v>
      </c>
      <c r="K7" s="322">
        <f>SUMIFS(Raw!$L:$L,Raw!$A:$A,'GP breakdown'!$B$4,Raw!$B:$B,'GP breakdown'!H7)</f>
        <v>1095814</v>
      </c>
      <c r="L7" s="322">
        <f>SUMIFS(Raw!$M:$M,Raw!$A:$A,'GP breakdown'!$B$4,Raw!$B:$B,'GP breakdown'!H7)</f>
        <v>1284707</v>
      </c>
      <c r="N7" s="49" t="s">
        <v>101</v>
      </c>
      <c r="O7" s="322">
        <f>SUMIFS(Raw!$AB:$AB,Raw!$A:$A,'GP breakdown'!$B$4,Raw!$B:$B,'GP breakdown'!N7)</f>
        <v>5218.7573722425514</v>
      </c>
      <c r="P7" s="322">
        <f>SUMIFS(Raw!$AC:$AC,Raw!$A:$A,'GP breakdown'!$B$4,Raw!$B:$B,'GP breakdown'!N7)</f>
        <v>3742.6607375542717</v>
      </c>
      <c r="Q7" s="322">
        <f>SUMIFS(Raw!$AD:$AD,Raw!$A:$A,'GP breakdown'!$B$4,Raw!$B:$B,'GP breakdown'!N7)</f>
        <v>4355.231113320272</v>
      </c>
      <c r="R7" s="322">
        <f>SUMIFS(Raw!$AE:$AE,Raw!$A:$A,'GP breakdown'!$B$4,Raw!$B:$B,'GP breakdown'!N7)</f>
        <v>4055.140189063522</v>
      </c>
      <c r="T7" s="49" t="s">
        <v>101</v>
      </c>
      <c r="U7" s="322">
        <f t="shared" si="0"/>
        <v>4941.050247582747</v>
      </c>
      <c r="V7" s="322">
        <f t="shared" si="1"/>
        <v>3195.5792554192376</v>
      </c>
      <c r="W7" s="322">
        <f t="shared" si="2"/>
        <v>4478.9033394381504</v>
      </c>
      <c r="X7" s="322">
        <f t="shared" si="3"/>
        <v>4246.8437516304202</v>
      </c>
      <c r="Z7" s="49" t="s">
        <v>101</v>
      </c>
      <c r="AA7" s="322">
        <f t="shared" si="4"/>
        <v>7918.7582180488289</v>
      </c>
      <c r="AB7" s="322">
        <f t="shared" si="5"/>
        <v>7350.8116475011593</v>
      </c>
      <c r="AC7" s="322">
        <f t="shared" si="6"/>
        <v>8061.7097908572287</v>
      </c>
      <c r="AD7" s="322">
        <f t="shared" si="7"/>
        <v>6462.161364960215</v>
      </c>
      <c r="AF7" s="49" t="s">
        <v>101</v>
      </c>
      <c r="AG7" s="322">
        <f t="shared" si="8"/>
        <v>4067.604365736921</v>
      </c>
      <c r="AH7" s="322">
        <f t="shared" si="9"/>
        <v>3965.2122397208436</v>
      </c>
      <c r="AI7" s="322">
        <f t="shared" si="10"/>
        <v>3974.4255077232747</v>
      </c>
      <c r="AJ7" s="322">
        <f t="shared" si="11"/>
        <v>3156.4708443742597</v>
      </c>
      <c r="AL7" s="49" t="s">
        <v>101</v>
      </c>
      <c r="AM7" s="53">
        <f t="shared" si="12"/>
        <v>0.48633305200986771</v>
      </c>
      <c r="AN7" s="53">
        <f t="shared" si="13"/>
        <v>0.46057490929334571</v>
      </c>
      <c r="AO7" s="53">
        <f t="shared" si="14"/>
        <v>0.5069996798655958</v>
      </c>
      <c r="AP7" s="53">
        <f t="shared" si="15"/>
        <v>0.51154564763894694</v>
      </c>
      <c r="AQ7" s="322">
        <f t="shared" si="16"/>
        <v>49270.489499835327</v>
      </c>
      <c r="AR7" s="322">
        <f t="shared" si="17"/>
        <v>44014.911523856055</v>
      </c>
      <c r="AS7" s="322">
        <f t="shared" si="18"/>
        <v>60406.57758054739</v>
      </c>
      <c r="AT7" s="322">
        <f t="shared" si="19"/>
        <v>60951.460724472141</v>
      </c>
      <c r="AU7" s="322"/>
      <c r="AV7" s="49" t="s">
        <v>101</v>
      </c>
      <c r="AW7" s="53">
        <f t="shared" si="20"/>
        <v>0.10652360360425038</v>
      </c>
      <c r="AX7" s="53">
        <f t="shared" si="21"/>
        <v>0.11338898487567951</v>
      </c>
      <c r="AY7" s="53">
        <f t="shared" si="22"/>
        <v>0.15490103263276975</v>
      </c>
      <c r="AZ7" s="53">
        <f t="shared" si="23"/>
        <v>0.14952685567751323</v>
      </c>
      <c r="BA7" s="322"/>
      <c r="BB7" s="322">
        <f t="shared" si="24"/>
        <v>25649.524710113103</v>
      </c>
      <c r="BC7" s="322">
        <f t="shared" si="25"/>
        <v>22154.258941681743</v>
      </c>
      <c r="BD7" s="322">
        <f t="shared" si="26"/>
        <v>33609.587138212286</v>
      </c>
      <c r="BE7" s="322">
        <f t="shared" si="27"/>
        <v>33902.439162078066</v>
      </c>
      <c r="BF7" s="322"/>
      <c r="BG7" s="53">
        <f t="shared" si="28"/>
        <v>0.52058595257509732</v>
      </c>
      <c r="BH7" s="53">
        <f t="shared" si="29"/>
        <v>0.50333530557420636</v>
      </c>
      <c r="BI7" s="53">
        <f t="shared" si="30"/>
        <v>0.55638952717353607</v>
      </c>
      <c r="BJ7" s="53">
        <f t="shared" si="31"/>
        <v>0.5562202900326253</v>
      </c>
      <c r="BK7" s="49" t="s">
        <v>101</v>
      </c>
      <c r="BL7" s="24" t="s">
        <v>616</v>
      </c>
    </row>
    <row r="8" spans="2:64">
      <c r="B8" s="49" t="s">
        <v>100</v>
      </c>
      <c r="C8" s="322">
        <f>SUMIFS(Raw!$D:$D,Raw!$A:$A,'GP breakdown'!$B$4,Raw!$B:$B,'GP breakdown'!B8)</f>
        <v>13262.827469711814</v>
      </c>
      <c r="D8" s="322">
        <f>SUMIFS(Raw!$E:$E,Raw!$A:$A,'GP breakdown'!$B$4,Raw!$B:$B,'GP breakdown'!B8)</f>
        <v>9443.7968874110011</v>
      </c>
      <c r="E8" s="322">
        <f>SUMIFS(Raw!$F:$F,Raw!$A:$A,'GP breakdown'!$B$4,Raw!$B:$B,'GP breakdown'!B8)</f>
        <v>7905.6851165634271</v>
      </c>
      <c r="F8" s="322">
        <f>SUMIFS(Raw!$G:$G,Raw!$A:$A,'GP breakdown'!$B$4,Raw!$B:$B,'GP breakdown'!B8)</f>
        <v>4127.4162988996586</v>
      </c>
      <c r="H8" s="49" t="s">
        <v>100</v>
      </c>
      <c r="I8" s="322">
        <f>SUMIFS(Raw!$J:$J,Raw!$A:$A,'GP breakdown'!$B$4,Raw!$B:$B,'GP breakdown'!H8)</f>
        <v>5343340.6546029998</v>
      </c>
      <c r="J8" s="322">
        <f>SUMIFS(Raw!$K:$K,Raw!$A:$A,'GP breakdown'!$B$4,Raw!$B:$B,'GP breakdown'!H8)</f>
        <v>3784200</v>
      </c>
      <c r="K8" s="322">
        <f>SUMIFS(Raw!$L:$L,Raw!$A:$A,'GP breakdown'!$B$4,Raw!$B:$B,'GP breakdown'!H8)</f>
        <v>3088296</v>
      </c>
      <c r="L8" s="322">
        <f>SUMIFS(Raw!$M:$M,Raw!$A:$A,'GP breakdown'!$B$4,Raw!$B:$B,'GP breakdown'!H8)</f>
        <v>2040434</v>
      </c>
      <c r="N8" s="49" t="s">
        <v>100</v>
      </c>
      <c r="O8" s="322">
        <f>SUMIFS(Raw!$AB:$AB,Raw!$A:$A,'GP breakdown'!$B$4,Raw!$B:$B,'GP breakdown'!N8)</f>
        <v>6416.0527213822834</v>
      </c>
      <c r="P8" s="322">
        <f>SUMIFS(Raw!$AC:$AC,Raw!$A:$A,'GP breakdown'!$B$4,Raw!$B:$B,'GP breakdown'!N8)</f>
        <v>4783.7946256218875</v>
      </c>
      <c r="Q8" s="322">
        <f>SUMIFS(Raw!$AD:$AD,Raw!$A:$A,'GP breakdown'!$B$4,Raw!$B:$B,'GP breakdown'!N8)</f>
        <v>3993.4551138884185</v>
      </c>
      <c r="R8" s="322">
        <f>SUMIFS(Raw!$AE:$AE,Raw!$A:$A,'GP breakdown'!$B$4,Raw!$B:$B,'GP breakdown'!N8)</f>
        <v>2046.1229068857633</v>
      </c>
      <c r="T8" s="49" t="s">
        <v>100</v>
      </c>
      <c r="U8" s="322">
        <f t="shared" si="0"/>
        <v>6846.7747483295307</v>
      </c>
      <c r="V8" s="322">
        <f t="shared" si="1"/>
        <v>4660.0022617891136</v>
      </c>
      <c r="W8" s="322">
        <f t="shared" si="2"/>
        <v>3912.2300026750086</v>
      </c>
      <c r="X8" s="322">
        <f t="shared" si="3"/>
        <v>2081.2933920138953</v>
      </c>
      <c r="Z8" s="49" t="s">
        <v>100</v>
      </c>
      <c r="AA8" s="322">
        <f t="shared" si="4"/>
        <v>2482.122763085787</v>
      </c>
      <c r="AB8" s="322">
        <f t="shared" si="5"/>
        <v>2495.5860914885579</v>
      </c>
      <c r="AC8" s="322">
        <f t="shared" si="6"/>
        <v>2559.8858129413202</v>
      </c>
      <c r="AD8" s="322">
        <f t="shared" si="7"/>
        <v>2022.8129402370569</v>
      </c>
      <c r="AF8" s="49" t="s">
        <v>100</v>
      </c>
      <c r="AG8" s="322">
        <f t="shared" si="8"/>
        <v>1200.7568179010259</v>
      </c>
      <c r="AH8" s="322">
        <f t="shared" si="9"/>
        <v>1264.1495231810918</v>
      </c>
      <c r="AI8" s="322">
        <f t="shared" si="10"/>
        <v>1293.093380261613</v>
      </c>
      <c r="AJ8" s="322">
        <f t="shared" si="11"/>
        <v>1002.7880866941854</v>
      </c>
      <c r="AL8" s="49" t="s">
        <v>100</v>
      </c>
      <c r="AM8" s="53">
        <f t="shared" si="12"/>
        <v>0.51623794126595113</v>
      </c>
      <c r="AN8" s="53">
        <f t="shared" si="13"/>
        <v>0.49344583723534996</v>
      </c>
      <c r="AO8" s="53">
        <f t="shared" si="14"/>
        <v>0.49486286703708748</v>
      </c>
      <c r="AP8" s="53">
        <f t="shared" si="15"/>
        <v>0.50426059338108298</v>
      </c>
      <c r="AQ8" s="322">
        <f t="shared" si="16"/>
        <v>56614.196620611699</v>
      </c>
      <c r="AR8" s="322">
        <f t="shared" si="17"/>
        <v>41292.78775137171</v>
      </c>
      <c r="AS8" s="322">
        <f t="shared" si="18"/>
        <v>37794.72564245815</v>
      </c>
      <c r="AT8" s="322">
        <f t="shared" si="19"/>
        <v>29302.07433294869</v>
      </c>
      <c r="AU8" s="322"/>
      <c r="AV8" s="49" t="s">
        <v>100</v>
      </c>
      <c r="AW8" s="53">
        <f t="shared" si="20"/>
        <v>0.12240081842919967</v>
      </c>
      <c r="AX8" s="53">
        <f t="shared" si="21"/>
        <v>0.10637638754032733</v>
      </c>
      <c r="AY8" s="53">
        <f t="shared" si="22"/>
        <v>9.6917293854010433E-2</v>
      </c>
      <c r="AZ8" s="53">
        <f t="shared" si="23"/>
        <v>7.188420076822577E-2</v>
      </c>
      <c r="BA8" s="322"/>
      <c r="BB8" s="322">
        <f t="shared" si="24"/>
        <v>31109.7508076458</v>
      </c>
      <c r="BC8" s="322">
        <f t="shared" si="25"/>
        <v>21836.584182645904</v>
      </c>
      <c r="BD8" s="322">
        <f t="shared" si="26"/>
        <v>20041.357628227179</v>
      </c>
      <c r="BE8" s="322">
        <f t="shared" si="27"/>
        <v>16162.994965298509</v>
      </c>
      <c r="BF8" s="322"/>
      <c r="BG8" s="53">
        <f t="shared" si="28"/>
        <v>0.54950441169590991</v>
      </c>
      <c r="BH8" s="53">
        <f t="shared" si="29"/>
        <v>0.52882320065495003</v>
      </c>
      <c r="BI8" s="53">
        <f t="shared" si="30"/>
        <v>0.53026863636530686</v>
      </c>
      <c r="BJ8" s="53">
        <f t="shared" si="31"/>
        <v>0.55159900222913716</v>
      </c>
      <c r="BK8" s="49" t="s">
        <v>100</v>
      </c>
      <c r="BL8" s="24" t="s">
        <v>615</v>
      </c>
    </row>
    <row r="9" spans="2:64">
      <c r="B9" s="49" t="s">
        <v>99</v>
      </c>
      <c r="C9" s="322">
        <f>SUMIFS(Raw!$D:$D,Raw!$A:$A,'GP breakdown'!$B$4,Raw!$B:$B,'GP breakdown'!B9)</f>
        <v>1610.5125840437202</v>
      </c>
      <c r="D9" s="322">
        <f>SUMIFS(Raw!$E:$E,Raw!$A:$A,'GP breakdown'!$B$4,Raw!$B:$B,'GP breakdown'!B9)</f>
        <v>989.86136738546293</v>
      </c>
      <c r="E9" s="322">
        <f>SUMIFS(Raw!$F:$F,Raw!$A:$A,'GP breakdown'!$B$4,Raw!$B:$B,'GP breakdown'!B9)</f>
        <v>1221.7167327136788</v>
      </c>
      <c r="F9" s="322">
        <f>SUMIFS(Raw!$G:$G,Raw!$A:$A,'GP breakdown'!$B$4,Raw!$B:$B,'GP breakdown'!B9)</f>
        <v>2228.1569643128701</v>
      </c>
      <c r="H9" s="49" t="s">
        <v>99</v>
      </c>
      <c r="I9" s="322">
        <f>SUMIFS(Raw!$J:$J,Raw!$A:$A,'GP breakdown'!$B$4,Raw!$B:$B,'GP breakdown'!H9)</f>
        <v>118657</v>
      </c>
      <c r="J9" s="322">
        <f>SUMIFS(Raw!$K:$K,Raw!$A:$A,'GP breakdown'!$B$4,Raw!$B:$B,'GP breakdown'!H9)</f>
        <v>85434</v>
      </c>
      <c r="K9" s="322">
        <f>SUMIFS(Raw!$L:$L,Raw!$A:$A,'GP breakdown'!$B$4,Raw!$B:$B,'GP breakdown'!H9)</f>
        <v>106616</v>
      </c>
      <c r="L9" s="322">
        <f>SUMIFS(Raw!$M:$M,Raw!$A:$A,'GP breakdown'!$B$4,Raw!$B:$B,'GP breakdown'!H9)</f>
        <v>226681</v>
      </c>
      <c r="N9" s="49" t="s">
        <v>99</v>
      </c>
      <c r="O9" s="322">
        <f>SUMIFS(Raw!$AB:$AB,Raw!$A:$A,'GP breakdown'!$B$4,Raw!$B:$B,'GP breakdown'!N9)</f>
        <v>896.6167163529982</v>
      </c>
      <c r="P9" s="322">
        <f>SUMIFS(Raw!$AC:$AC,Raw!$A:$A,'GP breakdown'!$B$4,Raw!$B:$B,'GP breakdown'!N9)</f>
        <v>726.84365731366722</v>
      </c>
      <c r="Q9" s="322">
        <f>SUMIFS(Raw!$AD:$AD,Raw!$A:$A,'GP breakdown'!$B$4,Raw!$B:$B,'GP breakdown'!N9)</f>
        <v>721.66125495079291</v>
      </c>
      <c r="R9" s="322">
        <f>SUMIFS(Raw!$AE:$AE,Raw!$A:$A,'GP breakdown'!$B$4,Raw!$B:$B,'GP breakdown'!N9)</f>
        <v>1229.2056375649536</v>
      </c>
      <c r="T9" s="49" t="s">
        <v>99</v>
      </c>
      <c r="U9" s="322">
        <f t="shared" si="0"/>
        <v>713.89586769072196</v>
      </c>
      <c r="V9" s="322">
        <f t="shared" si="1"/>
        <v>263.0177100717957</v>
      </c>
      <c r="W9" s="322">
        <f t="shared" si="2"/>
        <v>500.05547776288586</v>
      </c>
      <c r="X9" s="322">
        <f t="shared" si="3"/>
        <v>998.95132674791648</v>
      </c>
      <c r="Z9" s="49" t="s">
        <v>99</v>
      </c>
      <c r="AA9" s="322">
        <f t="shared" si="4"/>
        <v>13572.840911566282</v>
      </c>
      <c r="AB9" s="322">
        <f t="shared" si="5"/>
        <v>11586.269721486327</v>
      </c>
      <c r="AC9" s="322">
        <f t="shared" si="6"/>
        <v>11459.037411961421</v>
      </c>
      <c r="AD9" s="322">
        <f t="shared" si="7"/>
        <v>9829.4826840929327</v>
      </c>
      <c r="AF9" s="49" t="s">
        <v>99</v>
      </c>
      <c r="AG9" s="322">
        <f t="shared" si="8"/>
        <v>7556.3743930235732</v>
      </c>
      <c r="AH9" s="322">
        <f t="shared" si="9"/>
        <v>8507.6627257727268</v>
      </c>
      <c r="AI9" s="322">
        <f t="shared" si="10"/>
        <v>6768.7894401477533</v>
      </c>
      <c r="AJ9" s="322">
        <f t="shared" si="11"/>
        <v>5422.6231469110935</v>
      </c>
      <c r="AL9" s="49" t="s">
        <v>99</v>
      </c>
      <c r="AM9" s="53">
        <f t="shared" si="12"/>
        <v>0.44327245546771959</v>
      </c>
      <c r="AN9" s="53">
        <f t="shared" si="13"/>
        <v>0.26571166300439497</v>
      </c>
      <c r="AO9" s="53">
        <f t="shared" si="14"/>
        <v>0.40930558154193564</v>
      </c>
      <c r="AP9" s="53">
        <f t="shared" si="15"/>
        <v>0.44833076966639018</v>
      </c>
      <c r="AQ9" s="322">
        <f t="shared" si="16"/>
        <v>18620.700326541293</v>
      </c>
      <c r="AR9" s="322">
        <f t="shared" si="17"/>
        <v>12898.023112815736</v>
      </c>
      <c r="AS9" s="322">
        <f t="shared" si="18"/>
        <v>25766.493942340145</v>
      </c>
      <c r="AT9" s="322">
        <f t="shared" si="19"/>
        <v>34311.086921329923</v>
      </c>
      <c r="AU9" s="322"/>
      <c r="AV9" s="49" t="s">
        <v>99</v>
      </c>
      <c r="AW9" s="53">
        <f t="shared" si="20"/>
        <v>4.0258258453564781E-2</v>
      </c>
      <c r="AX9" s="53">
        <f t="shared" si="21"/>
        <v>3.3227233613148527E-2</v>
      </c>
      <c r="AY9" s="53">
        <f t="shared" si="22"/>
        <v>6.6073210548511382E-2</v>
      </c>
      <c r="AZ9" s="53">
        <f t="shared" si="23"/>
        <v>8.4172370624818055E-2</v>
      </c>
      <c r="BA9" s="322"/>
      <c r="BB9" s="322">
        <f t="shared" si="24"/>
        <v>8487.0600380610613</v>
      </c>
      <c r="BC9" s="322">
        <f t="shared" si="25"/>
        <v>4604.2104535848157</v>
      </c>
      <c r="BD9" s="322">
        <f t="shared" si="26"/>
        <v>11715.458162194076</v>
      </c>
      <c r="BE9" s="322">
        <f t="shared" si="27"/>
        <v>16994.563257980084</v>
      </c>
      <c r="BF9" s="322"/>
      <c r="BG9" s="53">
        <f t="shared" si="28"/>
        <v>0.45578629639208057</v>
      </c>
      <c r="BH9" s="53">
        <f t="shared" si="29"/>
        <v>0.35697024368098546</v>
      </c>
      <c r="BI9" s="53">
        <f t="shared" si="30"/>
        <v>0.45467800890609117</v>
      </c>
      <c r="BJ9" s="53">
        <f t="shared" si="31"/>
        <v>0.49530821617356569</v>
      </c>
      <c r="BK9" s="49" t="s">
        <v>99</v>
      </c>
      <c r="BL9" s="24" t="s">
        <v>614</v>
      </c>
    </row>
    <row r="10" spans="2:64">
      <c r="B10" s="49" t="s">
        <v>98</v>
      </c>
      <c r="C10" s="322">
        <f>SUMIFS(Raw!$D:$D,Raw!$A:$A,'GP breakdown'!$B$4,Raw!$B:$B,'GP breakdown'!B10)</f>
        <v>1562.9887173215836</v>
      </c>
      <c r="D10" s="322">
        <f>SUMIFS(Raw!$E:$E,Raw!$A:$A,'GP breakdown'!$B$4,Raw!$B:$B,'GP breakdown'!B10)</f>
        <v>840.65795224621661</v>
      </c>
      <c r="E10" s="322">
        <f>SUMIFS(Raw!$F:$F,Raw!$A:$A,'GP breakdown'!$B$4,Raw!$B:$B,'GP breakdown'!B10)</f>
        <v>867.23753807917853</v>
      </c>
      <c r="F10" s="322">
        <f>SUMIFS(Raw!$G:$G,Raw!$A:$A,'GP breakdown'!$B$4,Raw!$B:$B,'GP breakdown'!B10)</f>
        <v>545.1795946717391</v>
      </c>
      <c r="H10" s="49" t="s">
        <v>98</v>
      </c>
      <c r="I10" s="322">
        <f>SUMIFS(Raw!$J:$J,Raw!$A:$A,'GP breakdown'!$B$4,Raw!$B:$B,'GP breakdown'!H10)</f>
        <v>253732</v>
      </c>
      <c r="J10" s="322">
        <f>SUMIFS(Raw!$K:$K,Raw!$A:$A,'GP breakdown'!$B$4,Raw!$B:$B,'GP breakdown'!H10)</f>
        <v>193521</v>
      </c>
      <c r="K10" s="322">
        <f>SUMIFS(Raw!$L:$L,Raw!$A:$A,'GP breakdown'!$B$4,Raw!$B:$B,'GP breakdown'!H10)</f>
        <v>154532</v>
      </c>
      <c r="L10" s="322">
        <f>SUMIFS(Raw!$M:$M,Raw!$A:$A,'GP breakdown'!$B$4,Raw!$B:$B,'GP breakdown'!H10)</f>
        <v>95631</v>
      </c>
      <c r="N10" s="49" t="s">
        <v>98</v>
      </c>
      <c r="O10" s="322">
        <f>SUMIFS(Raw!$AB:$AB,Raw!$A:$A,'GP breakdown'!$B$4,Raw!$B:$B,'GP breakdown'!N10)</f>
        <v>1037.4534992481954</v>
      </c>
      <c r="P10" s="322">
        <f>SUMIFS(Raw!$AC:$AC,Raw!$A:$A,'GP breakdown'!$B$4,Raw!$B:$B,'GP breakdown'!N10)</f>
        <v>608.25221021368384</v>
      </c>
      <c r="Q10" s="322">
        <f>SUMIFS(Raw!$AD:$AD,Raw!$A:$A,'GP breakdown'!$B$4,Raw!$B:$B,'GP breakdown'!N10)</f>
        <v>541.33239767560985</v>
      </c>
      <c r="R10" s="322">
        <f>SUMIFS(Raw!$AE:$AE,Raw!$A:$A,'GP breakdown'!$B$4,Raw!$B:$B,'GP breakdown'!N10)</f>
        <v>327.23057814504546</v>
      </c>
      <c r="T10" s="49" t="s">
        <v>98</v>
      </c>
      <c r="U10" s="322">
        <f t="shared" si="0"/>
        <v>525.53521807338825</v>
      </c>
      <c r="V10" s="322">
        <f t="shared" si="1"/>
        <v>232.40574203253277</v>
      </c>
      <c r="W10" s="322">
        <f t="shared" si="2"/>
        <v>325.90514040356868</v>
      </c>
      <c r="X10" s="322">
        <f t="shared" si="3"/>
        <v>217.94901652669364</v>
      </c>
      <c r="Z10" s="49" t="s">
        <v>98</v>
      </c>
      <c r="AA10" s="322">
        <f t="shared" si="4"/>
        <v>6159.9984129774084</v>
      </c>
      <c r="AB10" s="322">
        <f t="shared" si="5"/>
        <v>4344.0140979336438</v>
      </c>
      <c r="AC10" s="322">
        <f t="shared" si="6"/>
        <v>5612.0255874458271</v>
      </c>
      <c r="AD10" s="322">
        <f t="shared" si="7"/>
        <v>5700.8668179956194</v>
      </c>
      <c r="AF10" s="49" t="s">
        <v>98</v>
      </c>
      <c r="AG10" s="322">
        <f t="shared" si="8"/>
        <v>4088.7767378501544</v>
      </c>
      <c r="AH10" s="322">
        <f t="shared" si="9"/>
        <v>3143.0811654222739</v>
      </c>
      <c r="AI10" s="322">
        <f t="shared" si="10"/>
        <v>3503.044014674047</v>
      </c>
      <c r="AJ10" s="322">
        <f t="shared" si="11"/>
        <v>3421.8044164031062</v>
      </c>
      <c r="AL10" s="49" t="s">
        <v>98</v>
      </c>
      <c r="AM10" s="53">
        <f t="shared" si="12"/>
        <v>0.33623737154927896</v>
      </c>
      <c r="AN10" s="53">
        <f t="shared" si="13"/>
        <v>0.27645696018404459</v>
      </c>
      <c r="AO10" s="53">
        <f t="shared" si="14"/>
        <v>0.37579685621704906</v>
      </c>
      <c r="AP10" s="53">
        <f t="shared" si="15"/>
        <v>0.39977471397828829</v>
      </c>
      <c r="AQ10" s="322">
        <f t="shared" si="16"/>
        <v>29812.364013742186</v>
      </c>
      <c r="AR10" s="322">
        <f t="shared" si="17"/>
        <v>32446.450566604606</v>
      </c>
      <c r="AS10" s="322">
        <f t="shared" si="18"/>
        <v>27150.775966742629</v>
      </c>
      <c r="AT10" s="322">
        <f t="shared" si="19"/>
        <v>23097.873313360542</v>
      </c>
      <c r="AU10" s="322"/>
      <c r="AV10" s="49" t="s">
        <v>98</v>
      </c>
      <c r="AW10" s="53">
        <f t="shared" si="20"/>
        <v>6.4454818268369463E-2</v>
      </c>
      <c r="AX10" s="53">
        <f t="shared" si="21"/>
        <v>8.3586901920094936E-2</v>
      </c>
      <c r="AY10" s="53">
        <f t="shared" si="22"/>
        <v>6.9622935158368718E-2</v>
      </c>
      <c r="AZ10" s="53">
        <f t="shared" si="23"/>
        <v>5.6663980294038414E-2</v>
      </c>
      <c r="BA10" s="322"/>
      <c r="BB10" s="322">
        <f t="shared" si="24"/>
        <v>11525.934077268003</v>
      </c>
      <c r="BC10" s="322">
        <f t="shared" si="25"/>
        <v>14984.100192130434</v>
      </c>
      <c r="BD10" s="322">
        <f t="shared" si="26"/>
        <v>13252.36548574741</v>
      </c>
      <c r="BE10" s="322">
        <f t="shared" si="27"/>
        <v>12572.598951399545</v>
      </c>
      <c r="BF10" s="322"/>
      <c r="BG10" s="53">
        <f t="shared" si="28"/>
        <v>0.3866159044601446</v>
      </c>
      <c r="BH10" s="53">
        <f t="shared" si="29"/>
        <v>0.46181014966095446</v>
      </c>
      <c r="BI10" s="53">
        <f t="shared" si="30"/>
        <v>0.48810264214843879</v>
      </c>
      <c r="BJ10" s="53">
        <f t="shared" si="31"/>
        <v>0.5443184652037707</v>
      </c>
      <c r="BK10" s="49" t="s">
        <v>98</v>
      </c>
      <c r="BL10" s="24" t="s">
        <v>613</v>
      </c>
    </row>
    <row r="11" spans="2:64">
      <c r="B11" s="49" t="s">
        <v>97</v>
      </c>
      <c r="C11" s="322">
        <f>SUMIFS(Raw!$D:$D,Raw!$A:$A,'GP breakdown'!$B$4,Raw!$B:$B,'GP breakdown'!B11)</f>
        <v>936.77729617879743</v>
      </c>
      <c r="D11" s="322">
        <f>SUMIFS(Raw!$E:$E,Raw!$A:$A,'GP breakdown'!$B$4,Raw!$B:$B,'GP breakdown'!B11)</f>
        <v>875.34799031886143</v>
      </c>
      <c r="E11" s="322">
        <f>SUMIFS(Raw!$F:$F,Raw!$A:$A,'GP breakdown'!$B$4,Raw!$B:$B,'GP breakdown'!B11)</f>
        <v>338.20184843078096</v>
      </c>
      <c r="F11" s="322">
        <f>SUMIFS(Raw!$G:$G,Raw!$A:$A,'GP breakdown'!$B$4,Raw!$B:$B,'GP breakdown'!B11)</f>
        <v>224.54333044304235</v>
      </c>
      <c r="H11" s="49" t="s">
        <v>97</v>
      </c>
      <c r="I11" s="322">
        <f>SUMIFS(Raw!$J:$J,Raw!$A:$A,'GP breakdown'!$B$4,Raw!$B:$B,'GP breakdown'!H11)</f>
        <v>639615</v>
      </c>
      <c r="J11" s="322">
        <f>SUMIFS(Raw!$K:$K,Raw!$A:$A,'GP breakdown'!$B$4,Raw!$B:$B,'GP breakdown'!H11)</f>
        <v>576675</v>
      </c>
      <c r="K11" s="322">
        <f>SUMIFS(Raw!$L:$L,Raw!$A:$A,'GP breakdown'!$B$4,Raw!$B:$B,'GP breakdown'!H11)</f>
        <v>227027</v>
      </c>
      <c r="L11" s="322">
        <f>SUMIFS(Raw!$M:$M,Raw!$A:$A,'GP breakdown'!$B$4,Raw!$B:$B,'GP breakdown'!H11)</f>
        <v>137829</v>
      </c>
      <c r="N11" s="49" t="s">
        <v>97</v>
      </c>
      <c r="O11" s="322">
        <f>SUMIFS(Raw!$AB:$AB,Raw!$A:$A,'GP breakdown'!$B$4,Raw!$B:$B,'GP breakdown'!N11)</f>
        <v>769.10639089157314</v>
      </c>
      <c r="P11" s="322">
        <f>SUMIFS(Raw!$AC:$AC,Raw!$A:$A,'GP breakdown'!$B$4,Raw!$B:$B,'GP breakdown'!N11)</f>
        <v>645.64178748687789</v>
      </c>
      <c r="Q11" s="322">
        <f>SUMIFS(Raw!$AD:$AD,Raw!$A:$A,'GP breakdown'!$B$4,Raw!$B:$B,'GP breakdown'!N11)</f>
        <v>259.63116064167366</v>
      </c>
      <c r="R11" s="322">
        <f>SUMIFS(Raw!$AE:$AE,Raw!$A:$A,'GP breakdown'!$B$4,Raw!$B:$B,'GP breakdown'!N11)</f>
        <v>142.67813567280294</v>
      </c>
      <c r="T11" s="49" t="s">
        <v>97</v>
      </c>
      <c r="U11" s="322">
        <f t="shared" si="0"/>
        <v>167.67090528722429</v>
      </c>
      <c r="V11" s="322">
        <f t="shared" si="1"/>
        <v>229.70620283198355</v>
      </c>
      <c r="W11" s="322">
        <f t="shared" si="2"/>
        <v>78.570687789107296</v>
      </c>
      <c r="X11" s="322">
        <f t="shared" si="3"/>
        <v>81.865194770239412</v>
      </c>
      <c r="Z11" s="49" t="s">
        <v>97</v>
      </c>
      <c r="AA11" s="322">
        <f t="shared" si="4"/>
        <v>1464.5955710525825</v>
      </c>
      <c r="AB11" s="322">
        <f t="shared" si="5"/>
        <v>1517.9225565853583</v>
      </c>
      <c r="AC11" s="322">
        <f t="shared" si="6"/>
        <v>1489.6987954330584</v>
      </c>
      <c r="AD11" s="322">
        <f t="shared" si="7"/>
        <v>1629.1443052118375</v>
      </c>
      <c r="AF11" s="49" t="s">
        <v>97</v>
      </c>
      <c r="AG11" s="322">
        <f t="shared" si="8"/>
        <v>1202.4520858509779</v>
      </c>
      <c r="AH11" s="322">
        <f t="shared" si="9"/>
        <v>1119.5938570024327</v>
      </c>
      <c r="AI11" s="322">
        <f t="shared" si="10"/>
        <v>1143.6135818280366</v>
      </c>
      <c r="AJ11" s="322">
        <f t="shared" si="11"/>
        <v>1035.1822597044375</v>
      </c>
      <c r="AL11" s="49" t="s">
        <v>97</v>
      </c>
      <c r="AM11" s="53">
        <f t="shared" si="12"/>
        <v>0.17898694382450306</v>
      </c>
      <c r="AN11" s="53">
        <f t="shared" si="13"/>
        <v>0.26241701057462746</v>
      </c>
      <c r="AO11" s="53">
        <f t="shared" si="14"/>
        <v>0.23231891887541883</v>
      </c>
      <c r="AP11" s="53">
        <f t="shared" si="15"/>
        <v>0.36458528787612032</v>
      </c>
      <c r="AQ11" s="322">
        <f t="shared" si="16"/>
        <v>10756.296335899784</v>
      </c>
      <c r="AR11" s="322">
        <f t="shared" si="17"/>
        <v>9973.6659550572604</v>
      </c>
      <c r="AS11" s="322">
        <f t="shared" si="18"/>
        <v>4829.7441058015529</v>
      </c>
      <c r="AT11" s="322">
        <f t="shared" si="19"/>
        <v>3601.2984403445016</v>
      </c>
      <c r="AU11" s="322"/>
      <c r="AV11" s="49" t="s">
        <v>97</v>
      </c>
      <c r="AW11" s="53">
        <f t="shared" si="20"/>
        <v>2.3255288485393859E-2</v>
      </c>
      <c r="AX11" s="53">
        <f t="shared" si="21"/>
        <v>2.5693652877618944E-2</v>
      </c>
      <c r="AY11" s="53">
        <f t="shared" si="22"/>
        <v>1.2384948449415437E-2</v>
      </c>
      <c r="AZ11" s="53">
        <f t="shared" si="23"/>
        <v>8.8347485973349366E-3</v>
      </c>
      <c r="BA11" s="322"/>
      <c r="BB11" s="322">
        <f t="shared" si="24"/>
        <v>4294.6731063232428</v>
      </c>
      <c r="BC11" s="322">
        <f t="shared" si="25"/>
        <v>4135.3199212742638</v>
      </c>
      <c r="BD11" s="322">
        <f t="shared" si="26"/>
        <v>1821.7797767312377</v>
      </c>
      <c r="BE11" s="322">
        <f t="shared" si="27"/>
        <v>1374.2583382012128</v>
      </c>
      <c r="BF11" s="322"/>
      <c r="BG11" s="53">
        <f t="shared" si="28"/>
        <v>0.39927061994280633</v>
      </c>
      <c r="BH11" s="53">
        <f t="shared" si="29"/>
        <v>0.41462386447556959</v>
      </c>
      <c r="BI11" s="53">
        <f t="shared" si="30"/>
        <v>0.37720006211983187</v>
      </c>
      <c r="BJ11" s="53">
        <f t="shared" si="31"/>
        <v>0.38160079231582672</v>
      </c>
      <c r="BK11" s="49" t="s">
        <v>97</v>
      </c>
      <c r="BL11" s="24" t="s">
        <v>612</v>
      </c>
    </row>
    <row r="12" spans="2:64">
      <c r="B12" s="49" t="s">
        <v>96</v>
      </c>
      <c r="C12" s="322">
        <f>SUMIFS(Raw!$D:$D,Raw!$A:$A,'GP breakdown'!$B$4,Raw!$B:$B,'GP breakdown'!B12)</f>
        <v>31.600075324405349</v>
      </c>
      <c r="D12" s="322">
        <f>SUMIFS(Raw!$E:$E,Raw!$A:$A,'GP breakdown'!$B$4,Raw!$B:$B,'GP breakdown'!B12)</f>
        <v>24.049605978318159</v>
      </c>
      <c r="E12" s="322">
        <f>SUMIFS(Raw!$F:$F,Raw!$A:$A,'GP breakdown'!$B$4,Raw!$B:$B,'GP breakdown'!B12)</f>
        <v>45.95777424135018</v>
      </c>
      <c r="F12" s="322">
        <f>SUMIFS(Raw!$G:$G,Raw!$A:$A,'GP breakdown'!$B$4,Raw!$B:$B,'GP breakdown'!B12)</f>
        <v>863.40510230856296</v>
      </c>
      <c r="H12" s="49" t="s">
        <v>96</v>
      </c>
      <c r="I12" s="322">
        <f>SUMIFS(Raw!$J:$J,Raw!$A:$A,'GP breakdown'!$B$4,Raw!$B:$B,'GP breakdown'!H12)</f>
        <v>7780</v>
      </c>
      <c r="J12" s="322">
        <f>SUMIFS(Raw!$K:$K,Raw!$A:$A,'GP breakdown'!$B$4,Raw!$B:$B,'GP breakdown'!H12)</f>
        <v>4766</v>
      </c>
      <c r="K12" s="322">
        <f>SUMIFS(Raw!$L:$L,Raw!$A:$A,'GP breakdown'!$B$4,Raw!$B:$B,'GP breakdown'!H12)</f>
        <v>1354</v>
      </c>
      <c r="L12" s="322">
        <f>SUMIFS(Raw!$M:$M,Raw!$A:$A,'GP breakdown'!$B$4,Raw!$B:$B,'GP breakdown'!H12)</f>
        <v>35898</v>
      </c>
      <c r="N12" s="49" t="s">
        <v>96</v>
      </c>
      <c r="O12" s="322">
        <f>SUMIFS(Raw!$AB:$AB,Raw!$A:$A,'GP breakdown'!$B$4,Raw!$B:$B,'GP breakdown'!N12)</f>
        <v>21.51650672524196</v>
      </c>
      <c r="P12" s="322">
        <f>SUMIFS(Raw!$AC:$AC,Raw!$A:$A,'GP breakdown'!$B$4,Raw!$B:$B,'GP breakdown'!N12)</f>
        <v>20.804052439047339</v>
      </c>
      <c r="Q12" s="322">
        <f>SUMIFS(Raw!$AD:$AD,Raw!$A:$A,'GP breakdown'!$B$4,Raw!$B:$B,'GP breakdown'!N12)</f>
        <v>19.940683066629131</v>
      </c>
      <c r="R12" s="322">
        <f>SUMIFS(Raw!$AE:$AE,Raw!$A:$A,'GP breakdown'!$B$4,Raw!$B:$B,'GP breakdown'!N12)</f>
        <v>385.79697317678875</v>
      </c>
      <c r="T12" s="49" t="s">
        <v>96</v>
      </c>
      <c r="U12" s="322">
        <f t="shared" si="0"/>
        <v>10.083568599163389</v>
      </c>
      <c r="V12" s="322">
        <f t="shared" si="1"/>
        <v>3.2455535392708192</v>
      </c>
      <c r="W12" s="322">
        <f t="shared" si="2"/>
        <v>26.017091174721049</v>
      </c>
      <c r="X12" s="322">
        <f t="shared" si="3"/>
        <v>477.60812913177421</v>
      </c>
      <c r="Z12" s="49" t="s">
        <v>96</v>
      </c>
      <c r="AA12" s="322">
        <f t="shared" si="4"/>
        <v>4061.7063398978598</v>
      </c>
      <c r="AB12" s="322">
        <f t="shared" si="5"/>
        <v>5046.0776286861428</v>
      </c>
      <c r="AC12" s="322">
        <f t="shared" si="6"/>
        <v>33942.226175295553</v>
      </c>
      <c r="AD12" s="322">
        <f t="shared" si="7"/>
        <v>24051.621324546297</v>
      </c>
      <c r="AF12" s="49" t="s">
        <v>96</v>
      </c>
      <c r="AG12" s="322">
        <f t="shared" si="8"/>
        <v>2765.617831007964</v>
      </c>
      <c r="AH12" s="322">
        <f t="shared" si="9"/>
        <v>4365.0970287552118</v>
      </c>
      <c r="AI12" s="322">
        <f t="shared" si="10"/>
        <v>14727.240078751203</v>
      </c>
      <c r="AJ12" s="322">
        <f t="shared" si="11"/>
        <v>10747.032513699614</v>
      </c>
      <c r="AL12" s="49" t="s">
        <v>96</v>
      </c>
      <c r="AM12" s="53">
        <f t="shared" si="12"/>
        <v>0.31909951149311516</v>
      </c>
      <c r="AN12" s="53">
        <f t="shared" si="13"/>
        <v>0.13495246209841597</v>
      </c>
      <c r="AO12" s="53">
        <f t="shared" si="14"/>
        <v>0.56610859869084684</v>
      </c>
      <c r="AP12" s="53">
        <f t="shared" si="15"/>
        <v>0.55316806427799758</v>
      </c>
      <c r="AQ12" s="322">
        <f t="shared" si="16"/>
        <v>930.09717812632323</v>
      </c>
      <c r="AR12" s="322">
        <f t="shared" si="17"/>
        <v>356.70545203324235</v>
      </c>
      <c r="AS12" s="322">
        <f t="shared" si="18"/>
        <v>5871.9648857800576</v>
      </c>
      <c r="AT12" s="322">
        <f t="shared" si="19"/>
        <v>8304.8986303358743</v>
      </c>
      <c r="AU12" s="322"/>
      <c r="AV12" s="49" t="s">
        <v>96</v>
      </c>
      <c r="AW12" s="53">
        <f t="shared" si="20"/>
        <v>2.0108853011596619E-3</v>
      </c>
      <c r="AX12" s="53">
        <f t="shared" si="21"/>
        <v>9.1892651161522342E-4</v>
      </c>
      <c r="AY12" s="53">
        <f t="shared" si="22"/>
        <v>1.5057522886110385E-2</v>
      </c>
      <c r="AZ12" s="53">
        <f t="shared" si="23"/>
        <v>2.0373677089186183E-2</v>
      </c>
      <c r="BA12" s="322"/>
      <c r="BB12" s="322">
        <f t="shared" si="24"/>
        <v>420.57046763332181</v>
      </c>
      <c r="BC12" s="322">
        <f t="shared" si="25"/>
        <v>133.13512011895165</v>
      </c>
      <c r="BD12" s="322">
        <f t="shared" si="26"/>
        <v>2656.2055213298818</v>
      </c>
      <c r="BE12" s="322">
        <f t="shared" si="27"/>
        <v>4441.3910863278088</v>
      </c>
      <c r="BF12" s="322"/>
      <c r="BG12" s="53">
        <f t="shared" si="28"/>
        <v>0.45217905991345897</v>
      </c>
      <c r="BH12" s="53">
        <f t="shared" si="29"/>
        <v>0.37323545059396629</v>
      </c>
      <c r="BI12" s="53">
        <f t="shared" si="30"/>
        <v>0.45235378157017364</v>
      </c>
      <c r="BJ12" s="53">
        <f t="shared" si="31"/>
        <v>0.53479172763222349</v>
      </c>
      <c r="BK12" s="49" t="s">
        <v>96</v>
      </c>
      <c r="BL12" s="24" t="s">
        <v>611</v>
      </c>
    </row>
    <row r="13" spans="2:64">
      <c r="B13" s="49" t="s">
        <v>95</v>
      </c>
      <c r="C13" s="322">
        <f>SUMIFS(Raw!$D:$D,Raw!$A:$A,'GP breakdown'!$B$4,Raw!$B:$B,'GP breakdown'!B13)</f>
        <v>602.92203414865332</v>
      </c>
      <c r="D13" s="322">
        <f>SUMIFS(Raw!$E:$E,Raw!$A:$A,'GP breakdown'!$B$4,Raw!$B:$B,'GP breakdown'!B13)</f>
        <v>593.44780432328503</v>
      </c>
      <c r="E13" s="322">
        <f>SUMIFS(Raw!$F:$F,Raw!$A:$A,'GP breakdown'!$B$4,Raw!$B:$B,'GP breakdown'!B13)</f>
        <v>398.35297953184437</v>
      </c>
      <c r="F13" s="322">
        <f>SUMIFS(Raw!$G:$G,Raw!$A:$A,'GP breakdown'!$B$4,Raw!$B:$B,'GP breakdown'!B13)</f>
        <v>504.17046072874325</v>
      </c>
      <c r="H13" s="49" t="s">
        <v>95</v>
      </c>
      <c r="I13" s="322">
        <f>SUMIFS(Raw!$J:$J,Raw!$A:$A,'GP breakdown'!$B$4,Raw!$B:$B,'GP breakdown'!H13)</f>
        <v>81562</v>
      </c>
      <c r="J13" s="322">
        <f>SUMIFS(Raw!$K:$K,Raw!$A:$A,'GP breakdown'!$B$4,Raw!$B:$B,'GP breakdown'!H13)</f>
        <v>75799</v>
      </c>
      <c r="K13" s="322">
        <f>SUMIFS(Raw!$L:$L,Raw!$A:$A,'GP breakdown'!$B$4,Raw!$B:$B,'GP breakdown'!H13)</f>
        <v>41305</v>
      </c>
      <c r="L13" s="322">
        <f>SUMIFS(Raw!$M:$M,Raw!$A:$A,'GP breakdown'!$B$4,Raw!$B:$B,'GP breakdown'!H13)</f>
        <v>57082</v>
      </c>
      <c r="N13" s="49" t="s">
        <v>95</v>
      </c>
      <c r="O13" s="322">
        <f>SUMIFS(Raw!$AB:$AB,Raw!$A:$A,'GP breakdown'!$B$4,Raw!$B:$B,'GP breakdown'!N13)</f>
        <v>318.59310508627527</v>
      </c>
      <c r="P13" s="322">
        <f>SUMIFS(Raw!$AC:$AC,Raw!$A:$A,'GP breakdown'!$B$4,Raw!$B:$B,'GP breakdown'!N13)</f>
        <v>411.36790823561512</v>
      </c>
      <c r="Q13" s="322">
        <f>SUMIFS(Raw!$AD:$AD,Raw!$A:$A,'GP breakdown'!$B$4,Raw!$B:$B,'GP breakdown'!N13)</f>
        <v>244.49029921881404</v>
      </c>
      <c r="R13" s="322">
        <f>SUMIFS(Raw!$AE:$AE,Raw!$A:$A,'GP breakdown'!$B$4,Raw!$B:$B,'GP breakdown'!N13)</f>
        <v>325.11310623591766</v>
      </c>
      <c r="T13" s="49" t="s">
        <v>95</v>
      </c>
      <c r="U13" s="322">
        <f t="shared" si="0"/>
        <v>284.32892906237805</v>
      </c>
      <c r="V13" s="322">
        <f t="shared" si="1"/>
        <v>182.07989608766991</v>
      </c>
      <c r="W13" s="322">
        <f t="shared" si="2"/>
        <v>153.86268031303032</v>
      </c>
      <c r="X13" s="322">
        <f t="shared" si="3"/>
        <v>179.0573544928256</v>
      </c>
      <c r="Z13" s="49" t="s">
        <v>95</v>
      </c>
      <c r="AA13" s="322">
        <f t="shared" si="4"/>
        <v>7392.1928612424081</v>
      </c>
      <c r="AB13" s="322">
        <f t="shared" si="5"/>
        <v>7829.2299941065839</v>
      </c>
      <c r="AC13" s="322">
        <f t="shared" si="6"/>
        <v>9644.183017354906</v>
      </c>
      <c r="AD13" s="322">
        <f t="shared" si="7"/>
        <v>8832.3895576318846</v>
      </c>
      <c r="AF13" s="49" t="s">
        <v>95</v>
      </c>
      <c r="AG13" s="322">
        <f t="shared" si="8"/>
        <v>3906.146306935525</v>
      </c>
      <c r="AH13" s="322">
        <f t="shared" si="9"/>
        <v>5427.0888565233727</v>
      </c>
      <c r="AI13" s="322">
        <f t="shared" si="10"/>
        <v>5919.145363002398</v>
      </c>
      <c r="AJ13" s="322">
        <f t="shared" si="11"/>
        <v>5695.5451146756877</v>
      </c>
      <c r="AL13" s="49" t="s">
        <v>95</v>
      </c>
      <c r="AM13" s="53">
        <f t="shared" si="12"/>
        <v>0.47158490311912432</v>
      </c>
      <c r="AN13" s="53">
        <f t="shared" si="13"/>
        <v>0.30681703556945095</v>
      </c>
      <c r="AO13" s="53">
        <f t="shared" si="14"/>
        <v>0.38624709295222059</v>
      </c>
      <c r="AP13" s="53">
        <f t="shared" si="15"/>
        <v>0.35515241062320602</v>
      </c>
      <c r="AQ13" s="322">
        <f t="shared" si="16"/>
        <v>7433.6466091346483</v>
      </c>
      <c r="AR13" s="322">
        <f t="shared" si="17"/>
        <v>6431.9699292681107</v>
      </c>
      <c r="AS13" s="322">
        <f t="shared" si="18"/>
        <v>6568.8260435621605</v>
      </c>
      <c r="AT13" s="322">
        <f t="shared" si="19"/>
        <v>7671.5634151161339</v>
      </c>
      <c r="AU13" s="322"/>
      <c r="AV13" s="49" t="s">
        <v>95</v>
      </c>
      <c r="AW13" s="53">
        <f t="shared" si="20"/>
        <v>1.6071665468803304E-2</v>
      </c>
      <c r="AX13" s="53">
        <f t="shared" si="21"/>
        <v>1.6569715030219229E-2</v>
      </c>
      <c r="AY13" s="53">
        <f t="shared" si="22"/>
        <v>1.6844489095182234E-2</v>
      </c>
      <c r="AZ13" s="53">
        <f t="shared" si="23"/>
        <v>1.8819971530762602E-2</v>
      </c>
      <c r="BA13" s="322"/>
      <c r="BB13" s="322">
        <f t="shared" si="24"/>
        <v>2994.3622459965636</v>
      </c>
      <c r="BC13" s="322">
        <f t="shared" si="25"/>
        <v>2483.6439370674789</v>
      </c>
      <c r="BD13" s="322">
        <f t="shared" si="26"/>
        <v>2676.0173082098445</v>
      </c>
      <c r="BE13" s="322">
        <f t="shared" si="27"/>
        <v>3126.6484948493789</v>
      </c>
      <c r="BF13" s="322"/>
      <c r="BG13" s="53">
        <f t="shared" si="28"/>
        <v>0.40281202530088228</v>
      </c>
      <c r="BH13" s="53">
        <f t="shared" si="29"/>
        <v>0.38614047708243732</v>
      </c>
      <c r="BI13" s="53">
        <f t="shared" si="30"/>
        <v>0.40738136319388457</v>
      </c>
      <c r="BJ13" s="53">
        <f t="shared" si="31"/>
        <v>0.40756340339813862</v>
      </c>
      <c r="BK13" s="49" t="s">
        <v>95</v>
      </c>
      <c r="BL13" s="24" t="s">
        <v>610</v>
      </c>
    </row>
    <row r="14" spans="2:64">
      <c r="B14" s="49" t="s">
        <v>94</v>
      </c>
      <c r="C14" s="322">
        <f>SUMIFS(Raw!$D:$D,Raw!$A:$A,'GP breakdown'!$B$4,Raw!$B:$B,'GP breakdown'!B14)</f>
        <v>2873.0979519636221</v>
      </c>
      <c r="D14" s="322">
        <f>SUMIFS(Raw!$E:$E,Raw!$A:$A,'GP breakdown'!$B$4,Raw!$B:$B,'GP breakdown'!B14)</f>
        <v>4303.5405341742598</v>
      </c>
      <c r="E14" s="322">
        <f>SUMIFS(Raw!$F:$F,Raw!$A:$A,'GP breakdown'!$B$4,Raw!$B:$B,'GP breakdown'!B14)</f>
        <v>4052.7037013523654</v>
      </c>
      <c r="F14" s="322">
        <f>SUMIFS(Raw!$G:$G,Raw!$A:$A,'GP breakdown'!$B$4,Raw!$B:$B,'GP breakdown'!B14)</f>
        <v>4138.0241556482461</v>
      </c>
      <c r="H14" s="49" t="s">
        <v>94</v>
      </c>
      <c r="I14" s="322">
        <f>SUMIFS(Raw!$J:$J,Raw!$A:$A,'GP breakdown'!$B$4,Raw!$B:$B,'GP breakdown'!H14)</f>
        <v>1026367</v>
      </c>
      <c r="J14" s="322">
        <f>SUMIFS(Raw!$K:$K,Raw!$A:$A,'GP breakdown'!$B$4,Raw!$B:$B,'GP breakdown'!H14)</f>
        <v>1290057</v>
      </c>
      <c r="K14" s="322">
        <f>SUMIFS(Raw!$L:$L,Raw!$A:$A,'GP breakdown'!$B$4,Raw!$B:$B,'GP breakdown'!H14)</f>
        <v>1241834</v>
      </c>
      <c r="L14" s="322">
        <f>SUMIFS(Raw!$M:$M,Raw!$A:$A,'GP breakdown'!$B$4,Raw!$B:$B,'GP breakdown'!H14)</f>
        <v>1051149</v>
      </c>
      <c r="N14" s="49" t="s">
        <v>94</v>
      </c>
      <c r="O14" s="322">
        <f>SUMIFS(Raw!$AB:$AB,Raw!$A:$A,'GP breakdown'!$B$4,Raw!$B:$B,'GP breakdown'!N14)</f>
        <v>1752.621648820133</v>
      </c>
      <c r="P14" s="322">
        <f>SUMIFS(Raw!$AC:$AC,Raw!$A:$A,'GP breakdown'!$B$4,Raw!$B:$B,'GP breakdown'!N14)</f>
        <v>2718.7406712710067</v>
      </c>
      <c r="Q14" s="322">
        <f>SUMIFS(Raw!$AD:$AD,Raw!$A:$A,'GP breakdown'!$B$4,Raw!$B:$B,'GP breakdown'!N14)</f>
        <v>2431.950963359669</v>
      </c>
      <c r="R14" s="322">
        <f>SUMIFS(Raw!$AE:$AE,Raw!$A:$A,'GP breakdown'!$B$4,Raw!$B:$B,'GP breakdown'!N14)</f>
        <v>2516.714798024776</v>
      </c>
      <c r="T14" s="49" t="s">
        <v>94</v>
      </c>
      <c r="U14" s="322">
        <f t="shared" si="0"/>
        <v>1120.4763031434891</v>
      </c>
      <c r="V14" s="322">
        <f t="shared" si="1"/>
        <v>1584.7998629032531</v>
      </c>
      <c r="W14" s="322">
        <f t="shared" si="2"/>
        <v>1620.7527379926964</v>
      </c>
      <c r="X14" s="322">
        <f t="shared" si="3"/>
        <v>1621.3093576234701</v>
      </c>
      <c r="Z14" s="49" t="s">
        <v>94</v>
      </c>
      <c r="AA14" s="322">
        <f t="shared" si="4"/>
        <v>2799.2890963599007</v>
      </c>
      <c r="AB14" s="322">
        <f t="shared" si="5"/>
        <v>3335.9305318867773</v>
      </c>
      <c r="AC14" s="322">
        <f t="shared" si="6"/>
        <v>3263.4826404755913</v>
      </c>
      <c r="AD14" s="322">
        <f t="shared" si="7"/>
        <v>3936.6675472727902</v>
      </c>
      <c r="AF14" s="49" t="s">
        <v>94</v>
      </c>
      <c r="AG14" s="322">
        <f t="shared" si="8"/>
        <v>1707.5974274505445</v>
      </c>
      <c r="AH14" s="322">
        <f t="shared" si="9"/>
        <v>2107.4577877341903</v>
      </c>
      <c r="AI14" s="322">
        <f t="shared" si="10"/>
        <v>1958.3543077091376</v>
      </c>
      <c r="AJ14" s="322">
        <f t="shared" si="11"/>
        <v>2394.2512412843239</v>
      </c>
      <c r="AL14" s="49" t="s">
        <v>94</v>
      </c>
      <c r="AM14" s="53">
        <f t="shared" si="12"/>
        <v>0.38998889765582068</v>
      </c>
      <c r="AN14" s="53">
        <f t="shared" si="13"/>
        <v>0.36825489392243776</v>
      </c>
      <c r="AO14" s="53">
        <f t="shared" si="14"/>
        <v>0.39991888315246438</v>
      </c>
      <c r="AP14" s="53">
        <f t="shared" si="15"/>
        <v>0.39180761074351012</v>
      </c>
      <c r="AQ14" s="322">
        <f t="shared" si="16"/>
        <v>63158.474155124059</v>
      </c>
      <c r="AR14" s="322">
        <f t="shared" si="17"/>
        <v>65251.08040122594</v>
      </c>
      <c r="AS14" s="322">
        <f t="shared" si="18"/>
        <v>43780.596471601209</v>
      </c>
      <c r="AT14" s="322">
        <f t="shared" si="19"/>
        <v>55593.233798802197</v>
      </c>
      <c r="AU14" s="322"/>
      <c r="AV14" s="49" t="s">
        <v>94</v>
      </c>
      <c r="AW14" s="53">
        <f t="shared" si="20"/>
        <v>0.13654965342230291</v>
      </c>
      <c r="AX14" s="53">
        <f t="shared" si="21"/>
        <v>0.16809652712186496</v>
      </c>
      <c r="AY14" s="53">
        <f t="shared" si="22"/>
        <v>0.11226690659120386</v>
      </c>
      <c r="AZ14" s="53">
        <f t="shared" si="23"/>
        <v>0.13638198901346735</v>
      </c>
      <c r="BA14" s="322"/>
      <c r="BB14" s="322">
        <f t="shared" si="24"/>
        <v>27181.124976039038</v>
      </c>
      <c r="BC14" s="322">
        <f t="shared" si="25"/>
        <v>26080.177706665352</v>
      </c>
      <c r="BD14" s="322">
        <f t="shared" si="26"/>
        <v>18149.363156990479</v>
      </c>
      <c r="BE14" s="322">
        <f t="shared" si="27"/>
        <v>24498.798938558572</v>
      </c>
      <c r="BF14" s="322"/>
      <c r="BG14" s="53">
        <f t="shared" si="28"/>
        <v>0.43036386390968295</v>
      </c>
      <c r="BH14" s="53">
        <f t="shared" si="29"/>
        <v>0.39968959205425442</v>
      </c>
      <c r="BI14" s="53">
        <f t="shared" si="30"/>
        <v>0.41455266989711465</v>
      </c>
      <c r="BJ14" s="53">
        <f t="shared" si="31"/>
        <v>0.44067950835927838</v>
      </c>
      <c r="BK14" s="49" t="s">
        <v>94</v>
      </c>
    </row>
    <row r="15" spans="2:64">
      <c r="B15" s="49" t="s">
        <v>93</v>
      </c>
      <c r="C15" s="322">
        <f>SUMIFS(Raw!$D:$D,Raw!$A:$A,'GP breakdown'!$B$4,Raw!$B:$B,'GP breakdown'!B15)</f>
        <v>2065.4282617023318</v>
      </c>
      <c r="D15" s="322">
        <f>SUMIFS(Raw!$E:$E,Raw!$A:$A,'GP breakdown'!$B$4,Raw!$B:$B,'GP breakdown'!B15)</f>
        <v>5153.9580434523068</v>
      </c>
      <c r="E15" s="322">
        <f>SUMIFS(Raw!$F:$F,Raw!$A:$A,'GP breakdown'!$B$4,Raw!$B:$B,'GP breakdown'!B15)</f>
        <v>6971.3357692454783</v>
      </c>
      <c r="F15" s="322">
        <f>SUMIFS(Raw!$G:$G,Raw!$A:$A,'GP breakdown'!$B$4,Raw!$B:$B,'GP breakdown'!B15)</f>
        <v>1439.679347334865</v>
      </c>
      <c r="H15" s="49" t="s">
        <v>93</v>
      </c>
      <c r="I15" s="322">
        <f>SUMIFS(Raw!$J:$J,Raw!$A:$A,'GP breakdown'!$B$4,Raw!$B:$B,'GP breakdown'!H15)</f>
        <v>522356</v>
      </c>
      <c r="J15" s="322">
        <f>SUMIFS(Raw!$K:$K,Raw!$A:$A,'GP breakdown'!$B$4,Raw!$B:$B,'GP breakdown'!H15)</f>
        <v>1274149</v>
      </c>
      <c r="K15" s="322">
        <f>SUMIFS(Raw!$L:$L,Raw!$A:$A,'GP breakdown'!$B$4,Raw!$B:$B,'GP breakdown'!H15)</f>
        <v>1898993</v>
      </c>
      <c r="L15" s="322">
        <f>SUMIFS(Raw!$M:$M,Raw!$A:$A,'GP breakdown'!$B$4,Raw!$B:$B,'GP breakdown'!H15)</f>
        <v>449376</v>
      </c>
      <c r="N15" s="49" t="s">
        <v>93</v>
      </c>
      <c r="O15" s="322">
        <f>SUMIFS(Raw!$AB:$AB,Raw!$A:$A,'GP breakdown'!$B$4,Raw!$B:$B,'GP breakdown'!N15)</f>
        <v>1121.5650679859696</v>
      </c>
      <c r="P15" s="322">
        <f>SUMIFS(Raw!$AC:$AC,Raw!$A:$A,'GP breakdown'!$B$4,Raw!$B:$B,'GP breakdown'!N15)</f>
        <v>2791.8888094224508</v>
      </c>
      <c r="Q15" s="322">
        <f>SUMIFS(Raw!$AD:$AD,Raw!$A:$A,'GP breakdown'!$B$4,Raw!$B:$B,'GP breakdown'!N15)</f>
        <v>4214.4576933460175</v>
      </c>
      <c r="R15" s="322">
        <f>SUMIFS(Raw!$AE:$AE,Raw!$A:$A,'GP breakdown'!$B$4,Raw!$B:$B,'GP breakdown'!N15)</f>
        <v>886.41232875627099</v>
      </c>
      <c r="T15" s="49" t="s">
        <v>93</v>
      </c>
      <c r="U15" s="322">
        <f t="shared" si="0"/>
        <v>943.86319371636228</v>
      </c>
      <c r="V15" s="322">
        <f t="shared" si="1"/>
        <v>2362.069234029856</v>
      </c>
      <c r="W15" s="322">
        <f t="shared" si="2"/>
        <v>2756.8780758994608</v>
      </c>
      <c r="X15" s="322">
        <f t="shared" si="3"/>
        <v>553.26701857859405</v>
      </c>
      <c r="Z15" s="49" t="s">
        <v>93</v>
      </c>
      <c r="AA15" s="322">
        <f t="shared" si="4"/>
        <v>3954.0624817219132</v>
      </c>
      <c r="AB15" s="322">
        <f t="shared" si="5"/>
        <v>4045.0198865692369</v>
      </c>
      <c r="AC15" s="322">
        <f t="shared" si="6"/>
        <v>3671.0697560472727</v>
      </c>
      <c r="AD15" s="322">
        <f t="shared" si="7"/>
        <v>3203.7299440443308</v>
      </c>
      <c r="AF15" s="49" t="s">
        <v>93</v>
      </c>
      <c r="AG15" s="322">
        <f t="shared" si="8"/>
        <v>2147.1277595853585</v>
      </c>
      <c r="AH15" s="322">
        <f t="shared" si="9"/>
        <v>2191.1792179897725</v>
      </c>
      <c r="AI15" s="322">
        <f t="shared" si="10"/>
        <v>2219.3118633644344</v>
      </c>
      <c r="AJ15" s="322">
        <f t="shared" si="11"/>
        <v>1972.5404310783642</v>
      </c>
      <c r="AL15" s="49" t="s">
        <v>93</v>
      </c>
      <c r="AM15" s="53">
        <f t="shared" si="12"/>
        <v>0.45698183336487685</v>
      </c>
      <c r="AN15" s="53">
        <f t="shared" si="13"/>
        <v>0.45830199122995907</v>
      </c>
      <c r="AO15" s="53">
        <f t="shared" si="14"/>
        <v>0.39545908663037233</v>
      </c>
      <c r="AP15" s="53">
        <f t="shared" si="15"/>
        <v>0.3842987812548691</v>
      </c>
      <c r="AQ15" s="322">
        <f t="shared" si="16"/>
        <v>14952.743642196301</v>
      </c>
      <c r="AR15" s="322">
        <f t="shared" si="17"/>
        <v>20875.045216987324</v>
      </c>
      <c r="AS15" s="322">
        <f t="shared" si="18"/>
        <v>21425.641399128679</v>
      </c>
      <c r="AT15" s="322">
        <f t="shared" si="19"/>
        <v>13022.572503479832</v>
      </c>
      <c r="AU15" s="322"/>
      <c r="AV15" s="49" t="s">
        <v>93</v>
      </c>
      <c r="AW15" s="53">
        <f t="shared" si="20"/>
        <v>3.2328076150788344E-2</v>
      </c>
      <c r="AX15" s="53">
        <f t="shared" si="21"/>
        <v>5.377723377008696E-2</v>
      </c>
      <c r="AY15" s="53">
        <f t="shared" si="22"/>
        <v>5.49419303405995E-2</v>
      </c>
      <c r="AZ15" s="53">
        <f t="shared" si="23"/>
        <v>3.1947131309618737E-2</v>
      </c>
      <c r="BA15" s="322"/>
      <c r="BB15" s="322">
        <f t="shared" si="24"/>
        <v>8219.3109562971567</v>
      </c>
      <c r="BC15" s="322">
        <f t="shared" si="25"/>
        <v>10632.855183222224</v>
      </c>
      <c r="BD15" s="322">
        <f t="shared" si="26"/>
        <v>10671.321698266935</v>
      </c>
      <c r="BE15" s="322">
        <f t="shared" si="27"/>
        <v>5971.4364450921667</v>
      </c>
      <c r="BF15" s="322"/>
      <c r="BG15" s="53">
        <f t="shared" si="28"/>
        <v>0.54968580703159042</v>
      </c>
      <c r="BH15" s="53">
        <f t="shared" si="29"/>
        <v>0.50935722882025702</v>
      </c>
      <c r="BI15" s="53">
        <f t="shared" si="30"/>
        <v>0.49806311510006451</v>
      </c>
      <c r="BJ15" s="53">
        <f t="shared" si="31"/>
        <v>0.45854507191236654</v>
      </c>
      <c r="BK15" s="49" t="s">
        <v>93</v>
      </c>
      <c r="BL15" s="24" t="s">
        <v>609</v>
      </c>
    </row>
    <row r="16" spans="2:64">
      <c r="B16" s="24" t="s">
        <v>293</v>
      </c>
      <c r="C16" s="322">
        <f>SUM(C17:C27)</f>
        <v>83721.746472469837</v>
      </c>
      <c r="D16" s="322">
        <f>SUM(D17:D27)</f>
        <v>64217.965973252896</v>
      </c>
      <c r="E16" s="322">
        <f>SUM(E17:E27)</f>
        <v>46178.792876705513</v>
      </c>
      <c r="F16" s="322">
        <f>SUM(F17:F27)</f>
        <v>55285.559446959815</v>
      </c>
      <c r="H16" s="24" t="s">
        <v>237</v>
      </c>
      <c r="I16" s="322">
        <f>SUM(I17:I27)</f>
        <v>22585932</v>
      </c>
      <c r="J16" s="322">
        <f>SUM(J17:J27)</f>
        <v>16007437.800000001</v>
      </c>
      <c r="K16" s="322">
        <f>SUM(K17:K27)</f>
        <v>12563770</v>
      </c>
      <c r="L16" s="322">
        <f>SUM(L17:L27)</f>
        <v>16385446</v>
      </c>
      <c r="N16" s="24" t="s">
        <v>293</v>
      </c>
      <c r="O16" s="322">
        <f>SUM(O17:O27)</f>
        <v>50946.341785052238</v>
      </c>
      <c r="P16" s="322">
        <f>SUM(P17:P27)</f>
        <v>36939.37777164112</v>
      </c>
      <c r="Q16" s="322">
        <f>SUM(Q17:Q27)</f>
        <v>26345.573350009479</v>
      </c>
      <c r="R16" s="322">
        <f>SUM(R17:R27)</f>
        <v>31146.589690111457</v>
      </c>
      <c r="T16" s="24" t="s">
        <v>293</v>
      </c>
      <c r="U16" s="24">
        <f t="shared" si="0"/>
        <v>32775.404687417598</v>
      </c>
      <c r="V16" s="24">
        <f t="shared" si="1"/>
        <v>27278.588201611776</v>
      </c>
      <c r="W16" s="24">
        <f t="shared" si="2"/>
        <v>19833.219526696033</v>
      </c>
      <c r="X16" s="24">
        <f t="shared" si="3"/>
        <v>24138.969756848357</v>
      </c>
      <c r="Z16" s="24" t="s">
        <v>293</v>
      </c>
      <c r="AA16" s="322">
        <f t="shared" si="4"/>
        <v>3706.8094631857493</v>
      </c>
      <c r="AB16" s="322">
        <f t="shared" si="5"/>
        <v>4011.7579574947899</v>
      </c>
      <c r="AC16" s="322">
        <f t="shared" si="6"/>
        <v>3675.5522328652555</v>
      </c>
      <c r="AD16" s="322">
        <f t="shared" si="7"/>
        <v>3374.0649749149225</v>
      </c>
      <c r="AF16" s="24" t="s">
        <v>293</v>
      </c>
      <c r="AG16" s="322">
        <f t="shared" si="8"/>
        <v>2255.6670136548819</v>
      </c>
      <c r="AH16" s="322">
        <f t="shared" si="9"/>
        <v>2307.6383761829215</v>
      </c>
      <c r="AI16" s="322">
        <f t="shared" si="10"/>
        <v>2096.9480776876271</v>
      </c>
      <c r="AJ16" s="322">
        <f t="shared" si="11"/>
        <v>1900.8692036891432</v>
      </c>
      <c r="AL16" s="24" t="s">
        <v>293</v>
      </c>
      <c r="AM16" s="53">
        <f t="shared" si="12"/>
        <v>0.39148018368435628</v>
      </c>
      <c r="AN16" s="53">
        <f t="shared" si="13"/>
        <v>0.42478125534174416</v>
      </c>
      <c r="AO16" s="53">
        <f t="shared" si="14"/>
        <v>0.42948761306189809</v>
      </c>
      <c r="AP16" s="53">
        <f t="shared" si="15"/>
        <v>0.43662341483596534</v>
      </c>
    </row>
    <row r="17" spans="2:43">
      <c r="B17" s="49" t="s">
        <v>103</v>
      </c>
      <c r="C17" s="322">
        <f>SUMIFS(Raw!$D:$D,Raw!$A:$A,'GP breakdown'!$B$16,Raw!$B:$B,'GP breakdown'!B17)</f>
        <v>38894.467174871366</v>
      </c>
      <c r="D17" s="322">
        <f>SUMIFS(Raw!$E:$E,Raw!$A:$A,'GP breakdown'!$B$16,Raw!$B:$B,'GP breakdown'!B17)</f>
        <v>16383.83838880757</v>
      </c>
      <c r="E17" s="322">
        <f>SUMIFS(Raw!$F:$F,Raw!$A:$A,'GP breakdown'!$B$16,Raw!$B:$B,'GP breakdown'!B17)</f>
        <v>11238.564703640657</v>
      </c>
      <c r="F17" s="322">
        <f>SUMIFS(Raw!$G:$G,Raw!$A:$A,'GP breakdown'!$B$16,Raw!$B:$B,'GP breakdown'!B17)</f>
        <v>14649.737281557083</v>
      </c>
      <c r="H17" s="49" t="s">
        <v>103</v>
      </c>
      <c r="I17" s="322">
        <f>SUMIFS(Raw!$J:$J,Raw!$A:$A,'GP breakdown'!$B$16,Raw!$B:$B,'GP breakdown'!H17)</f>
        <v>9487832</v>
      </c>
      <c r="J17" s="322">
        <f>SUMIFS(Raw!$K:$K,Raw!$A:$A,'GP breakdown'!$B$16,Raw!$B:$B,'GP breakdown'!H17)</f>
        <v>4905193</v>
      </c>
      <c r="K17" s="322">
        <f>SUMIFS(Raw!$L:$L,Raw!$A:$A,'GP breakdown'!$B$16,Raw!$B:$B,'GP breakdown'!H17)</f>
        <v>3075683</v>
      </c>
      <c r="L17" s="322">
        <f>SUMIFS(Raw!$M:$M,Raw!$A:$A,'GP breakdown'!$B$16,Raw!$B:$B,'GP breakdown'!H17)</f>
        <v>5542105</v>
      </c>
      <c r="N17" s="49" t="s">
        <v>103</v>
      </c>
      <c r="O17" s="322">
        <f>SUMIFS(Raw!$AB:$AB,Raw!$A:$A,'GP breakdown'!$B$16,Raw!$B:$B,'GP breakdown'!N17)</f>
        <v>24797.253294183305</v>
      </c>
      <c r="P17" s="322">
        <f>SUMIFS(Raw!$AC:$AC,Raw!$A:$A,'GP breakdown'!$B$16,Raw!$B:$B,'GP breakdown'!N17)</f>
        <v>9328.0265850579126</v>
      </c>
      <c r="Q17" s="322">
        <f>SUMIFS(Raw!$AD:$AD,Raw!$A:$A,'GP breakdown'!$B$16,Raw!$B:$B,'GP breakdown'!N17)</f>
        <v>6423.6003943963851</v>
      </c>
      <c r="R17" s="322">
        <f>SUMIFS(Raw!$AE:$AE,Raw!$A:$A,'GP breakdown'!$B$16,Raw!$B:$B,'GP breakdown'!N17)</f>
        <v>8068.9879677396657</v>
      </c>
      <c r="T17" s="49" t="s">
        <v>103</v>
      </c>
      <c r="U17" s="322">
        <f t="shared" si="0"/>
        <v>14097.213880688061</v>
      </c>
      <c r="V17" s="322">
        <f t="shared" si="1"/>
        <v>7055.811803749657</v>
      </c>
      <c r="W17" s="322">
        <f t="shared" si="2"/>
        <v>4814.964309244272</v>
      </c>
      <c r="X17" s="322">
        <f t="shared" si="3"/>
        <v>6580.7493138174177</v>
      </c>
      <c r="Z17" s="49" t="s">
        <v>103</v>
      </c>
      <c r="AA17" s="322">
        <f t="shared" si="4"/>
        <v>4099.4051301573818</v>
      </c>
      <c r="AB17" s="322">
        <f t="shared" si="5"/>
        <v>3340.1006624627348</v>
      </c>
      <c r="AC17" s="322">
        <f t="shared" si="6"/>
        <v>3654.0061845257324</v>
      </c>
      <c r="AD17" s="322">
        <f t="shared" si="7"/>
        <v>2643.3525314942758</v>
      </c>
      <c r="AF17" s="49" t="s">
        <v>103</v>
      </c>
      <c r="AG17" s="322">
        <f t="shared" si="8"/>
        <v>2613.5847782911105</v>
      </c>
      <c r="AH17" s="322">
        <f t="shared" si="9"/>
        <v>1901.6635196735201</v>
      </c>
      <c r="AI17" s="322">
        <f t="shared" si="10"/>
        <v>2088.5118506674403</v>
      </c>
      <c r="AJ17" s="322">
        <f t="shared" si="11"/>
        <v>1455.9428173482218</v>
      </c>
      <c r="AL17" s="49" t="s">
        <v>103</v>
      </c>
      <c r="AM17" s="53">
        <f t="shared" si="12"/>
        <v>0.36244779539738442</v>
      </c>
      <c r="AN17" s="53">
        <f t="shared" si="13"/>
        <v>0.43065682389602633</v>
      </c>
      <c r="AO17" s="53">
        <f t="shared" si="14"/>
        <v>0.42843231642244289</v>
      </c>
      <c r="AP17" s="53">
        <f t="shared" si="15"/>
        <v>0.44920596099030974</v>
      </c>
    </row>
    <row r="18" spans="2:43">
      <c r="B18" s="49" t="s">
        <v>102</v>
      </c>
      <c r="C18" s="322">
        <f>SUMIFS(Raw!$D:$D,Raw!$A:$A,'GP breakdown'!$B$16,Raw!$B:$B,'GP breakdown'!B18)</f>
        <v>9935.349699004697</v>
      </c>
      <c r="D18" s="322">
        <f>SUMIFS(Raw!$E:$E,Raw!$A:$A,'GP breakdown'!$B$16,Raw!$B:$B,'GP breakdown'!B18)</f>
        <v>9687.6535790075704</v>
      </c>
      <c r="E18" s="322">
        <f>SUMIFS(Raw!$F:$F,Raw!$A:$A,'GP breakdown'!$B$16,Raw!$B:$B,'GP breakdown'!B18)</f>
        <v>7039.5000819384795</v>
      </c>
      <c r="F18" s="322">
        <f>SUMIFS(Raw!$G:$G,Raw!$A:$A,'GP breakdown'!$B$16,Raw!$B:$B,'GP breakdown'!B18)</f>
        <v>10169.134707332356</v>
      </c>
      <c r="H18" s="49" t="s">
        <v>102</v>
      </c>
      <c r="I18" s="322">
        <f>SUMIFS(Raw!$J:$J,Raw!$A:$A,'GP breakdown'!$B$16,Raw!$B:$B,'GP breakdown'!H18)</f>
        <v>1359771</v>
      </c>
      <c r="J18" s="322">
        <f>SUMIFS(Raw!$K:$K,Raw!$A:$A,'GP breakdown'!$B$16,Raw!$B:$B,'GP breakdown'!H18)</f>
        <v>1596077</v>
      </c>
      <c r="K18" s="322">
        <f>SUMIFS(Raw!$L:$L,Raw!$A:$A,'GP breakdown'!$B$16,Raw!$B:$B,'GP breakdown'!H18)</f>
        <v>1137546</v>
      </c>
      <c r="L18" s="322">
        <f>SUMIFS(Raw!$M:$M,Raw!$A:$A,'GP breakdown'!$B$16,Raw!$B:$B,'GP breakdown'!H18)</f>
        <v>1309816</v>
      </c>
      <c r="N18" s="49" t="s">
        <v>102</v>
      </c>
      <c r="O18" s="322">
        <f>SUMIFS(Raw!$AB:$AB,Raw!$A:$A,'GP breakdown'!$B$16,Raw!$B:$B,'GP breakdown'!N18)</f>
        <v>6241.6042873553906</v>
      </c>
      <c r="P18" s="322">
        <f>SUMIFS(Raw!$AC:$AC,Raw!$A:$A,'GP breakdown'!$B$16,Raw!$B:$B,'GP breakdown'!N18)</f>
        <v>6024.4469559061326</v>
      </c>
      <c r="Q18" s="322">
        <f>SUMIFS(Raw!$AD:$AD,Raw!$A:$A,'GP breakdown'!$B$16,Raw!$B:$B,'GP breakdown'!N18)</f>
        <v>4640.6700424196652</v>
      </c>
      <c r="R18" s="322">
        <f>SUMIFS(Raw!$AE:$AE,Raw!$A:$A,'GP breakdown'!$B$16,Raw!$B:$B,'GP breakdown'!N18)</f>
        <v>6315.8452406788747</v>
      </c>
      <c r="T18" s="49" t="s">
        <v>102</v>
      </c>
      <c r="U18" s="322">
        <f t="shared" si="0"/>
        <v>3693.7454116493063</v>
      </c>
      <c r="V18" s="322">
        <f t="shared" si="1"/>
        <v>3663.2066231014378</v>
      </c>
      <c r="W18" s="322">
        <f t="shared" si="2"/>
        <v>2398.8300395188144</v>
      </c>
      <c r="X18" s="322">
        <f t="shared" si="3"/>
        <v>3853.2894666534812</v>
      </c>
      <c r="Z18" s="49" t="s">
        <v>102</v>
      </c>
      <c r="AA18" s="322">
        <f t="shared" si="4"/>
        <v>7306.6344987536122</v>
      </c>
      <c r="AB18" s="322">
        <f t="shared" si="5"/>
        <v>6069.6655480954678</v>
      </c>
      <c r="AC18" s="322">
        <f t="shared" si="6"/>
        <v>6188.3212476141443</v>
      </c>
      <c r="AD18" s="322">
        <f t="shared" si="7"/>
        <v>7763.7887362288711</v>
      </c>
      <c r="AF18" s="49" t="s">
        <v>102</v>
      </c>
      <c r="AG18" s="322">
        <f t="shared" si="8"/>
        <v>4590.1878237992942</v>
      </c>
      <c r="AH18" s="322">
        <f t="shared" si="9"/>
        <v>3774.5340330736753</v>
      </c>
      <c r="AI18" s="322">
        <f t="shared" si="10"/>
        <v>4079.5449523972352</v>
      </c>
      <c r="AJ18" s="322">
        <f t="shared" si="11"/>
        <v>4821.9331880805203</v>
      </c>
      <c r="AL18" s="49" t="s">
        <v>102</v>
      </c>
      <c r="AM18" s="53">
        <f t="shared" si="12"/>
        <v>0.37177809775727755</v>
      </c>
      <c r="AN18" s="53">
        <f t="shared" si="13"/>
        <v>0.37813146323061508</v>
      </c>
      <c r="AO18" s="53">
        <f t="shared" si="14"/>
        <v>0.34076710158347556</v>
      </c>
      <c r="AP18" s="53">
        <f t="shared" si="15"/>
        <v>0.37892009276611355</v>
      </c>
    </row>
    <row r="19" spans="2:43">
      <c r="B19" s="49" t="s">
        <v>101</v>
      </c>
      <c r="C19" s="322">
        <f>SUMIFS(Raw!$D:$D,Raw!$A:$A,'GP breakdown'!$B$16,Raw!$B:$B,'GP breakdown'!B19)</f>
        <v>9224.9839857121278</v>
      </c>
      <c r="D19" s="322">
        <f>SUMIFS(Raw!$E:$E,Raw!$A:$A,'GP breakdown'!$B$16,Raw!$B:$B,'GP breakdown'!B19)</f>
        <v>11830.495844586723</v>
      </c>
      <c r="E19" s="322">
        <f>SUMIFS(Raw!$F:$F,Raw!$A:$A,'GP breakdown'!$B$16,Raw!$B:$B,'GP breakdown'!B19)</f>
        <v>11011.233988779695</v>
      </c>
      <c r="F19" s="322">
        <f>SUMIFS(Raw!$G:$G,Raw!$A:$A,'GP breakdown'!$B$16,Raw!$B:$B,'GP breakdown'!B19)</f>
        <v>10941.916946771491</v>
      </c>
      <c r="H19" s="49" t="s">
        <v>101</v>
      </c>
      <c r="I19" s="322">
        <f>SUMIFS(Raw!$J:$J,Raw!$A:$A,'GP breakdown'!$B$16,Raw!$B:$B,'GP breakdown'!H19)</f>
        <v>1171210</v>
      </c>
      <c r="J19" s="322">
        <f>SUMIFS(Raw!$K:$K,Raw!$A:$A,'GP breakdown'!$B$16,Raw!$B:$B,'GP breakdown'!H19)</f>
        <v>1435075</v>
      </c>
      <c r="K19" s="322">
        <f>SUMIFS(Raw!$L:$L,Raw!$A:$A,'GP breakdown'!$B$16,Raw!$B:$B,'GP breakdown'!H19)</f>
        <v>1472179</v>
      </c>
      <c r="L19" s="322">
        <f>SUMIFS(Raw!$M:$M,Raw!$A:$A,'GP breakdown'!$B$16,Raw!$B:$B,'GP breakdown'!H19)</f>
        <v>1488399</v>
      </c>
      <c r="N19" s="49" t="s">
        <v>101</v>
      </c>
      <c r="O19" s="322">
        <f>SUMIFS(Raw!$AB:$AB,Raw!$A:$A,'GP breakdown'!$B$16,Raw!$B:$B,'GP breakdown'!N19)</f>
        <v>4895.6467453792675</v>
      </c>
      <c r="P19" s="322">
        <f>SUMIFS(Raw!$AC:$AC,Raw!$A:$A,'GP breakdown'!$B$16,Raw!$B:$B,'GP breakdown'!N19)</f>
        <v>6373.878044640649</v>
      </c>
      <c r="Q19" s="322">
        <f>SUMIFS(Raw!$AD:$AD,Raw!$A:$A,'GP breakdown'!$B$16,Raw!$B:$B,'GP breakdown'!N19)</f>
        <v>5448.5846517163727</v>
      </c>
      <c r="R19" s="322">
        <f>SUMIFS(Raw!$AE:$AE,Raw!$A:$A,'GP breakdown'!$B$16,Raw!$B:$B,'GP breakdown'!N19)</f>
        <v>5257.6403948431234</v>
      </c>
      <c r="T19" s="49" t="s">
        <v>101</v>
      </c>
      <c r="U19" s="322">
        <f t="shared" si="0"/>
        <v>4329.3372403328603</v>
      </c>
      <c r="V19" s="322">
        <f t="shared" si="1"/>
        <v>5456.6177999460742</v>
      </c>
      <c r="W19" s="322">
        <f t="shared" si="2"/>
        <v>5562.6493370633225</v>
      </c>
      <c r="X19" s="322">
        <f t="shared" si="3"/>
        <v>5684.2765519283676</v>
      </c>
      <c r="Z19" s="49" t="s">
        <v>101</v>
      </c>
      <c r="AA19" s="322">
        <f t="shared" si="4"/>
        <v>7876.4559606835046</v>
      </c>
      <c r="AB19" s="322">
        <f t="shared" si="5"/>
        <v>8243.8171138001308</v>
      </c>
      <c r="AC19" s="322">
        <f t="shared" si="6"/>
        <v>7479.5483353448835</v>
      </c>
      <c r="AD19" s="322">
        <f t="shared" si="7"/>
        <v>7351.4675478628315</v>
      </c>
      <c r="AF19" s="49" t="s">
        <v>101</v>
      </c>
      <c r="AG19" s="322">
        <f t="shared" si="8"/>
        <v>4179.9905613675328</v>
      </c>
      <c r="AH19" s="322">
        <f t="shared" si="9"/>
        <v>4441.4947265060355</v>
      </c>
      <c r="AI19" s="322">
        <f t="shared" si="10"/>
        <v>3701.0340805814867</v>
      </c>
      <c r="AJ19" s="322">
        <f t="shared" si="11"/>
        <v>3532.4132808763802</v>
      </c>
      <c r="AL19" s="49" t="s">
        <v>101</v>
      </c>
      <c r="AM19" s="53">
        <f t="shared" si="12"/>
        <v>0.46930566459933587</v>
      </c>
      <c r="AN19" s="53">
        <f t="shared" si="13"/>
        <v>0.46123322907406772</v>
      </c>
      <c r="AO19" s="53">
        <f t="shared" si="14"/>
        <v>0.5051794687799378</v>
      </c>
      <c r="AP19" s="53">
        <f t="shared" si="15"/>
        <v>0.51949549421553265</v>
      </c>
      <c r="AQ19" s="24" t="s">
        <v>616</v>
      </c>
    </row>
    <row r="20" spans="2:43">
      <c r="B20" s="49" t="s">
        <v>100</v>
      </c>
      <c r="C20" s="322">
        <f>SUMIFS(Raw!$D:$D,Raw!$A:$A,'GP breakdown'!$B$16,Raw!$B:$B,'GP breakdown'!B20)</f>
        <v>14846.272855413521</v>
      </c>
      <c r="D20" s="322">
        <f>SUMIFS(Raw!$E:$E,Raw!$A:$A,'GP breakdown'!$B$16,Raw!$B:$B,'GP breakdown'!B20)</f>
        <v>9872.2239565116088</v>
      </c>
      <c r="E20" s="322">
        <f>SUMIFS(Raw!$F:$F,Raw!$A:$A,'GP breakdown'!$B$16,Raw!$B:$B,'GP breakdown'!B20)</f>
        <v>7507.1169125212664</v>
      </c>
      <c r="F20" s="322">
        <f>SUMIFS(Raw!$G:$G,Raw!$A:$A,'GP breakdown'!$B$16,Raw!$B:$B,'GP breakdown'!B20)</f>
        <v>6258.6222913999454</v>
      </c>
      <c r="H20" s="49" t="s">
        <v>100</v>
      </c>
      <c r="I20" s="322">
        <f>SUMIFS(Raw!$J:$J,Raw!$A:$A,'GP breakdown'!$B$16,Raw!$B:$B,'GP breakdown'!H20)</f>
        <v>6292633</v>
      </c>
      <c r="J20" s="322">
        <f>SUMIFS(Raw!$K:$K,Raw!$A:$A,'GP breakdown'!$B$16,Raw!$B:$B,'GP breakdown'!H20)</f>
        <v>3721053</v>
      </c>
      <c r="K20" s="322">
        <f>SUMIFS(Raw!$L:$L,Raw!$A:$A,'GP breakdown'!$B$16,Raw!$B:$B,'GP breakdown'!H20)</f>
        <v>4099999</v>
      </c>
      <c r="L20" s="322">
        <f>SUMIFS(Raw!$M:$M,Raw!$A:$A,'GP breakdown'!$B$16,Raw!$B:$B,'GP breakdown'!H20)</f>
        <v>3614464</v>
      </c>
      <c r="N20" s="49" t="s">
        <v>100</v>
      </c>
      <c r="O20" s="322">
        <f>SUMIFS(Raw!$AB:$AB,Raw!$A:$A,'GP breakdown'!$B$16,Raw!$B:$B,'GP breakdown'!N20)</f>
        <v>7529.7790232426933</v>
      </c>
      <c r="P20" s="322">
        <f>SUMIFS(Raw!$AC:$AC,Raw!$A:$A,'GP breakdown'!$B$16,Raw!$B:$B,'GP breakdown'!N20)</f>
        <v>4984.1991474872484</v>
      </c>
      <c r="Q20" s="322">
        <f>SUMIFS(Raw!$AD:$AD,Raw!$A:$A,'GP breakdown'!$B$16,Raw!$B:$B,'GP breakdown'!N20)</f>
        <v>3816.6024404920645</v>
      </c>
      <c r="R20" s="322">
        <f>SUMIFS(Raw!$AE:$AE,Raw!$A:$A,'GP breakdown'!$B$16,Raw!$B:$B,'GP breakdown'!N20)</f>
        <v>2937.1014740260835</v>
      </c>
      <c r="T20" s="49" t="s">
        <v>100</v>
      </c>
      <c r="U20" s="322">
        <f t="shared" si="0"/>
        <v>7316.4938321708278</v>
      </c>
      <c r="V20" s="322">
        <f t="shared" si="1"/>
        <v>4888.0248090243604</v>
      </c>
      <c r="W20" s="322">
        <f t="shared" si="2"/>
        <v>3690.5144720292019</v>
      </c>
      <c r="X20" s="322">
        <f t="shared" si="3"/>
        <v>3321.520817373862</v>
      </c>
      <c r="Z20" s="49" t="s">
        <v>100</v>
      </c>
      <c r="AA20" s="322">
        <f t="shared" si="4"/>
        <v>2359.3101417822272</v>
      </c>
      <c r="AB20" s="322">
        <f t="shared" si="5"/>
        <v>2653.0726534966334</v>
      </c>
      <c r="AC20" s="322">
        <f t="shared" si="6"/>
        <v>1831.0045715916676</v>
      </c>
      <c r="AD20" s="322">
        <f t="shared" si="7"/>
        <v>1731.5492121099962</v>
      </c>
      <c r="AF20" s="49" t="s">
        <v>100</v>
      </c>
      <c r="AG20" s="322">
        <f t="shared" si="8"/>
        <v>1196.6022844877007</v>
      </c>
      <c r="AH20" s="322">
        <f t="shared" si="9"/>
        <v>1339.4593271010244</v>
      </c>
      <c r="AI20" s="322">
        <f t="shared" si="10"/>
        <v>930.87887106608184</v>
      </c>
      <c r="AJ20" s="322">
        <f t="shared" si="11"/>
        <v>812.59668764886953</v>
      </c>
      <c r="AL20" s="49" t="s">
        <v>100</v>
      </c>
      <c r="AM20" s="53">
        <f t="shared" si="12"/>
        <v>0.49281687757092202</v>
      </c>
      <c r="AN20" s="53">
        <f t="shared" si="13"/>
        <v>0.49512904392735879</v>
      </c>
      <c r="AO20" s="53">
        <f t="shared" si="14"/>
        <v>0.49160210438094032</v>
      </c>
      <c r="AP20" s="53">
        <f t="shared" si="15"/>
        <v>0.53071117934980783</v>
      </c>
      <c r="AQ20" s="24" t="s">
        <v>615</v>
      </c>
    </row>
    <row r="21" spans="2:43">
      <c r="B21" s="49" t="s">
        <v>99</v>
      </c>
      <c r="C21" s="322">
        <f>SUMIFS(Raw!$D:$D,Raw!$A:$A,'GP breakdown'!$B$16,Raw!$B:$B,'GP breakdown'!B21)</f>
        <v>2177.7196983686454</v>
      </c>
      <c r="D21" s="322">
        <f>SUMIFS(Raw!$E:$E,Raw!$A:$A,'GP breakdown'!$B$16,Raw!$B:$B,'GP breakdown'!B21)</f>
        <v>2977.041185462534</v>
      </c>
      <c r="E21" s="322">
        <f>SUMIFS(Raw!$F:$F,Raw!$A:$A,'GP breakdown'!$B$16,Raw!$B:$B,'GP breakdown'!B21)</f>
        <v>1783.4207180757944</v>
      </c>
      <c r="F21" s="322">
        <f>SUMIFS(Raw!$G:$G,Raw!$A:$A,'GP breakdown'!$B$16,Raw!$B:$B,'GP breakdown'!B21)</f>
        <v>4993.2072511021615</v>
      </c>
      <c r="H21" s="49" t="s">
        <v>99</v>
      </c>
      <c r="I21" s="322">
        <f>SUMIFS(Raw!$J:$J,Raw!$A:$A,'GP breakdown'!$B$16,Raw!$B:$B,'GP breakdown'!H21)</f>
        <v>226457</v>
      </c>
      <c r="J21" s="322">
        <f>SUMIFS(Raw!$K:$K,Raw!$A:$A,'GP breakdown'!$B$16,Raw!$B:$B,'GP breakdown'!H21)</f>
        <v>283545</v>
      </c>
      <c r="K21" s="322">
        <f>SUMIFS(Raw!$L:$L,Raw!$A:$A,'GP breakdown'!$B$16,Raw!$B:$B,'GP breakdown'!H21)</f>
        <v>187383</v>
      </c>
      <c r="L21" s="322">
        <f>SUMIFS(Raw!$M:$M,Raw!$A:$A,'GP breakdown'!$B$16,Raw!$B:$B,'GP breakdown'!H21)</f>
        <v>1058134</v>
      </c>
      <c r="N21" s="49" t="s">
        <v>99</v>
      </c>
      <c r="O21" s="322">
        <f>SUMIFS(Raw!$AB:$AB,Raw!$A:$A,'GP breakdown'!$B$16,Raw!$B:$B,'GP breakdown'!N21)</f>
        <v>1595.3272395351667</v>
      </c>
      <c r="P21" s="322">
        <f>SUMIFS(Raw!$AC:$AC,Raw!$A:$A,'GP breakdown'!$B$16,Raw!$B:$B,'GP breakdown'!N21)</f>
        <v>2352.2986441832372</v>
      </c>
      <c r="Q21" s="322">
        <f>SUMIFS(Raw!$AD:$AD,Raw!$A:$A,'GP breakdown'!$B$16,Raw!$B:$B,'GP breakdown'!N21)</f>
        <v>1379.9106952910611</v>
      </c>
      <c r="R21" s="322">
        <f>SUMIFS(Raw!$AE:$AE,Raw!$A:$A,'GP breakdown'!$B$16,Raw!$B:$B,'GP breakdown'!N21)</f>
        <v>3525.5974814164861</v>
      </c>
      <c r="T21" s="49" t="s">
        <v>99</v>
      </c>
      <c r="U21" s="322">
        <f t="shared" si="0"/>
        <v>582.39245883347871</v>
      </c>
      <c r="V21" s="322">
        <f t="shared" si="1"/>
        <v>624.7425412792968</v>
      </c>
      <c r="W21" s="322">
        <f t="shared" si="2"/>
        <v>403.51002278473334</v>
      </c>
      <c r="X21" s="322">
        <f t="shared" si="3"/>
        <v>1467.6097696856755</v>
      </c>
      <c r="Z21" s="49" t="s">
        <v>99</v>
      </c>
      <c r="AA21" s="322">
        <f t="shared" si="4"/>
        <v>9616.4821505568179</v>
      </c>
      <c r="AB21" s="322">
        <f t="shared" si="5"/>
        <v>10499.360544049565</v>
      </c>
      <c r="AC21" s="322">
        <f t="shared" si="6"/>
        <v>9517.5160931130067</v>
      </c>
      <c r="AD21" s="322">
        <f t="shared" si="7"/>
        <v>4718.8798877100271</v>
      </c>
      <c r="AF21" s="49" t="s">
        <v>99</v>
      </c>
      <c r="AG21" s="322">
        <f t="shared" si="8"/>
        <v>7044.7247801355961</v>
      </c>
      <c r="AH21" s="322">
        <f t="shared" si="9"/>
        <v>8296.0328843154948</v>
      </c>
      <c r="AI21" s="322">
        <f t="shared" si="10"/>
        <v>7364.1189184240893</v>
      </c>
      <c r="AJ21" s="322">
        <f t="shared" si="11"/>
        <v>3331.9007624898986</v>
      </c>
      <c r="AL21" s="49" t="s">
        <v>99</v>
      </c>
      <c r="AM21" s="53">
        <f t="shared" si="12"/>
        <v>0.26743224082959599</v>
      </c>
      <c r="AN21" s="53">
        <f t="shared" si="13"/>
        <v>0.20985350969614899</v>
      </c>
      <c r="AO21" s="53">
        <f t="shared" si="14"/>
        <v>0.22625621576276</v>
      </c>
      <c r="AP21" s="53">
        <f t="shared" si="15"/>
        <v>0.29392126060093476</v>
      </c>
      <c r="AQ21" s="24" t="s">
        <v>614</v>
      </c>
    </row>
    <row r="22" spans="2:43">
      <c r="B22" s="49" t="s">
        <v>98</v>
      </c>
      <c r="C22" s="322">
        <f>SUMIFS(Raw!$D:$D,Raw!$A:$A,'GP breakdown'!$B$16,Raw!$B:$B,'GP breakdown'!B22)</f>
        <v>1254.856413790151</v>
      </c>
      <c r="D22" s="322">
        <f>SUMIFS(Raw!$E:$E,Raw!$A:$A,'GP breakdown'!$B$16,Raw!$B:$B,'GP breakdown'!B22)</f>
        <v>1409.2948599506401</v>
      </c>
      <c r="E22" s="322">
        <f>SUMIFS(Raw!$F:$F,Raw!$A:$A,'GP breakdown'!$B$16,Raw!$B:$B,'GP breakdown'!B22)</f>
        <v>1220.167600163101</v>
      </c>
      <c r="F22" s="322">
        <f>SUMIFS(Raw!$G:$G,Raw!$A:$A,'GP breakdown'!$B$16,Raw!$B:$B,'GP breakdown'!B22)</f>
        <v>1570.7116229957169</v>
      </c>
      <c r="H22" s="49" t="s">
        <v>98</v>
      </c>
      <c r="I22" s="322">
        <f>SUMIFS(Raw!$J:$J,Raw!$A:$A,'GP breakdown'!$B$16,Raw!$B:$B,'GP breakdown'!H22)</f>
        <v>220633</v>
      </c>
      <c r="J22" s="322">
        <f>SUMIFS(Raw!$K:$K,Raw!$A:$A,'GP breakdown'!$B$16,Raw!$B:$B,'GP breakdown'!H22)</f>
        <v>201561.8</v>
      </c>
      <c r="K22" s="322">
        <f>SUMIFS(Raw!$L:$L,Raw!$A:$A,'GP breakdown'!$B$16,Raw!$B:$B,'GP breakdown'!H22)</f>
        <v>164537</v>
      </c>
      <c r="L22" s="322">
        <f>SUMIFS(Raw!$M:$M,Raw!$A:$A,'GP breakdown'!$B$16,Raw!$B:$B,'GP breakdown'!H22)</f>
        <v>422247</v>
      </c>
      <c r="N22" s="49" t="s">
        <v>98</v>
      </c>
      <c r="O22" s="322">
        <f>SUMIFS(Raw!$AB:$AB,Raw!$A:$A,'GP breakdown'!$B$16,Raw!$B:$B,'GP breakdown'!N22)</f>
        <v>758.52262882368723</v>
      </c>
      <c r="P22" s="322">
        <f>SUMIFS(Raw!$AC:$AC,Raw!$A:$A,'GP breakdown'!$B$16,Raw!$B:$B,'GP breakdown'!N22)</f>
        <v>819.43814506785475</v>
      </c>
      <c r="Q22" s="322">
        <f>SUMIFS(Raw!$AD:$AD,Raw!$A:$A,'GP breakdown'!$B$16,Raw!$B:$B,'GP breakdown'!N22)</f>
        <v>676.463136445788</v>
      </c>
      <c r="R22" s="322">
        <f>SUMIFS(Raw!$AE:$AE,Raw!$A:$A,'GP breakdown'!$B$16,Raw!$B:$B,'GP breakdown'!N22)</f>
        <v>991.51611163780717</v>
      </c>
      <c r="T22" s="49" t="s">
        <v>98</v>
      </c>
      <c r="U22" s="322">
        <f t="shared" si="0"/>
        <v>496.33378496646378</v>
      </c>
      <c r="V22" s="322">
        <f t="shared" si="1"/>
        <v>589.85671488278535</v>
      </c>
      <c r="W22" s="322">
        <f t="shared" si="2"/>
        <v>543.70446371731305</v>
      </c>
      <c r="X22" s="322">
        <f t="shared" si="3"/>
        <v>579.19551135790971</v>
      </c>
      <c r="Z22" s="49" t="s">
        <v>98</v>
      </c>
      <c r="AA22" s="322">
        <f t="shared" si="4"/>
        <v>5687.5282201218815</v>
      </c>
      <c r="AB22" s="322">
        <f t="shared" si="5"/>
        <v>6991.8747498317653</v>
      </c>
      <c r="AC22" s="322">
        <f t="shared" si="6"/>
        <v>7415.7642363912128</v>
      </c>
      <c r="AD22" s="322">
        <f t="shared" si="7"/>
        <v>3719.8881768152687</v>
      </c>
      <c r="AF22" s="49" t="s">
        <v>98</v>
      </c>
      <c r="AG22" s="322">
        <f t="shared" si="8"/>
        <v>3437.9382450661833</v>
      </c>
      <c r="AH22" s="322">
        <f t="shared" si="9"/>
        <v>4065.443675675921</v>
      </c>
      <c r="AI22" s="322">
        <f t="shared" si="10"/>
        <v>4111.3131784692077</v>
      </c>
      <c r="AJ22" s="322">
        <f t="shared" si="11"/>
        <v>2348.189831159978</v>
      </c>
      <c r="AL22" s="49" t="s">
        <v>98</v>
      </c>
      <c r="AM22" s="53">
        <f t="shared" si="12"/>
        <v>0.39553034077209204</v>
      </c>
      <c r="AN22" s="53">
        <f t="shared" si="13"/>
        <v>0.41854741093957076</v>
      </c>
      <c r="AO22" s="53">
        <f t="shared" si="14"/>
        <v>0.44559818146673907</v>
      </c>
      <c r="AP22" s="53">
        <f t="shared" si="15"/>
        <v>0.36874719896275265</v>
      </c>
      <c r="AQ22" s="24" t="s">
        <v>613</v>
      </c>
    </row>
    <row r="23" spans="2:43">
      <c r="B23" s="49" t="s">
        <v>97</v>
      </c>
      <c r="C23" s="322">
        <f>SUMIFS(Raw!$D:$D,Raw!$A:$A,'GP breakdown'!$B$16,Raw!$B:$B,'GP breakdown'!B23)</f>
        <v>530.98786824586341</v>
      </c>
      <c r="D23" s="322">
        <f>SUMIFS(Raw!$E:$E,Raw!$A:$A,'GP breakdown'!$B$16,Raw!$B:$B,'GP breakdown'!B23)</f>
        <v>1026.7568230096326</v>
      </c>
      <c r="E23" s="322">
        <f>SUMIFS(Raw!$F:$F,Raw!$A:$A,'GP breakdown'!$B$16,Raw!$B:$B,'GP breakdown'!B23)</f>
        <v>584.5113461784124</v>
      </c>
      <c r="F23" s="322">
        <f>SUMIFS(Raw!$G:$G,Raw!$A:$A,'GP breakdown'!$B$16,Raw!$B:$B,'GP breakdown'!B23)</f>
        <v>871.41741215733214</v>
      </c>
      <c r="H23" s="49" t="s">
        <v>97</v>
      </c>
      <c r="I23" s="322">
        <f>SUMIFS(Raw!$J:$J,Raw!$A:$A,'GP breakdown'!$B$16,Raw!$B:$B,'GP breakdown'!H23)</f>
        <v>319451</v>
      </c>
      <c r="J23" s="322">
        <f>SUMIFS(Raw!$K:$K,Raw!$A:$A,'GP breakdown'!$B$16,Raw!$B:$B,'GP breakdown'!H23)</f>
        <v>652614</v>
      </c>
      <c r="K23" s="322">
        <f>SUMIFS(Raw!$L:$L,Raw!$A:$A,'GP breakdown'!$B$16,Raw!$B:$B,'GP breakdown'!H23)</f>
        <v>624472</v>
      </c>
      <c r="L23" s="322">
        <f>SUMIFS(Raw!$M:$M,Raw!$A:$A,'GP breakdown'!$B$16,Raw!$B:$B,'GP breakdown'!H23)</f>
        <v>716819</v>
      </c>
      <c r="N23" s="49" t="s">
        <v>97</v>
      </c>
      <c r="O23" s="322">
        <f>SUMIFS(Raw!$AB:$AB,Raw!$A:$A,'GP breakdown'!$B$16,Raw!$B:$B,'GP breakdown'!N23)</f>
        <v>410.780976050204</v>
      </c>
      <c r="P23" s="322">
        <f>SUMIFS(Raw!$AC:$AC,Raw!$A:$A,'GP breakdown'!$B$16,Raw!$B:$B,'GP breakdown'!N23)</f>
        <v>665.3184420650864</v>
      </c>
      <c r="Q23" s="322">
        <f>SUMIFS(Raw!$AD:$AD,Raw!$A:$A,'GP breakdown'!$B$16,Raw!$B:$B,'GP breakdown'!N23)</f>
        <v>373.48791932732956</v>
      </c>
      <c r="R23" s="322">
        <f>SUMIFS(Raw!$AE:$AE,Raw!$A:$A,'GP breakdown'!$B$16,Raw!$B:$B,'GP breakdown'!N23)</f>
        <v>578.76094355033115</v>
      </c>
      <c r="T23" s="49" t="s">
        <v>97</v>
      </c>
      <c r="U23" s="322">
        <f t="shared" si="0"/>
        <v>120.20689219565941</v>
      </c>
      <c r="V23" s="322">
        <f t="shared" si="1"/>
        <v>361.43838094454622</v>
      </c>
      <c r="W23" s="322">
        <f t="shared" si="2"/>
        <v>211.02342685108283</v>
      </c>
      <c r="X23" s="322">
        <f t="shared" si="3"/>
        <v>292.65646860700099</v>
      </c>
      <c r="Z23" s="49" t="s">
        <v>97</v>
      </c>
      <c r="AA23" s="322">
        <f t="shared" si="4"/>
        <v>1662.1887808955471</v>
      </c>
      <c r="AB23" s="322">
        <f t="shared" si="5"/>
        <v>1573.2987999179186</v>
      </c>
      <c r="AC23" s="322">
        <f t="shared" si="6"/>
        <v>936.00889419927944</v>
      </c>
      <c r="AD23" s="322">
        <f t="shared" si="7"/>
        <v>1215.6728716137995</v>
      </c>
      <c r="AF23" s="49" t="s">
        <v>97</v>
      </c>
      <c r="AG23" s="322">
        <f t="shared" si="8"/>
        <v>1285.8966666255669</v>
      </c>
      <c r="AH23" s="322">
        <f t="shared" si="9"/>
        <v>1019.4670081626909</v>
      </c>
      <c r="AI23" s="322">
        <f t="shared" si="10"/>
        <v>598.0859339207035</v>
      </c>
      <c r="AJ23" s="322">
        <f t="shared" si="11"/>
        <v>807.40178978281983</v>
      </c>
      <c r="AL23" s="49" t="s">
        <v>97</v>
      </c>
      <c r="AM23" s="53">
        <f t="shared" si="12"/>
        <v>0.22638350023469836</v>
      </c>
      <c r="AN23" s="53">
        <f t="shared" si="13"/>
        <v>0.3520194585949738</v>
      </c>
      <c r="AO23" s="53">
        <f t="shared" si="14"/>
        <v>0.36102537312709654</v>
      </c>
      <c r="AP23" s="53">
        <f t="shared" si="15"/>
        <v>0.33583959251225359</v>
      </c>
      <c r="AQ23" s="24" t="s">
        <v>612</v>
      </c>
    </row>
    <row r="24" spans="2:43">
      <c r="B24" s="49" t="s">
        <v>96</v>
      </c>
      <c r="C24" s="322">
        <f>SUMIFS(Raw!$D:$D,Raw!$A:$A,'GP breakdown'!$B$16,Raw!$B:$B,'GP breakdown'!B24)</f>
        <v>109.67033033844376</v>
      </c>
      <c r="D24" s="322">
        <f>SUMIFS(Raw!$E:$E,Raw!$A:$A,'GP breakdown'!$B$16,Raw!$B:$B,'GP breakdown'!B24)</f>
        <v>25.927050862964503</v>
      </c>
      <c r="E24" s="322">
        <f>SUMIFS(Raw!$F:$F,Raw!$A:$A,'GP breakdown'!$B$16,Raw!$B:$B,'GP breakdown'!B24)</f>
        <v>66.513528258872199</v>
      </c>
      <c r="F24" s="322">
        <f>SUMIFS(Raw!$G:$G,Raw!$A:$A,'GP breakdown'!$B$16,Raw!$B:$B,'GP breakdown'!B24)</f>
        <v>76.903957715228913</v>
      </c>
      <c r="H24" s="49" t="s">
        <v>96</v>
      </c>
      <c r="I24" s="322">
        <f>SUMIFS(Raw!$J:$J,Raw!$A:$A,'GP breakdown'!$B$16,Raw!$B:$B,'GP breakdown'!H24)</f>
        <v>30638</v>
      </c>
      <c r="J24" s="322">
        <f>SUMIFS(Raw!$K:$K,Raw!$A:$A,'GP breakdown'!$B$16,Raw!$B:$B,'GP breakdown'!H24)</f>
        <v>3574</v>
      </c>
      <c r="K24" s="322">
        <f>SUMIFS(Raw!$L:$L,Raw!$A:$A,'GP breakdown'!$B$16,Raw!$B:$B,'GP breakdown'!H24)</f>
        <v>9755</v>
      </c>
      <c r="L24" s="322">
        <f>SUMIFS(Raw!$M:$M,Raw!$A:$A,'GP breakdown'!$B$16,Raw!$B:$B,'GP breakdown'!H24)</f>
        <v>3490</v>
      </c>
      <c r="N24" s="49" t="s">
        <v>96</v>
      </c>
      <c r="O24" s="322">
        <f>SUMIFS(Raw!$AB:$AB,Raw!$A:$A,'GP breakdown'!$B$16,Raw!$B:$B,'GP breakdown'!N24)</f>
        <v>57.758474324914616</v>
      </c>
      <c r="P24" s="322">
        <f>SUMIFS(Raw!$AC:$AC,Raw!$A:$A,'GP breakdown'!$B$16,Raw!$B:$B,'GP breakdown'!N24)</f>
        <v>13.405231836233153</v>
      </c>
      <c r="Q24" s="322">
        <f>SUMIFS(Raw!$AD:$AD,Raw!$A:$A,'GP breakdown'!$B$16,Raw!$B:$B,'GP breakdown'!N24)</f>
        <v>44.131515332428272</v>
      </c>
      <c r="R24" s="322">
        <f>SUMIFS(Raw!$AE:$AE,Raw!$A:$A,'GP breakdown'!$B$16,Raw!$B:$B,'GP breakdown'!N24)</f>
        <v>36.234585818547451</v>
      </c>
      <c r="T24" s="49" t="s">
        <v>96</v>
      </c>
      <c r="U24" s="322">
        <f t="shared" si="0"/>
        <v>51.911856013529146</v>
      </c>
      <c r="V24" s="322">
        <f t="shared" si="1"/>
        <v>12.52181902673135</v>
      </c>
      <c r="W24" s="322">
        <f t="shared" si="2"/>
        <v>22.382012926443927</v>
      </c>
      <c r="X24" s="322">
        <f t="shared" si="3"/>
        <v>40.669371896681461</v>
      </c>
      <c r="Z24" s="49" t="s">
        <v>96</v>
      </c>
      <c r="AA24" s="322">
        <f t="shared" si="4"/>
        <v>3579.5525275293348</v>
      </c>
      <c r="AB24" s="322">
        <f t="shared" si="5"/>
        <v>7254.3511088317018</v>
      </c>
      <c r="AC24" s="322">
        <f t="shared" si="6"/>
        <v>6818.4037169525573</v>
      </c>
      <c r="AD24" s="322">
        <f t="shared" si="7"/>
        <v>22035.517969979632</v>
      </c>
      <c r="AF24" s="49" t="s">
        <v>96</v>
      </c>
      <c r="AG24" s="322">
        <f t="shared" si="8"/>
        <v>1885.1907541260728</v>
      </c>
      <c r="AH24" s="322">
        <f t="shared" si="9"/>
        <v>3750.7643638033442</v>
      </c>
      <c r="AI24" s="322">
        <f t="shared" si="10"/>
        <v>4523.9892703668138</v>
      </c>
      <c r="AJ24" s="322">
        <f t="shared" si="11"/>
        <v>10382.402813337378</v>
      </c>
      <c r="AL24" s="49" t="s">
        <v>96</v>
      </c>
      <c r="AM24" s="53">
        <f t="shared" si="12"/>
        <v>0.47334457599725127</v>
      </c>
      <c r="AN24" s="53">
        <f t="shared" si="13"/>
        <v>0.48296349218098472</v>
      </c>
      <c r="AO24" s="53">
        <f t="shared" si="14"/>
        <v>0.33650316728549734</v>
      </c>
      <c r="AP24" s="53">
        <f t="shared" si="15"/>
        <v>0.52883327601003172</v>
      </c>
      <c r="AQ24" s="24" t="s">
        <v>611</v>
      </c>
    </row>
    <row r="25" spans="2:43">
      <c r="B25" s="49" t="s">
        <v>95</v>
      </c>
      <c r="C25" s="322">
        <f>SUMIFS(Raw!$D:$D,Raw!$A:$A,'GP breakdown'!$B$16,Raw!$B:$B,'GP breakdown'!B25)</f>
        <v>1605.6871084792381</v>
      </c>
      <c r="D25" s="322">
        <f>SUMIFS(Raw!$E:$E,Raw!$A:$A,'GP breakdown'!$B$16,Raw!$B:$B,'GP breakdown'!B25)</f>
        <v>685.25935152863576</v>
      </c>
      <c r="E25" s="322">
        <f>SUMIFS(Raw!$F:$F,Raw!$A:$A,'GP breakdown'!$B$16,Raw!$B:$B,'GP breakdown'!B25)</f>
        <v>925.91257001174063</v>
      </c>
      <c r="F25" s="322">
        <f>SUMIFS(Raw!$G:$G,Raw!$A:$A,'GP breakdown'!$B$16,Raw!$B:$B,'GP breakdown'!B25)</f>
        <v>724.8086784639936</v>
      </c>
      <c r="H25" s="49" t="s">
        <v>95</v>
      </c>
      <c r="I25" s="322">
        <f>SUMIFS(Raw!$J:$J,Raw!$A:$A,'GP breakdown'!$B$16,Raw!$B:$B,'GP breakdown'!H25)</f>
        <v>187109</v>
      </c>
      <c r="J25" s="322">
        <f>SUMIFS(Raw!$K:$K,Raw!$A:$A,'GP breakdown'!$B$16,Raw!$B:$B,'GP breakdown'!H25)</f>
        <v>94301</v>
      </c>
      <c r="K25" s="322">
        <f>SUMIFS(Raw!$L:$L,Raw!$A:$A,'GP breakdown'!$B$16,Raw!$B:$B,'GP breakdown'!H25)</f>
        <v>140532</v>
      </c>
      <c r="L25" s="322">
        <f>SUMIFS(Raw!$M:$M,Raw!$A:$A,'GP breakdown'!$B$16,Raw!$B:$B,'GP breakdown'!H25)</f>
        <v>91299</v>
      </c>
      <c r="N25" s="49" t="s">
        <v>95</v>
      </c>
      <c r="O25" s="322">
        <f>SUMIFS(Raw!$AB:$AB,Raw!$A:$A,'GP breakdown'!$B$16,Raw!$B:$B,'GP breakdown'!N25)</f>
        <v>1005.9737088843966</v>
      </c>
      <c r="P25" s="322">
        <f>SUMIFS(Raw!$AC:$AC,Raw!$A:$A,'GP breakdown'!$B$16,Raw!$B:$B,'GP breakdown'!N25)</f>
        <v>470.39948645556609</v>
      </c>
      <c r="Q25" s="322">
        <f>SUMIFS(Raw!$AD:$AD,Raw!$A:$A,'GP breakdown'!$B$16,Raw!$B:$B,'GP breakdown'!N25)</f>
        <v>604.11177177994011</v>
      </c>
      <c r="R25" s="322">
        <f>SUMIFS(Raw!$AE:$AE,Raw!$A:$A,'GP breakdown'!$B$16,Raw!$B:$B,'GP breakdown'!N25)</f>
        <v>416.7676085701944</v>
      </c>
      <c r="T25" s="49" t="s">
        <v>95</v>
      </c>
      <c r="U25" s="322">
        <f t="shared" si="0"/>
        <v>599.71339959484146</v>
      </c>
      <c r="V25" s="322">
        <f t="shared" si="1"/>
        <v>214.85986507306967</v>
      </c>
      <c r="W25" s="322">
        <f t="shared" si="2"/>
        <v>321.80079823180051</v>
      </c>
      <c r="X25" s="322">
        <f t="shared" si="3"/>
        <v>308.0410698937992</v>
      </c>
      <c r="Z25" s="49" t="s">
        <v>95</v>
      </c>
      <c r="AA25" s="322">
        <f t="shared" si="4"/>
        <v>8581.5599916585415</v>
      </c>
      <c r="AB25" s="322">
        <f t="shared" si="5"/>
        <v>7266.7241230595191</v>
      </c>
      <c r="AC25" s="322">
        <f t="shared" si="6"/>
        <v>6588.6244414919074</v>
      </c>
      <c r="AD25" s="322">
        <f t="shared" si="7"/>
        <v>7938.8457536664537</v>
      </c>
      <c r="AF25" s="49" t="s">
        <v>95</v>
      </c>
      <c r="AG25" s="322">
        <f t="shared" si="8"/>
        <v>5376.4047100053804</v>
      </c>
      <c r="AH25" s="322">
        <f t="shared" si="9"/>
        <v>4988.2767569332891</v>
      </c>
      <c r="AI25" s="322">
        <f t="shared" si="10"/>
        <v>4298.7488385559172</v>
      </c>
      <c r="AJ25" s="322">
        <f t="shared" si="11"/>
        <v>4564.8649883371609</v>
      </c>
      <c r="AL25" s="49" t="s">
        <v>95</v>
      </c>
      <c r="AM25" s="53">
        <f t="shared" si="12"/>
        <v>0.37349331412571152</v>
      </c>
      <c r="AN25" s="53">
        <f t="shared" si="13"/>
        <v>0.31354532352425846</v>
      </c>
      <c r="AO25" s="53">
        <f t="shared" si="14"/>
        <v>0.34754987528435871</v>
      </c>
      <c r="AP25" s="53">
        <f t="shared" si="15"/>
        <v>0.42499638738680168</v>
      </c>
      <c r="AQ25" s="24" t="s">
        <v>610</v>
      </c>
    </row>
    <row r="26" spans="2:43">
      <c r="B26" s="49" t="s">
        <v>94</v>
      </c>
      <c r="C26" s="322">
        <f>SUMIFS(Raw!$D:$D,Raw!$A:$A,'GP breakdown'!$B$16,Raw!$B:$B,'GP breakdown'!B26)</f>
        <v>5014.1462747838877</v>
      </c>
      <c r="D26" s="322">
        <f>SUMIFS(Raw!$E:$E,Raw!$A:$A,'GP breakdown'!$B$16,Raw!$B:$B,'GP breakdown'!B26)</f>
        <v>5018.661652684963</v>
      </c>
      <c r="E26" s="322">
        <f>SUMIFS(Raw!$F:$F,Raw!$A:$A,'GP breakdown'!$B$16,Raw!$B:$B,'GP breakdown'!B26)</f>
        <v>3368.632613014116</v>
      </c>
      <c r="F26" s="322">
        <f>SUMIFS(Raw!$G:$G,Raw!$A:$A,'GP breakdown'!$B$16,Raw!$B:$B,'GP breakdown'!B26)</f>
        <v>4087.6386728888565</v>
      </c>
      <c r="H26" s="49" t="s">
        <v>94</v>
      </c>
      <c r="I26" s="322">
        <f>SUMIFS(Raw!$J:$J,Raw!$A:$A,'GP breakdown'!$B$16,Raw!$B:$B,'GP breakdown'!H26)</f>
        <v>3265369</v>
      </c>
      <c r="J26" s="322">
        <f>SUMIFS(Raw!$K:$K,Raw!$A:$A,'GP breakdown'!$B$16,Raw!$B:$B,'GP breakdown'!H26)</f>
        <v>1808452</v>
      </c>
      <c r="K26" s="322">
        <f>SUMIFS(Raw!$L:$L,Raw!$A:$A,'GP breakdown'!$B$16,Raw!$B:$B,'GP breakdown'!H26)</f>
        <v>847024</v>
      </c>
      <c r="L26" s="322">
        <f>SUMIFS(Raw!$M:$M,Raw!$A:$A,'GP breakdown'!$B$16,Raw!$B:$B,'GP breakdown'!H26)</f>
        <v>1532049</v>
      </c>
      <c r="N26" s="49" t="s">
        <v>94</v>
      </c>
      <c r="O26" s="322">
        <f>SUMIFS(Raw!$AB:$AB,Raw!$A:$A,'GP breakdown'!$B$16,Raw!$B:$B,'GP breakdown'!N26)</f>
        <v>3594.5250577802785</v>
      </c>
      <c r="P26" s="322">
        <f>SUMIFS(Raw!$AC:$AC,Raw!$A:$A,'GP breakdown'!$B$16,Raw!$B:$B,'GP breakdown'!N26)</f>
        <v>3458.5112215815016</v>
      </c>
      <c r="Q26" s="322">
        <f>SUMIFS(Raw!$AD:$AD,Raw!$A:$A,'GP breakdown'!$B$16,Raw!$B:$B,'GP breakdown'!N26)</f>
        <v>2208.0569724539419</v>
      </c>
      <c r="R26" s="322">
        <f>SUMIFS(Raw!$AE:$AE,Raw!$A:$A,'GP breakdown'!$B$16,Raw!$B:$B,'GP breakdown'!N26)</f>
        <v>2486.8369550313482</v>
      </c>
      <c r="T26" s="49" t="s">
        <v>94</v>
      </c>
      <c r="U26" s="322">
        <f t="shared" si="0"/>
        <v>1419.6212170036092</v>
      </c>
      <c r="V26" s="322">
        <f t="shared" si="1"/>
        <v>1560.1504311034614</v>
      </c>
      <c r="W26" s="322">
        <f t="shared" si="2"/>
        <v>1160.5756405601742</v>
      </c>
      <c r="X26" s="322">
        <f t="shared" si="3"/>
        <v>1600.8017178575083</v>
      </c>
      <c r="Z26" s="49" t="s">
        <v>94</v>
      </c>
      <c r="AA26" s="322">
        <f t="shared" si="4"/>
        <v>1535.5527276653536</v>
      </c>
      <c r="AB26" s="322">
        <f t="shared" si="5"/>
        <v>2775.1146575551707</v>
      </c>
      <c r="AC26" s="322">
        <f t="shared" si="6"/>
        <v>3977.0214456899871</v>
      </c>
      <c r="AD26" s="322">
        <f t="shared" si="7"/>
        <v>2668.0861205410902</v>
      </c>
      <c r="AF26" s="49" t="s">
        <v>94</v>
      </c>
      <c r="AG26" s="322">
        <f t="shared" si="8"/>
        <v>1100.802101624741</v>
      </c>
      <c r="AH26" s="322">
        <f t="shared" si="9"/>
        <v>1912.4152709507919</v>
      </c>
      <c r="AI26" s="322">
        <f t="shared" si="10"/>
        <v>2606.8410959476259</v>
      </c>
      <c r="AJ26" s="322">
        <f t="shared" si="11"/>
        <v>1623.2098027095401</v>
      </c>
      <c r="AL26" s="49" t="s">
        <v>94</v>
      </c>
      <c r="AM26" s="53">
        <f t="shared" si="12"/>
        <v>0.283123215639495</v>
      </c>
      <c r="AN26" s="53">
        <f t="shared" si="13"/>
        <v>0.31086981730852237</v>
      </c>
      <c r="AO26" s="53">
        <f t="shared" si="14"/>
        <v>0.34452425476037235</v>
      </c>
      <c r="AP26" s="53">
        <f t="shared" si="15"/>
        <v>0.39162016165342073</v>
      </c>
    </row>
    <row r="27" spans="2:43">
      <c r="B27" s="49" t="s">
        <v>93</v>
      </c>
      <c r="C27" s="322">
        <f>SUMIFS(Raw!$D:$D,Raw!$A:$A,'GP breakdown'!$B$16,Raw!$B:$B,'GP breakdown'!B27)</f>
        <v>127.60506346189679</v>
      </c>
      <c r="D27" s="322">
        <f>SUMIFS(Raw!$E:$E,Raw!$A:$A,'GP breakdown'!$B$16,Raw!$B:$B,'GP breakdown'!B27)</f>
        <v>5300.8132808400533</v>
      </c>
      <c r="E27" s="322">
        <f>SUMIFS(Raw!$F:$F,Raw!$A:$A,'GP breakdown'!$B$16,Raw!$B:$B,'GP breakdown'!B27)</f>
        <v>1433.2188141233732</v>
      </c>
      <c r="F27" s="322">
        <f>SUMIFS(Raw!$G:$G,Raw!$A:$A,'GP breakdown'!$B$16,Raw!$B:$B,'GP breakdown'!B27)</f>
        <v>941.46062457564767</v>
      </c>
      <c r="H27" s="49" t="s">
        <v>93</v>
      </c>
      <c r="I27" s="322">
        <f>SUMIFS(Raw!$J:$J,Raw!$A:$A,'GP breakdown'!$B$16,Raw!$B:$B,'GP breakdown'!H27)</f>
        <v>24829</v>
      </c>
      <c r="J27" s="322">
        <f>SUMIFS(Raw!$K:$K,Raw!$A:$A,'GP breakdown'!$B$16,Raw!$B:$B,'GP breakdown'!H27)</f>
        <v>1305992</v>
      </c>
      <c r="K27" s="322">
        <f>SUMIFS(Raw!$L:$L,Raw!$A:$A,'GP breakdown'!$B$16,Raw!$B:$B,'GP breakdown'!H27)</f>
        <v>804660</v>
      </c>
      <c r="L27" s="322">
        <f>SUMIFS(Raw!$M:$M,Raw!$A:$A,'GP breakdown'!$B$16,Raw!$B:$B,'GP breakdown'!H27)</f>
        <v>606624</v>
      </c>
      <c r="N27" s="49" t="s">
        <v>93</v>
      </c>
      <c r="O27" s="322">
        <f>SUMIFS(Raw!$AB:$AB,Raw!$A:$A,'GP breakdown'!$B$16,Raw!$B:$B,'GP breakdown'!N27)</f>
        <v>59.170349492935053</v>
      </c>
      <c r="P27" s="322">
        <f>SUMIFS(Raw!$AC:$AC,Raw!$A:$A,'GP breakdown'!$B$16,Raw!$B:$B,'GP breakdown'!N27)</f>
        <v>2449.4558673596994</v>
      </c>
      <c r="Q27" s="322">
        <f>SUMIFS(Raw!$AD:$AD,Raw!$A:$A,'GP breakdown'!$B$16,Raw!$B:$B,'GP breakdown'!N27)</f>
        <v>729.95381035450055</v>
      </c>
      <c r="R27" s="322">
        <f>SUMIFS(Raw!$AE:$AE,Raw!$A:$A,'GP breakdown'!$B$16,Raw!$B:$B,'GP breakdown'!N27)</f>
        <v>531.30092679899599</v>
      </c>
      <c r="T27" s="49" t="s">
        <v>93</v>
      </c>
      <c r="U27" s="322">
        <f t="shared" si="0"/>
        <v>68.434713968961745</v>
      </c>
      <c r="V27" s="322">
        <f t="shared" si="1"/>
        <v>2851.3574134803539</v>
      </c>
      <c r="W27" s="322">
        <f t="shared" si="2"/>
        <v>703.2650037688727</v>
      </c>
      <c r="X27" s="322">
        <f t="shared" si="3"/>
        <v>410.15969777665168</v>
      </c>
      <c r="Z27" s="49" t="s">
        <v>93</v>
      </c>
      <c r="AA27" s="322">
        <f t="shared" si="4"/>
        <v>5139.3557316805664</v>
      </c>
      <c r="AB27" s="322">
        <f t="shared" si="5"/>
        <v>4058.8405448425819</v>
      </c>
      <c r="AC27" s="322">
        <f t="shared" si="6"/>
        <v>1781.1483286398893</v>
      </c>
      <c r="AD27" s="322">
        <f t="shared" si="7"/>
        <v>1551.9673217275408</v>
      </c>
      <c r="AF27" s="49" t="s">
        <v>93</v>
      </c>
      <c r="AG27" s="322">
        <f t="shared" si="8"/>
        <v>2383.1144827796147</v>
      </c>
      <c r="AH27" s="322">
        <f t="shared" si="9"/>
        <v>1875.5519692001935</v>
      </c>
      <c r="AI27" s="322">
        <f t="shared" si="10"/>
        <v>907.15806720167586</v>
      </c>
      <c r="AJ27" s="322">
        <f t="shared" si="11"/>
        <v>875.83235546070705</v>
      </c>
      <c r="AL27" s="49" t="s">
        <v>93</v>
      </c>
      <c r="AM27" s="53">
        <f t="shared" si="12"/>
        <v>0.53630092813202923</v>
      </c>
      <c r="AN27" s="53">
        <f t="shared" si="13"/>
        <v>0.53790942302885292</v>
      </c>
      <c r="AO27" s="53">
        <f t="shared" si="14"/>
        <v>0.49068920728550719</v>
      </c>
      <c r="AP27" s="53">
        <f t="shared" si="15"/>
        <v>0.43566314625375474</v>
      </c>
      <c r="AQ27" s="24" t="s">
        <v>609</v>
      </c>
    </row>
    <row r="28" spans="2:43">
      <c r="B28" s="24" t="s">
        <v>291</v>
      </c>
      <c r="C28" s="322">
        <f>SUM(C29:C39)</f>
        <v>79009.099792313762</v>
      </c>
      <c r="D28" s="322">
        <f>SUM(D29:D39)</f>
        <v>65506.377837380751</v>
      </c>
      <c r="E28" s="322">
        <f>SUM(E29:E39)</f>
        <v>24732.709993124798</v>
      </c>
      <c r="F28" s="322">
        <f>SUM(F29:F39)</f>
        <v>20569.177667925513</v>
      </c>
      <c r="H28" s="24" t="s">
        <v>226</v>
      </c>
      <c r="I28" s="322">
        <f>SUM(I29:I39)</f>
        <v>2408878</v>
      </c>
      <c r="J28" s="322">
        <f>SUM(J29:J39)</f>
        <v>1690153</v>
      </c>
      <c r="K28" s="322">
        <f>SUM(K29:K39)</f>
        <v>605440</v>
      </c>
      <c r="L28" s="322">
        <f>SUM(L29:L39)</f>
        <v>555877</v>
      </c>
      <c r="N28" s="24" t="s">
        <v>291</v>
      </c>
      <c r="O28" s="322">
        <f>SUM(O29:O39)</f>
        <v>42853.841472681495</v>
      </c>
      <c r="P28" s="322">
        <f>SUM(P29:P39)</f>
        <v>35786.579307559856</v>
      </c>
      <c r="Q28" s="322">
        <f>SUM(Q29:Q39)</f>
        <v>12202.270756934357</v>
      </c>
      <c r="R28" s="322">
        <f>SUM(R29:R39)</f>
        <v>8505.5233351535244</v>
      </c>
      <c r="T28" s="24" t="s">
        <v>291</v>
      </c>
      <c r="U28" s="24">
        <f t="shared" si="0"/>
        <v>36155.258319632267</v>
      </c>
      <c r="V28" s="24">
        <f t="shared" si="1"/>
        <v>29719.798529820895</v>
      </c>
      <c r="W28" s="24">
        <f t="shared" si="2"/>
        <v>12530.439236190441</v>
      </c>
      <c r="X28" s="24">
        <f t="shared" si="3"/>
        <v>12063.654332771988</v>
      </c>
      <c r="Z28" s="24" t="s">
        <v>291</v>
      </c>
      <c r="AA28" s="322">
        <f t="shared" si="4"/>
        <v>32799.128802834253</v>
      </c>
      <c r="AB28" s="322">
        <f t="shared" si="5"/>
        <v>38757.661488268073</v>
      </c>
      <c r="AC28" s="322">
        <f t="shared" si="6"/>
        <v>40850.8027106316</v>
      </c>
      <c r="AD28" s="322">
        <f t="shared" si="7"/>
        <v>37003.109802933948</v>
      </c>
      <c r="AF28" s="24" t="s">
        <v>291</v>
      </c>
      <c r="AG28" s="322">
        <f t="shared" si="8"/>
        <v>17789.959256002792</v>
      </c>
      <c r="AH28" s="322">
        <f t="shared" si="9"/>
        <v>21173.573817021213</v>
      </c>
      <c r="AI28" s="322">
        <f t="shared" si="10"/>
        <v>20154.384839016842</v>
      </c>
      <c r="AJ28" s="322">
        <f t="shared" si="11"/>
        <v>15301.08879330054</v>
      </c>
      <c r="AL28" s="24" t="s">
        <v>291</v>
      </c>
      <c r="AM28" s="53">
        <f t="shared" si="12"/>
        <v>0.45760878702163821</v>
      </c>
      <c r="AN28" s="53">
        <f t="shared" si="13"/>
        <v>0.45369320531811641</v>
      </c>
      <c r="AO28" s="53">
        <f t="shared" si="14"/>
        <v>0.5066343008782157</v>
      </c>
      <c r="AP28" s="53">
        <f t="shared" si="15"/>
        <v>0.58649181447751375</v>
      </c>
    </row>
    <row r="29" spans="2:43">
      <c r="B29" s="49" t="s">
        <v>103</v>
      </c>
      <c r="C29" s="322">
        <f>SUMIFS(Raw!$D:$D,Raw!$A:$A,'GP breakdown'!$B$28,Raw!$B:$B,'GP breakdown'!B29)</f>
        <v>20205.579606342781</v>
      </c>
      <c r="D29" s="322">
        <f>SUMIFS(Raw!$E:$E,Raw!$A:$A,'GP breakdown'!$B$28,Raw!$B:$B,'GP breakdown'!B29)</f>
        <v>15139.957246435175</v>
      </c>
      <c r="E29" s="322">
        <f>SUMIFS(Raw!$F:$F,Raw!$A:$A,'GP breakdown'!$B$28,Raw!$B:$B,'GP breakdown'!B29)</f>
        <v>1513.6304265194397</v>
      </c>
      <c r="F29" s="322">
        <f>SUMIFS(Raw!$G:$G,Raw!$A:$A,'GP breakdown'!$B$28,Raw!$B:$B,'GP breakdown'!B29)</f>
        <v>1268.5807459707476</v>
      </c>
      <c r="H29" s="49" t="s">
        <v>103</v>
      </c>
      <c r="I29" s="322">
        <f>SUMIFS(Raw!$J:$J,Raw!$A:$A,'GP breakdown'!$B$28,Raw!$B:$B,'GP breakdown'!H29)</f>
        <v>368310</v>
      </c>
      <c r="J29" s="322">
        <f>SUMIFS(Raw!$K:$K,Raw!$A:$A,'GP breakdown'!$B$28,Raw!$B:$B,'GP breakdown'!H29)</f>
        <v>259542</v>
      </c>
      <c r="K29" s="322">
        <f>SUMIFS(Raw!$L:$L,Raw!$A:$A,'GP breakdown'!$B$28,Raw!$B:$B,'GP breakdown'!H29)</f>
        <v>48357</v>
      </c>
      <c r="L29" s="322">
        <f>SUMIFS(Raw!$M:$M,Raw!$A:$A,'GP breakdown'!$B$28,Raw!$B:$B,'GP breakdown'!H29)</f>
        <v>49618</v>
      </c>
      <c r="N29" s="49" t="s">
        <v>103</v>
      </c>
      <c r="O29" s="322">
        <f>SUMIFS(Raw!$AB:$AB,Raw!$A:$A,'GP breakdown'!$B$28,Raw!$B:$B,'GP breakdown'!N29)</f>
        <v>7562.2426673498539</v>
      </c>
      <c r="P29" s="322">
        <f>SUMIFS(Raw!$AC:$AC,Raw!$A:$A,'GP breakdown'!$B$28,Raw!$B:$B,'GP breakdown'!N29)</f>
        <v>6491.4561023794859</v>
      </c>
      <c r="Q29" s="322">
        <f>SUMIFS(Raw!$AD:$AD,Raw!$A:$A,'GP breakdown'!$B$28,Raw!$B:$B,'GP breakdown'!N29)</f>
        <v>772.34279632503956</v>
      </c>
      <c r="R29" s="322">
        <f>SUMIFS(Raw!$AE:$AE,Raw!$A:$A,'GP breakdown'!$B$28,Raw!$B:$B,'GP breakdown'!N29)</f>
        <v>625.2798216908958</v>
      </c>
      <c r="T29" s="49" t="s">
        <v>103</v>
      </c>
      <c r="U29" s="322">
        <f t="shared" si="0"/>
        <v>12643.336938992927</v>
      </c>
      <c r="V29" s="322">
        <f t="shared" si="1"/>
        <v>8648.5011440556882</v>
      </c>
      <c r="W29" s="322">
        <f t="shared" si="2"/>
        <v>741.28763019440009</v>
      </c>
      <c r="X29" s="322">
        <f t="shared" si="3"/>
        <v>643.30092427985176</v>
      </c>
      <c r="Z29" s="49" t="s">
        <v>103</v>
      </c>
      <c r="AA29" s="322">
        <f t="shared" si="4"/>
        <v>54860.252521904862</v>
      </c>
      <c r="AB29" s="322">
        <f t="shared" si="5"/>
        <v>58333.36125342016</v>
      </c>
      <c r="AC29" s="322">
        <f t="shared" si="6"/>
        <v>31301.16480591103</v>
      </c>
      <c r="AD29" s="322">
        <f t="shared" si="7"/>
        <v>25566.946389833276</v>
      </c>
      <c r="AF29" s="49" t="s">
        <v>103</v>
      </c>
      <c r="AG29" s="322">
        <f t="shared" si="8"/>
        <v>20532.276254649219</v>
      </c>
      <c r="AH29" s="322">
        <f t="shared" si="9"/>
        <v>25011.197040862313</v>
      </c>
      <c r="AI29" s="322">
        <f t="shared" si="10"/>
        <v>15971.685512439553</v>
      </c>
      <c r="AJ29" s="322">
        <f t="shared" si="11"/>
        <v>12601.874756961099</v>
      </c>
      <c r="AL29" s="49" t="s">
        <v>103</v>
      </c>
      <c r="AM29" s="53">
        <f t="shared" si="12"/>
        <v>0.62573492992123958</v>
      </c>
      <c r="AN29" s="53">
        <f t="shared" si="13"/>
        <v>0.57123682737558901</v>
      </c>
      <c r="AO29" s="53">
        <f t="shared" si="14"/>
        <v>0.4897414964754474</v>
      </c>
      <c r="AP29" s="53">
        <f t="shared" si="15"/>
        <v>0.50710285988739556</v>
      </c>
    </row>
    <row r="30" spans="2:43">
      <c r="B30" s="49" t="s">
        <v>102</v>
      </c>
      <c r="C30" s="322">
        <f>SUMIFS(Raw!$D:$D,Raw!$A:$A,'GP breakdown'!$B$28,Raw!$B:$B,'GP breakdown'!B30)</f>
        <v>14205.930472085891</v>
      </c>
      <c r="D30" s="322">
        <f>SUMIFS(Raw!$E:$E,Raw!$A:$A,'GP breakdown'!$B$28,Raw!$B:$B,'GP breakdown'!B30)</f>
        <v>5122.2983363102694</v>
      </c>
      <c r="E30" s="322">
        <f>SUMIFS(Raw!$F:$F,Raw!$A:$A,'GP breakdown'!$B$28,Raw!$B:$B,'GP breakdown'!B30)</f>
        <v>5609.6942584387543</v>
      </c>
      <c r="F30" s="322">
        <f>SUMIFS(Raw!$G:$G,Raw!$A:$A,'GP breakdown'!$B$28,Raw!$B:$B,'GP breakdown'!B30)</f>
        <v>3928.8087436200281</v>
      </c>
      <c r="H30" s="49" t="s">
        <v>102</v>
      </c>
      <c r="I30" s="322">
        <f>SUMIFS(Raw!$J:$J,Raw!$A:$A,'GP breakdown'!$B$28,Raw!$B:$B,'GP breakdown'!H30)</f>
        <v>666220</v>
      </c>
      <c r="J30" s="322">
        <f>SUMIFS(Raw!$K:$K,Raw!$A:$A,'GP breakdown'!$B$28,Raw!$B:$B,'GP breakdown'!H30)</f>
        <v>287981</v>
      </c>
      <c r="K30" s="322">
        <f>SUMIFS(Raw!$L:$L,Raw!$A:$A,'GP breakdown'!$B$28,Raw!$B:$B,'GP breakdown'!H30)</f>
        <v>134972</v>
      </c>
      <c r="L30" s="322">
        <f>SUMIFS(Raw!$M:$M,Raw!$A:$A,'GP breakdown'!$B$28,Raw!$B:$B,'GP breakdown'!H30)</f>
        <v>129551</v>
      </c>
      <c r="N30" s="49" t="s">
        <v>102</v>
      </c>
      <c r="O30" s="322">
        <f>SUMIFS(Raw!$AB:$AB,Raw!$A:$A,'GP breakdown'!$B$28,Raw!$B:$B,'GP breakdown'!N30)</f>
        <v>9545.720801766829</v>
      </c>
      <c r="P30" s="322">
        <f>SUMIFS(Raw!$AC:$AC,Raw!$A:$A,'GP breakdown'!$B$28,Raw!$B:$B,'GP breakdown'!N30)</f>
        <v>3688.9816875226411</v>
      </c>
      <c r="Q30" s="322">
        <f>SUMIFS(Raw!$AD:$AD,Raw!$A:$A,'GP breakdown'!$B$28,Raw!$B:$B,'GP breakdown'!N30)</f>
        <v>2992.2384501713514</v>
      </c>
      <c r="R30" s="322">
        <f>SUMIFS(Raw!$AE:$AE,Raw!$A:$A,'GP breakdown'!$B$28,Raw!$B:$B,'GP breakdown'!N30)</f>
        <v>1974.9933150971995</v>
      </c>
      <c r="T30" s="49" t="s">
        <v>102</v>
      </c>
      <c r="U30" s="322">
        <f t="shared" si="0"/>
        <v>4660.2096703190618</v>
      </c>
      <c r="V30" s="322">
        <f t="shared" si="1"/>
        <v>1433.3166487876283</v>
      </c>
      <c r="W30" s="322">
        <f t="shared" si="2"/>
        <v>2617.455808267403</v>
      </c>
      <c r="X30" s="322">
        <f t="shared" si="3"/>
        <v>1953.8154285228286</v>
      </c>
      <c r="Z30" s="49" t="s">
        <v>102</v>
      </c>
      <c r="AA30" s="322">
        <f t="shared" si="4"/>
        <v>21323.182240229791</v>
      </c>
      <c r="AB30" s="322">
        <f t="shared" si="5"/>
        <v>17786.931555589672</v>
      </c>
      <c r="AC30" s="322">
        <f t="shared" si="6"/>
        <v>41561.911051468116</v>
      </c>
      <c r="AD30" s="322">
        <f t="shared" si="7"/>
        <v>30326.348261457093</v>
      </c>
      <c r="AF30" s="49" t="s">
        <v>102</v>
      </c>
      <c r="AG30" s="322">
        <f t="shared" si="8"/>
        <v>14328.181083976508</v>
      </c>
      <c r="AH30" s="322">
        <f t="shared" si="9"/>
        <v>12809.809284371682</v>
      </c>
      <c r="AI30" s="322">
        <f t="shared" si="10"/>
        <v>22169.327343236757</v>
      </c>
      <c r="AJ30" s="322">
        <f t="shared" si="11"/>
        <v>15244.909843206146</v>
      </c>
      <c r="AL30" s="49" t="s">
        <v>102</v>
      </c>
      <c r="AM30" s="53">
        <f t="shared" si="12"/>
        <v>0.32804677451267239</v>
      </c>
      <c r="AN30" s="53">
        <f t="shared" si="13"/>
        <v>0.2798190489271824</v>
      </c>
      <c r="AO30" s="53">
        <f t="shared" si="14"/>
        <v>0.46659509193926596</v>
      </c>
      <c r="AP30" s="53">
        <f t="shared" si="15"/>
        <v>0.49730479542828837</v>
      </c>
    </row>
    <row r="31" spans="2:43">
      <c r="B31" s="49" t="s">
        <v>101</v>
      </c>
      <c r="C31" s="322">
        <f>SUMIFS(Raw!$D:$D,Raw!$A:$A,'GP breakdown'!$B$28,Raw!$B:$B,'GP breakdown'!B31)</f>
        <v>3772.1591410776041</v>
      </c>
      <c r="D31" s="322">
        <f>SUMIFS(Raw!$E:$E,Raw!$A:$A,'GP breakdown'!$B$28,Raw!$B:$B,'GP breakdown'!B31)</f>
        <v>727.13060230010819</v>
      </c>
      <c r="E31" s="322">
        <f>SUMIFS(Raw!$F:$F,Raw!$A:$A,'GP breakdown'!$B$28,Raw!$B:$B,'GP breakdown'!B31)</f>
        <v>309.61627361133844</v>
      </c>
      <c r="F31" s="322">
        <f>SUMIFS(Raw!$G:$G,Raw!$A:$A,'GP breakdown'!$B$28,Raw!$B:$B,'GP breakdown'!B31)</f>
        <v>1752.0209327929633</v>
      </c>
      <c r="H31" s="49" t="s">
        <v>101</v>
      </c>
      <c r="I31" s="322">
        <f>SUMIFS(Raw!$J:$J,Raw!$A:$A,'GP breakdown'!$B$28,Raw!$B:$B,'GP breakdown'!H31)</f>
        <v>119007</v>
      </c>
      <c r="J31" s="322">
        <f>SUMIFS(Raw!$K:$K,Raw!$A:$A,'GP breakdown'!$B$28,Raw!$B:$B,'GP breakdown'!H31)</f>
        <v>45764</v>
      </c>
      <c r="K31" s="322">
        <f>SUMIFS(Raw!$L:$L,Raw!$A:$A,'GP breakdown'!$B$28,Raw!$B:$B,'GP breakdown'!H31)</f>
        <v>25701</v>
      </c>
      <c r="L31" s="322">
        <f>SUMIFS(Raw!$M:$M,Raw!$A:$A,'GP breakdown'!$B$28,Raw!$B:$B,'GP breakdown'!H31)</f>
        <v>63241</v>
      </c>
      <c r="N31" s="49" t="s">
        <v>101</v>
      </c>
      <c r="O31" s="322">
        <f>SUMIFS(Raw!$AB:$AB,Raw!$A:$A,'GP breakdown'!$B$28,Raw!$B:$B,'GP breakdown'!N31)</f>
        <v>2052.5929328091465</v>
      </c>
      <c r="P31" s="322">
        <f>SUMIFS(Raw!$AC:$AC,Raw!$A:$A,'GP breakdown'!$B$28,Raw!$B:$B,'GP breakdown'!N31)</f>
        <v>499.82827025633014</v>
      </c>
      <c r="Q31" s="322">
        <f>SUMIFS(Raw!$AD:$AD,Raw!$A:$A,'GP breakdown'!$B$28,Raw!$B:$B,'GP breakdown'!N31)</f>
        <v>180.82151381375451</v>
      </c>
      <c r="R31" s="322">
        <f>SUMIFS(Raw!$AE:$AE,Raw!$A:$A,'GP breakdown'!$B$28,Raw!$B:$B,'GP breakdown'!N31)</f>
        <v>821.91208015855364</v>
      </c>
      <c r="T31" s="49" t="s">
        <v>101</v>
      </c>
      <c r="U31" s="322">
        <f t="shared" si="0"/>
        <v>1719.5662082684576</v>
      </c>
      <c r="V31" s="322">
        <f t="shared" si="1"/>
        <v>227.30233204377805</v>
      </c>
      <c r="W31" s="322">
        <f t="shared" si="2"/>
        <v>128.79475979758394</v>
      </c>
      <c r="X31" s="322">
        <f t="shared" si="3"/>
        <v>930.10885263440969</v>
      </c>
      <c r="Z31" s="49" t="s">
        <v>101</v>
      </c>
      <c r="AA31" s="322">
        <f t="shared" si="4"/>
        <v>31696.951785000918</v>
      </c>
      <c r="AB31" s="322">
        <f t="shared" si="5"/>
        <v>15888.702960844948</v>
      </c>
      <c r="AC31" s="322">
        <f t="shared" si="6"/>
        <v>12046.857072150438</v>
      </c>
      <c r="AD31" s="322">
        <f t="shared" si="7"/>
        <v>27703.877750082436</v>
      </c>
      <c r="AF31" s="49" t="s">
        <v>101</v>
      </c>
      <c r="AG31" s="322">
        <f t="shared" si="8"/>
        <v>17247.665539078764</v>
      </c>
      <c r="AH31" s="322">
        <f t="shared" si="9"/>
        <v>10921.865882709775</v>
      </c>
      <c r="AI31" s="322">
        <f t="shared" si="10"/>
        <v>7035.5828105425662</v>
      </c>
      <c r="AJ31" s="322">
        <f t="shared" si="11"/>
        <v>12996.506699112184</v>
      </c>
      <c r="AL31" s="49" t="s">
        <v>101</v>
      </c>
      <c r="AM31" s="53">
        <f t="shared" si="12"/>
        <v>0.4558572806600158</v>
      </c>
      <c r="AN31" s="53">
        <f t="shared" si="13"/>
        <v>0.31260179577748493</v>
      </c>
      <c r="AO31" s="53">
        <f t="shared" si="14"/>
        <v>0.41598188071748482</v>
      </c>
      <c r="AP31" s="53">
        <f t="shared" si="15"/>
        <v>0.53087770541170864</v>
      </c>
    </row>
    <row r="32" spans="2:43">
      <c r="B32" s="49" t="s">
        <v>100</v>
      </c>
      <c r="C32" s="322">
        <f>SUMIFS(Raw!$D:$D,Raw!$A:$A,'GP breakdown'!$B$28,Raw!$B:$B,'GP breakdown'!B32)</f>
        <v>173.65323849927893</v>
      </c>
      <c r="D32" s="322">
        <f>SUMIFS(Raw!$E:$E,Raw!$A:$A,'GP breakdown'!$B$28,Raw!$B:$B,'GP breakdown'!B32)</f>
        <v>66.002477545936472</v>
      </c>
      <c r="E32" s="322">
        <f>SUMIFS(Raw!$F:$F,Raw!$A:$A,'GP breakdown'!$B$28,Raw!$B:$B,'GP breakdown'!B32)</f>
        <v>22.595971953525009</v>
      </c>
      <c r="F32" s="322">
        <f>SUMIFS(Raw!$G:$G,Raw!$A:$A,'GP breakdown'!$B$28,Raw!$B:$B,'GP breakdown'!B32)</f>
        <v>58.205845047793972</v>
      </c>
      <c r="H32" s="49" t="s">
        <v>100</v>
      </c>
      <c r="I32" s="322">
        <f>SUMIFS(Raw!$J:$J,Raw!$A:$A,'GP breakdown'!$B$28,Raw!$B:$B,'GP breakdown'!H32)</f>
        <v>121614</v>
      </c>
      <c r="J32" s="322">
        <f>SUMIFS(Raw!$K:$K,Raw!$A:$A,'GP breakdown'!$B$28,Raw!$B:$B,'GP breakdown'!H32)</f>
        <v>32520</v>
      </c>
      <c r="K32" s="322">
        <f>SUMIFS(Raw!$L:$L,Raw!$A:$A,'GP breakdown'!$B$28,Raw!$B:$B,'GP breakdown'!H32)</f>
        <v>10276</v>
      </c>
      <c r="L32" s="322">
        <f>SUMIFS(Raw!$M:$M,Raw!$A:$A,'GP breakdown'!$B$28,Raw!$B:$B,'GP breakdown'!H32)</f>
        <v>35775</v>
      </c>
      <c r="N32" s="49" t="s">
        <v>100</v>
      </c>
      <c r="O32" s="322">
        <f>SUMIFS(Raw!$AB:$AB,Raw!$A:$A,'GP breakdown'!$B$28,Raw!$B:$B,'GP breakdown'!N32)</f>
        <v>121.0935951182189</v>
      </c>
      <c r="P32" s="322">
        <f>SUMIFS(Raw!$AC:$AC,Raw!$A:$A,'GP breakdown'!$B$28,Raw!$B:$B,'GP breakdown'!N32)</f>
        <v>46.77753073707111</v>
      </c>
      <c r="Q32" s="322">
        <f>SUMIFS(Raw!$AD:$AD,Raw!$A:$A,'GP breakdown'!$B$28,Raw!$B:$B,'GP breakdown'!N32)</f>
        <v>16.694843787250978</v>
      </c>
      <c r="R32" s="322">
        <f>SUMIFS(Raw!$AE:$AE,Raw!$A:$A,'GP breakdown'!$B$28,Raw!$B:$B,'GP breakdown'!N32)</f>
        <v>31.713896551979172</v>
      </c>
      <c r="T32" s="49" t="s">
        <v>100</v>
      </c>
      <c r="U32" s="322">
        <f t="shared" si="0"/>
        <v>52.559643381060027</v>
      </c>
      <c r="V32" s="322">
        <f t="shared" si="1"/>
        <v>19.224946808865361</v>
      </c>
      <c r="W32" s="322">
        <f t="shared" si="2"/>
        <v>5.9011281662740309</v>
      </c>
      <c r="X32" s="322">
        <f t="shared" si="3"/>
        <v>26.4919484958148</v>
      </c>
      <c r="Z32" s="49" t="s">
        <v>100</v>
      </c>
      <c r="AA32" s="322">
        <f t="shared" si="4"/>
        <v>1427.9049985962056</v>
      </c>
      <c r="AB32" s="322">
        <f t="shared" si="5"/>
        <v>2029.5964805023516</v>
      </c>
      <c r="AC32" s="322">
        <f t="shared" si="6"/>
        <v>2198.9073524255559</v>
      </c>
      <c r="AD32" s="322">
        <f t="shared" si="7"/>
        <v>1626.9977651374975</v>
      </c>
      <c r="AF32" s="49" t="s">
        <v>100</v>
      </c>
      <c r="AG32" s="322">
        <f t="shared" si="8"/>
        <v>995.7208472562279</v>
      </c>
      <c r="AH32" s="322">
        <f t="shared" si="9"/>
        <v>1438.4234543994808</v>
      </c>
      <c r="AI32" s="322">
        <f t="shared" si="10"/>
        <v>1624.6441988371912</v>
      </c>
      <c r="AJ32" s="322">
        <f t="shared" si="11"/>
        <v>886.48208391276512</v>
      </c>
      <c r="AL32" s="49" t="s">
        <v>100</v>
      </c>
      <c r="AM32" s="53">
        <f t="shared" si="12"/>
        <v>0.30267010183791232</v>
      </c>
      <c r="AN32" s="53">
        <f t="shared" si="13"/>
        <v>0.29127613877047515</v>
      </c>
      <c r="AO32" s="53">
        <f t="shared" si="14"/>
        <v>0.26115841258837486</v>
      </c>
      <c r="AP32" s="53">
        <f t="shared" si="15"/>
        <v>0.45514240836228281</v>
      </c>
    </row>
    <row r="33" spans="2:42">
      <c r="B33" s="49" t="s">
        <v>99</v>
      </c>
      <c r="C33" s="322">
        <f>SUMIFS(Raw!$D:$D,Raw!$A:$A,'GP breakdown'!$B$28,Raw!$B:$B,'GP breakdown'!B33)</f>
        <v>2885.3184329520859</v>
      </c>
      <c r="D33" s="322">
        <f>SUMIFS(Raw!$E:$E,Raw!$A:$A,'GP breakdown'!$B$28,Raw!$B:$B,'GP breakdown'!B33)</f>
        <v>151.51625074831807</v>
      </c>
      <c r="E33" s="322">
        <f>SUMIFS(Raw!$F:$F,Raw!$A:$A,'GP breakdown'!$B$28,Raw!$B:$B,'GP breakdown'!B33)</f>
        <v>471.36246399767936</v>
      </c>
      <c r="F33" s="322">
        <f>SUMIFS(Raw!$G:$G,Raw!$A:$A,'GP breakdown'!$B$28,Raw!$B:$B,'GP breakdown'!B33)</f>
        <v>1494.3524987431424</v>
      </c>
      <c r="H33" s="49" t="s">
        <v>99</v>
      </c>
      <c r="I33" s="322">
        <f>SUMIFS(Raw!$J:$J,Raw!$A:$A,'GP breakdown'!$B$28,Raw!$B:$B,'GP breakdown'!H33)</f>
        <v>61763</v>
      </c>
      <c r="J33" s="322">
        <f>SUMIFS(Raw!$K:$K,Raw!$A:$A,'GP breakdown'!$B$28,Raw!$B:$B,'GP breakdown'!H33)</f>
        <v>4413</v>
      </c>
      <c r="K33" s="322">
        <f>SUMIFS(Raw!$L:$L,Raw!$A:$A,'GP breakdown'!$B$28,Raw!$B:$B,'GP breakdown'!H33)</f>
        <v>5022</v>
      </c>
      <c r="L33" s="322">
        <f>SUMIFS(Raw!$M:$M,Raw!$A:$A,'GP breakdown'!$B$28,Raw!$B:$B,'GP breakdown'!H33)</f>
        <v>11659</v>
      </c>
      <c r="N33" s="49" t="s">
        <v>99</v>
      </c>
      <c r="O33" s="322">
        <f>SUMIFS(Raw!$AB:$AB,Raw!$A:$A,'GP breakdown'!$B$28,Raw!$B:$B,'GP breakdown'!N33)</f>
        <v>1595.7006696116978</v>
      </c>
      <c r="P33" s="322">
        <f>SUMIFS(Raw!$AC:$AC,Raw!$A:$A,'GP breakdown'!$B$28,Raw!$B:$B,'GP breakdown'!N33)</f>
        <v>97.877151775300661</v>
      </c>
      <c r="Q33" s="322">
        <f>SUMIFS(Raw!$AD:$AD,Raw!$A:$A,'GP breakdown'!$B$28,Raw!$B:$B,'GP breakdown'!N33)</f>
        <v>269.83444145047406</v>
      </c>
      <c r="R33" s="322">
        <f>SUMIFS(Raw!$AE:$AE,Raw!$A:$A,'GP breakdown'!$B$28,Raw!$B:$B,'GP breakdown'!N33)</f>
        <v>493.10555353909109</v>
      </c>
      <c r="T33" s="49" t="s">
        <v>99</v>
      </c>
      <c r="U33" s="322">
        <f t="shared" si="0"/>
        <v>1289.6177633403881</v>
      </c>
      <c r="V33" s="322">
        <f t="shared" si="1"/>
        <v>53.639098973017411</v>
      </c>
      <c r="W33" s="322">
        <f t="shared" si="2"/>
        <v>201.5280225472053</v>
      </c>
      <c r="X33" s="322">
        <f t="shared" si="3"/>
        <v>1001.2469452040514</v>
      </c>
      <c r="Z33" s="49" t="s">
        <v>99</v>
      </c>
      <c r="AA33" s="322">
        <f t="shared" si="4"/>
        <v>46715.969641242911</v>
      </c>
      <c r="AB33" s="322">
        <f t="shared" si="5"/>
        <v>34334.069963362359</v>
      </c>
      <c r="AC33" s="322">
        <f t="shared" si="6"/>
        <v>93859.510951349934</v>
      </c>
      <c r="AD33" s="322">
        <f t="shared" si="7"/>
        <v>128171.58407609077</v>
      </c>
      <c r="AF33" s="49" t="s">
        <v>99</v>
      </c>
      <c r="AG33" s="322">
        <f t="shared" si="8"/>
        <v>25835.867260523253</v>
      </c>
      <c r="AH33" s="322">
        <f t="shared" si="9"/>
        <v>22179.277538024173</v>
      </c>
      <c r="AI33" s="322">
        <f t="shared" si="10"/>
        <v>53730.474203598984</v>
      </c>
      <c r="AJ33" s="322">
        <f t="shared" si="11"/>
        <v>42293.983492502884</v>
      </c>
      <c r="AL33" s="49" t="s">
        <v>99</v>
      </c>
      <c r="AM33" s="53">
        <f t="shared" si="12"/>
        <v>0.44695855702170384</v>
      </c>
      <c r="AN33" s="53">
        <f t="shared" si="13"/>
        <v>0.35401548486120282</v>
      </c>
      <c r="AO33" s="53">
        <f t="shared" si="14"/>
        <v>0.42754363773055437</v>
      </c>
      <c r="AP33" s="53">
        <f t="shared" si="15"/>
        <v>0.67002059155799709</v>
      </c>
    </row>
    <row r="34" spans="2:42">
      <c r="B34" s="49" t="s">
        <v>98</v>
      </c>
      <c r="C34" s="322">
        <f>SUMIFS(Raw!$D:$D,Raw!$A:$A,'GP breakdown'!$B$28,Raw!$B:$B,'GP breakdown'!B34)</f>
        <v>12875.974709353644</v>
      </c>
      <c r="D34" s="322">
        <f>SUMIFS(Raw!$E:$E,Raw!$A:$A,'GP breakdown'!$B$28,Raw!$B:$B,'GP breakdown'!B34)</f>
        <v>19139.824451859422</v>
      </c>
      <c r="E34" s="322">
        <f>SUMIFS(Raw!$F:$F,Raw!$A:$A,'GP breakdown'!$B$28,Raw!$B:$B,'GP breakdown'!B34)</f>
        <v>14808.348994985405</v>
      </c>
      <c r="F34" s="322">
        <f>SUMIFS(Raw!$G:$G,Raw!$A:$A,'GP breakdown'!$B$28,Raw!$B:$B,'GP breakdown'!B34)</f>
        <v>11318.58967032168</v>
      </c>
      <c r="H34" s="49" t="s">
        <v>98</v>
      </c>
      <c r="I34" s="322">
        <f>SUMIFS(Raw!$J:$J,Raw!$A:$A,'GP breakdown'!$B$28,Raw!$B:$B,'GP breakdown'!H34)</f>
        <v>414229</v>
      </c>
      <c r="J34" s="322">
        <f>SUMIFS(Raw!$K:$K,Raw!$A:$A,'GP breakdown'!$B$28,Raw!$B:$B,'GP breakdown'!H34)</f>
        <v>388489</v>
      </c>
      <c r="K34" s="322">
        <f>SUMIFS(Raw!$L:$L,Raw!$A:$A,'GP breakdown'!$B$28,Raw!$B:$B,'GP breakdown'!H34)</f>
        <v>312789</v>
      </c>
      <c r="L34" s="322">
        <f>SUMIFS(Raw!$M:$M,Raw!$A:$A,'GP breakdown'!$B$28,Raw!$B:$B,'GP breakdown'!H34)</f>
        <v>228999</v>
      </c>
      <c r="N34" s="49" t="s">
        <v>98</v>
      </c>
      <c r="O34" s="322">
        <f>SUMIFS(Raw!$AB:$AB,Raw!$A:$A,'GP breakdown'!$B$28,Raw!$B:$B,'GP breakdown'!N34)</f>
        <v>8277.2992840847983</v>
      </c>
      <c r="P34" s="322">
        <f>SUMIFS(Raw!$AC:$AC,Raw!$A:$A,'GP breakdown'!$B$28,Raw!$B:$B,'GP breakdown'!N34)</f>
        <v>9406.3422705718949</v>
      </c>
      <c r="Q34" s="322">
        <f>SUMIFS(Raw!$AD:$AD,Raw!$A:$A,'GP breakdown'!$B$28,Raw!$B:$B,'GP breakdown'!N34)</f>
        <v>6639.8976370868841</v>
      </c>
      <c r="R34" s="322">
        <f>SUMIFS(Raw!$AE:$AE,Raw!$A:$A,'GP breakdown'!$B$28,Raw!$B:$B,'GP breakdown'!N34)</f>
        <v>4179.0451932280448</v>
      </c>
      <c r="T34" s="49" t="s">
        <v>98</v>
      </c>
      <c r="U34" s="322">
        <f t="shared" si="0"/>
        <v>4598.6754252688461</v>
      </c>
      <c r="V34" s="322">
        <f t="shared" si="1"/>
        <v>9733.4821812875271</v>
      </c>
      <c r="W34" s="322">
        <f t="shared" si="2"/>
        <v>8168.4513578985207</v>
      </c>
      <c r="X34" s="322">
        <f t="shared" si="3"/>
        <v>7139.5444770936356</v>
      </c>
      <c r="Z34" s="49" t="s">
        <v>98</v>
      </c>
      <c r="AA34" s="322">
        <f t="shared" si="4"/>
        <v>31084.194272621287</v>
      </c>
      <c r="AB34" s="322">
        <f t="shared" si="5"/>
        <v>49267.352362253296</v>
      </c>
      <c r="AC34" s="322">
        <f t="shared" si="6"/>
        <v>47342.934038554442</v>
      </c>
      <c r="AD34" s="322">
        <f t="shared" si="7"/>
        <v>49426.371601280705</v>
      </c>
      <c r="AF34" s="49" t="s">
        <v>98</v>
      </c>
      <c r="AG34" s="322">
        <f t="shared" si="8"/>
        <v>19982.423451966901</v>
      </c>
      <c r="AH34" s="322">
        <f t="shared" si="9"/>
        <v>24212.634773627815</v>
      </c>
      <c r="AI34" s="322">
        <f t="shared" si="10"/>
        <v>21228.04074659558</v>
      </c>
      <c r="AJ34" s="322">
        <f t="shared" si="11"/>
        <v>18249.185338049709</v>
      </c>
      <c r="AL34" s="49" t="s">
        <v>98</v>
      </c>
      <c r="AM34" s="53">
        <f t="shared" si="12"/>
        <v>0.35715163543527129</v>
      </c>
      <c r="AN34" s="53">
        <f t="shared" si="13"/>
        <v>0.50854605306173151</v>
      </c>
      <c r="AO34" s="53">
        <f t="shared" si="14"/>
        <v>0.55161121342187625</v>
      </c>
      <c r="AP34" s="53">
        <f t="shared" si="15"/>
        <v>0.63078039623736315</v>
      </c>
    </row>
    <row r="35" spans="2:42">
      <c r="B35" s="49" t="s">
        <v>97</v>
      </c>
      <c r="C35" s="322">
        <f>SUMIFS(Raw!$D:$D,Raw!$A:$A,'GP breakdown'!$B$28,Raw!$B:$B,'GP breakdown'!B35)</f>
        <v>3443.5443729638846</v>
      </c>
      <c r="D35" s="322">
        <f>SUMIFS(Raw!$E:$E,Raw!$A:$A,'GP breakdown'!$B$28,Raw!$B:$B,'GP breakdown'!B35)</f>
        <v>2460.2825323609673</v>
      </c>
      <c r="E35" s="322">
        <f>SUMIFS(Raw!$F:$F,Raw!$A:$A,'GP breakdown'!$B$28,Raw!$B:$B,'GP breakdown'!B35)</f>
        <v>91.110038781024485</v>
      </c>
      <c r="F35" s="322">
        <f>SUMIFS(Raw!$G:$G,Raw!$A:$A,'GP breakdown'!$B$28,Raw!$B:$B,'GP breakdown'!B35)</f>
        <v>2.0889776589928104</v>
      </c>
      <c r="H35" s="49" t="s">
        <v>97</v>
      </c>
      <c r="I35" s="322">
        <f>SUMIFS(Raw!$J:$J,Raw!$A:$A,'GP breakdown'!$B$28,Raw!$B:$B,'GP breakdown'!H35)</f>
        <v>64280</v>
      </c>
      <c r="J35" s="322">
        <f>SUMIFS(Raw!$K:$K,Raw!$A:$A,'GP breakdown'!$B$28,Raw!$B:$B,'GP breakdown'!H35)</f>
        <v>54453</v>
      </c>
      <c r="K35" s="322">
        <f>SUMIFS(Raw!$L:$L,Raw!$A:$A,'GP breakdown'!$B$28,Raw!$B:$B,'GP breakdown'!H35)</f>
        <v>2638</v>
      </c>
      <c r="L35" s="322">
        <f>SUMIFS(Raw!$M:$M,Raw!$A:$A,'GP breakdown'!$B$28,Raw!$B:$B,'GP breakdown'!H35)</f>
        <v>679</v>
      </c>
      <c r="N35" s="49" t="s">
        <v>97</v>
      </c>
      <c r="O35" s="322">
        <f>SUMIFS(Raw!$AB:$AB,Raw!$A:$A,'GP breakdown'!$B$28,Raw!$B:$B,'GP breakdown'!N35)</f>
        <v>1264.8268944890224</v>
      </c>
      <c r="P35" s="322">
        <f>SUMIFS(Raw!$AC:$AC,Raw!$A:$A,'GP breakdown'!$B$28,Raw!$B:$B,'GP breakdown'!N35)</f>
        <v>1170.3426735250684</v>
      </c>
      <c r="Q35" s="322">
        <f>SUMIFS(Raw!$AD:$AD,Raw!$A:$A,'GP breakdown'!$B$28,Raw!$B:$B,'GP breakdown'!N35)</f>
        <v>57.382150263865398</v>
      </c>
      <c r="R35" s="322">
        <f>SUMIFS(Raw!$AE:$AE,Raw!$A:$A,'GP breakdown'!$B$28,Raw!$B:$B,'GP breakdown'!N35)</f>
        <v>1.7461085268550582</v>
      </c>
      <c r="T35" s="49" t="s">
        <v>97</v>
      </c>
      <c r="U35" s="322">
        <f t="shared" si="0"/>
        <v>2178.7174784748622</v>
      </c>
      <c r="V35" s="322">
        <f t="shared" si="1"/>
        <v>1289.9398588358988</v>
      </c>
      <c r="W35" s="322">
        <f t="shared" si="2"/>
        <v>33.727888517159087</v>
      </c>
      <c r="X35" s="322">
        <f t="shared" si="3"/>
        <v>0.34286913213775216</v>
      </c>
      <c r="Z35" s="49" t="s">
        <v>97</v>
      </c>
      <c r="AA35" s="322">
        <f t="shared" si="4"/>
        <v>53571.007669008788</v>
      </c>
      <c r="AB35" s="322">
        <f t="shared" si="5"/>
        <v>45181.762847978389</v>
      </c>
      <c r="AC35" s="322">
        <f t="shared" si="6"/>
        <v>34537.543131548329</v>
      </c>
      <c r="AD35" s="322">
        <f t="shared" si="7"/>
        <v>3076.5503077950079</v>
      </c>
      <c r="AF35" s="49" t="s">
        <v>97</v>
      </c>
      <c r="AG35" s="322">
        <f t="shared" si="8"/>
        <v>19676.834077302778</v>
      </c>
      <c r="AH35" s="322">
        <f t="shared" si="9"/>
        <v>21492.712495639698</v>
      </c>
      <c r="AI35" s="322">
        <f t="shared" si="10"/>
        <v>21752.141874096058</v>
      </c>
      <c r="AJ35" s="322">
        <f t="shared" si="11"/>
        <v>2571.5884047939003</v>
      </c>
      <c r="AL35" s="49" t="s">
        <v>97</v>
      </c>
      <c r="AM35" s="53">
        <f t="shared" si="12"/>
        <v>0.63269621137468413</v>
      </c>
      <c r="AN35" s="53">
        <f t="shared" si="13"/>
        <v>0.52430557948888512</v>
      </c>
      <c r="AO35" s="53">
        <f t="shared" si="14"/>
        <v>0.37018849918636632</v>
      </c>
      <c r="AP35" s="53">
        <f t="shared" si="15"/>
        <v>0.16413250312263497</v>
      </c>
    </row>
    <row r="36" spans="2:42">
      <c r="B36" s="49" t="s">
        <v>96</v>
      </c>
      <c r="C36" s="322">
        <f>SUMIFS(Raw!$D:$D,Raw!$A:$A,'GP breakdown'!$B$28,Raw!$B:$B,'GP breakdown'!B36)</f>
        <v>0.6558596498928545</v>
      </c>
      <c r="D36" s="322">
        <f>SUMIFS(Raw!$E:$E,Raw!$A:$A,'GP breakdown'!$B$28,Raw!$B:$B,'GP breakdown'!B36)</f>
        <v>0</v>
      </c>
      <c r="E36" s="322">
        <f>SUMIFS(Raw!$F:$F,Raw!$A:$A,'GP breakdown'!$B$28,Raw!$B:$B,'GP breakdown'!B36)</f>
        <v>11.344500740462804</v>
      </c>
      <c r="F36" s="322">
        <f>SUMIFS(Raw!$G:$G,Raw!$A:$A,'GP breakdown'!$B$28,Raw!$B:$B,'GP breakdown'!B36)</f>
        <v>-0.25078800377625604</v>
      </c>
      <c r="H36" s="49" t="s">
        <v>96</v>
      </c>
      <c r="I36" s="322">
        <f>SUMIFS(Raw!$J:$J,Raw!$A:$A,'GP breakdown'!$B$28,Raw!$B:$B,'GP breakdown'!H36)</f>
        <v>78</v>
      </c>
      <c r="J36" s="322">
        <f>SUMIFS(Raw!$K:$K,Raw!$A:$A,'GP breakdown'!$B$28,Raw!$B:$B,'GP breakdown'!H36)</f>
        <v>0</v>
      </c>
      <c r="K36" s="322">
        <f>SUMIFS(Raw!$L:$L,Raw!$A:$A,'GP breakdown'!$B$28,Raw!$B:$B,'GP breakdown'!H36)</f>
        <v>181</v>
      </c>
      <c r="L36" s="322">
        <f>SUMIFS(Raw!$M:$M,Raw!$A:$A,'GP breakdown'!$B$28,Raw!$B:$B,'GP breakdown'!H36)</f>
        <v>-4</v>
      </c>
      <c r="N36" s="49" t="s">
        <v>96</v>
      </c>
      <c r="O36" s="322">
        <f>SUMIFS(Raw!$AB:$AB,Raw!$A:$A,'GP breakdown'!$B$28,Raw!$B:$B,'GP breakdown'!N36)</f>
        <v>0.61006560084151562</v>
      </c>
      <c r="P36" s="322">
        <f>SUMIFS(Raw!$AC:$AC,Raw!$A:$A,'GP breakdown'!$B$28,Raw!$B:$B,'GP breakdown'!N36)</f>
        <v>0</v>
      </c>
      <c r="Q36" s="322">
        <f>SUMIFS(Raw!$AD:$AD,Raw!$A:$A,'GP breakdown'!$B$28,Raw!$B:$B,'GP breakdown'!N36)</f>
        <v>10.7009657857659</v>
      </c>
      <c r="R36" s="322">
        <f>SUMIFS(Raw!$AE:$AE,Raw!$A:$A,'GP breakdown'!$B$28,Raw!$B:$B,'GP breakdown'!N36)</f>
        <v>-0.23705461051372231</v>
      </c>
      <c r="T36" s="49" t="s">
        <v>96</v>
      </c>
      <c r="U36" s="322">
        <f t="shared" ref="U36:U67" si="32">C36-O36</f>
        <v>4.5794049051338881E-2</v>
      </c>
      <c r="V36" s="322">
        <f t="shared" ref="V36:V67" si="33">D36-P36</f>
        <v>0</v>
      </c>
      <c r="W36" s="322">
        <f t="shared" ref="W36:W67" si="34">E36-Q36</f>
        <v>0.64353495469690358</v>
      </c>
      <c r="X36" s="322">
        <f t="shared" ref="X36:X67" si="35">F36-R36</f>
        <v>-1.3733393262533727E-2</v>
      </c>
      <c r="Z36" s="49" t="s">
        <v>96</v>
      </c>
      <c r="AA36" s="322">
        <f t="shared" ref="AA36:AA67" si="36">IFERROR(C36*1000000/I36,0)</f>
        <v>8408.4570499083911</v>
      </c>
      <c r="AB36" s="322">
        <f t="shared" ref="AB36:AB67" si="37">IFERROR(D36*1000000/J36,0)</f>
        <v>0</v>
      </c>
      <c r="AC36" s="322">
        <f t="shared" ref="AC36:AC67" si="38">IFERROR(E36*1000000/K36,0)</f>
        <v>62676.799671065215</v>
      </c>
      <c r="AD36" s="322">
        <f t="shared" ref="AD36:AD67" si="39">IFERROR(F36*1000000/L36,0)</f>
        <v>62697.000944064013</v>
      </c>
      <c r="AF36" s="49" t="s">
        <v>96</v>
      </c>
      <c r="AG36" s="322">
        <f t="shared" ref="AG36:AG67" si="40">IFERROR(O36*1000000/I36,0)</f>
        <v>7821.3538569425073</v>
      </c>
      <c r="AH36" s="322">
        <f t="shared" ref="AH36:AH67" si="41">IFERROR(P36*1000000/J36,0)</f>
        <v>0</v>
      </c>
      <c r="AI36" s="322">
        <f t="shared" ref="AI36:AI67" si="42">IFERROR(Q36*1000000/K36,0)</f>
        <v>59121.357932408297</v>
      </c>
      <c r="AJ36" s="322">
        <f t="shared" ref="AJ36:AJ67" si="43">IFERROR(R36*1000000/L36,0)</f>
        <v>59263.65262843058</v>
      </c>
      <c r="AL36" s="49" t="s">
        <v>96</v>
      </c>
      <c r="AM36" s="53">
        <f t="shared" ref="AM36:AM67" si="44">IFERROR(U36/C36,0)</f>
        <v>6.9822940104365461E-2</v>
      </c>
      <c r="AN36" s="53">
        <f t="shared" ref="AN36:AN67" si="45">IFERROR(V36/D36,0)</f>
        <v>0</v>
      </c>
      <c r="AO36" s="53">
        <f t="shared" ref="AO36:AO67" si="46">IFERROR(W36/E36,0)</f>
        <v>5.6726599911231551E-2</v>
      </c>
      <c r="AP36" s="53">
        <f t="shared" ref="AP36:AP67" si="47">IFERROR(X36/F36,0)</f>
        <v>5.4760965659211368E-2</v>
      </c>
    </row>
    <row r="37" spans="2:42">
      <c r="B37" s="49" t="s">
        <v>95</v>
      </c>
      <c r="C37" s="322">
        <f>SUMIFS(Raw!$D:$D,Raw!$A:$A,'GP breakdown'!$B$28,Raw!$B:$B,'GP breakdown'!B37)</f>
        <v>88.547776566830578</v>
      </c>
      <c r="D37" s="322">
        <f>SUMIFS(Raw!$E:$E,Raw!$A:$A,'GP breakdown'!$B$28,Raw!$B:$B,'GP breakdown'!B37)</f>
        <v>20.238189010713523</v>
      </c>
      <c r="E37" s="322">
        <f>SUMIFS(Raw!$F:$F,Raw!$A:$A,'GP breakdown'!$B$28,Raw!$B:$B,'GP breakdown'!B37)</f>
        <v>54.029142641254182</v>
      </c>
      <c r="F37" s="322">
        <f>SUMIFS(Raw!$G:$G,Raw!$A:$A,'GP breakdown'!$B$28,Raw!$B:$B,'GP breakdown'!B37)</f>
        <v>73.122224630219137</v>
      </c>
      <c r="H37" s="49" t="s">
        <v>95</v>
      </c>
      <c r="I37" s="322">
        <f>SUMIFS(Raw!$J:$J,Raw!$A:$A,'GP breakdown'!$B$28,Raw!$B:$B,'GP breakdown'!H37)</f>
        <v>6326</v>
      </c>
      <c r="J37" s="322">
        <f>SUMIFS(Raw!$K:$K,Raw!$A:$A,'GP breakdown'!$B$28,Raw!$B:$B,'GP breakdown'!H37)</f>
        <v>1402</v>
      </c>
      <c r="K37" s="322">
        <f>SUMIFS(Raw!$L:$L,Raw!$A:$A,'GP breakdown'!$B$28,Raw!$B:$B,'GP breakdown'!H37)</f>
        <v>5964</v>
      </c>
      <c r="L37" s="322">
        <f>SUMIFS(Raw!$M:$M,Raw!$A:$A,'GP breakdown'!$B$28,Raw!$B:$B,'GP breakdown'!H37)</f>
        <v>9751</v>
      </c>
      <c r="N37" s="49" t="s">
        <v>95</v>
      </c>
      <c r="O37" s="322">
        <f>SUMIFS(Raw!$AB:$AB,Raw!$A:$A,'GP breakdown'!$B$28,Raw!$B:$B,'GP breakdown'!N37)</f>
        <v>57.375689245004224</v>
      </c>
      <c r="P37" s="322">
        <f>SUMIFS(Raw!$AC:$AC,Raw!$A:$A,'GP breakdown'!$B$28,Raw!$B:$B,'GP breakdown'!N37)</f>
        <v>6.9880140707198661</v>
      </c>
      <c r="Q37" s="322">
        <f>SUMIFS(Raw!$AD:$AD,Raw!$A:$A,'GP breakdown'!$B$28,Raw!$B:$B,'GP breakdown'!N37)</f>
        <v>23.634416475911241</v>
      </c>
      <c r="R37" s="322">
        <f>SUMIFS(Raw!$AE:$AE,Raw!$A:$A,'GP breakdown'!$B$28,Raw!$B:$B,'GP breakdown'!N37)</f>
        <v>37.697748801309274</v>
      </c>
      <c r="T37" s="49" t="s">
        <v>95</v>
      </c>
      <c r="U37" s="322">
        <f t="shared" si="32"/>
        <v>31.172087321826353</v>
      </c>
      <c r="V37" s="322">
        <f t="shared" si="33"/>
        <v>13.250174939993656</v>
      </c>
      <c r="W37" s="322">
        <f t="shared" si="34"/>
        <v>30.394726165342941</v>
      </c>
      <c r="X37" s="322">
        <f t="shared" si="35"/>
        <v>35.424475828909863</v>
      </c>
      <c r="Z37" s="49" t="s">
        <v>95</v>
      </c>
      <c r="AA37" s="322">
        <f t="shared" si="36"/>
        <v>13997.435435793641</v>
      </c>
      <c r="AB37" s="322">
        <f t="shared" si="37"/>
        <v>14435.227539738604</v>
      </c>
      <c r="AC37" s="322">
        <f t="shared" si="38"/>
        <v>9059.2123811626734</v>
      </c>
      <c r="AD37" s="322">
        <f t="shared" si="39"/>
        <v>7498.9462239995009</v>
      </c>
      <c r="AF37" s="49" t="s">
        <v>95</v>
      </c>
      <c r="AG37" s="322">
        <f t="shared" si="40"/>
        <v>9069.8212527670275</v>
      </c>
      <c r="AH37" s="322">
        <f t="shared" si="41"/>
        <v>4984.3181674178786</v>
      </c>
      <c r="AI37" s="322">
        <f t="shared" si="42"/>
        <v>3962.8464916014823</v>
      </c>
      <c r="AJ37" s="322">
        <f t="shared" si="43"/>
        <v>3866.0392576463205</v>
      </c>
      <c r="AL37" s="49" t="s">
        <v>95</v>
      </c>
      <c r="AM37" s="53">
        <f t="shared" si="44"/>
        <v>0.35203692888098126</v>
      </c>
      <c r="AN37" s="53">
        <f t="shared" si="45"/>
        <v>0.65471149286032404</v>
      </c>
      <c r="AO37" s="53">
        <f t="shared" si="46"/>
        <v>0.5625616968819882</v>
      </c>
      <c r="AP37" s="53">
        <f t="shared" si="47"/>
        <v>0.48445566321391748</v>
      </c>
    </row>
    <row r="38" spans="2:42">
      <c r="B38" s="49" t="s">
        <v>94</v>
      </c>
      <c r="C38" s="322">
        <f>SUMIFS(Raw!$D:$D,Raw!$A:$A,'GP breakdown'!$B$28,Raw!$B:$B,'GP breakdown'!B38)</f>
        <v>21282.552105454888</v>
      </c>
      <c r="D38" s="322">
        <f>SUMIFS(Raw!$E:$E,Raw!$A:$A,'GP breakdown'!$B$28,Raw!$B:$B,'GP breakdown'!B38)</f>
        <v>22671.714510091584</v>
      </c>
      <c r="E38" s="322">
        <f>SUMIFS(Raw!$F:$F,Raw!$A:$A,'GP breakdown'!$B$28,Raw!$B:$B,'GP breakdown'!B38)</f>
        <v>1821.6171495894591</v>
      </c>
      <c r="F38" s="322">
        <f>SUMIFS(Raw!$G:$G,Raw!$A:$A,'GP breakdown'!$B$28,Raw!$B:$B,'GP breakdown'!B38)</f>
        <v>634.94415303943219</v>
      </c>
      <c r="H38" s="49" t="s">
        <v>94</v>
      </c>
      <c r="I38" s="322">
        <f>SUMIFS(Raw!$J:$J,Raw!$A:$A,'GP breakdown'!$B$28,Raw!$B:$B,'GP breakdown'!H38)</f>
        <v>582884</v>
      </c>
      <c r="J38" s="322">
        <f>SUMIFS(Raw!$K:$K,Raw!$A:$A,'GP breakdown'!$B$28,Raw!$B:$B,'GP breakdown'!H38)</f>
        <v>614944</v>
      </c>
      <c r="K38" s="322">
        <f>SUMIFS(Raw!$L:$L,Raw!$A:$A,'GP breakdown'!$B$28,Raw!$B:$B,'GP breakdown'!H38)</f>
        <v>56208</v>
      </c>
      <c r="L38" s="322">
        <f>SUMIFS(Raw!$M:$M,Raw!$A:$A,'GP breakdown'!$B$28,Raw!$B:$B,'GP breakdown'!H38)</f>
        <v>24562</v>
      </c>
      <c r="N38" s="49" t="s">
        <v>94</v>
      </c>
      <c r="O38" s="322">
        <f>SUMIFS(Raw!$AB:$AB,Raw!$A:$A,'GP breakdown'!$B$28,Raw!$B:$B,'GP breakdown'!N38)</f>
        <v>12347.746032381423</v>
      </c>
      <c r="P38" s="322">
        <f>SUMIFS(Raw!$AC:$AC,Raw!$A:$A,'GP breakdown'!$B$28,Raw!$B:$B,'GP breakdown'!N38)</f>
        <v>14375.401172863181</v>
      </c>
      <c r="Q38" s="322">
        <f>SUMIFS(Raw!$AD:$AD,Raw!$A:$A,'GP breakdown'!$B$28,Raw!$B:$B,'GP breakdown'!N38)</f>
        <v>1227.2947148368746</v>
      </c>
      <c r="R38" s="322">
        <f>SUMIFS(Raw!$AE:$AE,Raw!$A:$A,'GP breakdown'!$B$28,Raw!$B:$B,'GP breakdown'!N38)</f>
        <v>319.31732615864706</v>
      </c>
      <c r="T38" s="49" t="s">
        <v>94</v>
      </c>
      <c r="U38" s="322">
        <f t="shared" si="32"/>
        <v>8934.8060730734651</v>
      </c>
      <c r="V38" s="322">
        <f t="shared" si="33"/>
        <v>8296.3133372284028</v>
      </c>
      <c r="W38" s="322">
        <f t="shared" si="34"/>
        <v>594.32243475258451</v>
      </c>
      <c r="X38" s="322">
        <f t="shared" si="35"/>
        <v>315.62682688078513</v>
      </c>
      <c r="Z38" s="49" t="s">
        <v>94</v>
      </c>
      <c r="AA38" s="322">
        <f t="shared" si="36"/>
        <v>36512.500095138807</v>
      </c>
      <c r="AB38" s="322">
        <f t="shared" si="37"/>
        <v>36867.93351929864</v>
      </c>
      <c r="AC38" s="322">
        <f t="shared" si="38"/>
        <v>32408.503230669285</v>
      </c>
      <c r="AD38" s="322">
        <f t="shared" si="39"/>
        <v>25850.669857480341</v>
      </c>
      <c r="AF38" s="49" t="s">
        <v>94</v>
      </c>
      <c r="AG38" s="322">
        <f t="shared" si="40"/>
        <v>21183.882268824367</v>
      </c>
      <c r="AH38" s="322">
        <f t="shared" si="41"/>
        <v>23376.764669405966</v>
      </c>
      <c r="AI38" s="322">
        <f t="shared" si="42"/>
        <v>21834.876082352595</v>
      </c>
      <c r="AJ38" s="322">
        <f t="shared" si="43"/>
        <v>13000.461125260445</v>
      </c>
      <c r="AL38" s="49" t="s">
        <v>94</v>
      </c>
      <c r="AM38" s="53">
        <f t="shared" si="44"/>
        <v>0.41981835772333914</v>
      </c>
      <c r="AN38" s="53">
        <f t="shared" si="45"/>
        <v>0.36593233094636779</v>
      </c>
      <c r="AO38" s="53">
        <f t="shared" si="46"/>
        <v>0.32626089125617197</v>
      </c>
      <c r="AP38" s="53">
        <f t="shared" si="47"/>
        <v>0.49709383946588392</v>
      </c>
    </row>
    <row r="39" spans="2:42">
      <c r="B39" s="49" t="s">
        <v>93</v>
      </c>
      <c r="C39" s="322">
        <f>SUMIFS(Raw!$D:$D,Raw!$A:$A,'GP breakdown'!$B$28,Raw!$B:$B,'GP breakdown'!B39)</f>
        <v>75.184077366977945</v>
      </c>
      <c r="D39" s="322">
        <f>SUMIFS(Raw!$E:$E,Raw!$A:$A,'GP breakdown'!$B$28,Raw!$B:$B,'GP breakdown'!B39)</f>
        <v>7.4132407182563131</v>
      </c>
      <c r="E39" s="322">
        <f>SUMIFS(Raw!$F:$F,Raw!$A:$A,'GP breakdown'!$B$28,Raw!$B:$B,'GP breakdown'!B39)</f>
        <v>19.360771866451728</v>
      </c>
      <c r="F39" s="322">
        <f>SUMIFS(Raw!$G:$G,Raw!$A:$A,'GP breakdown'!$B$28,Raw!$B:$B,'GP breakdown'!B39)</f>
        <v>38.714664104287124</v>
      </c>
      <c r="H39" s="49" t="s">
        <v>93</v>
      </c>
      <c r="I39" s="322">
        <f>SUMIFS(Raw!$J:$J,Raw!$A:$A,'GP breakdown'!$B$28,Raw!$B:$B,'GP breakdown'!H39)</f>
        <v>4167</v>
      </c>
      <c r="J39" s="322">
        <f>SUMIFS(Raw!$K:$K,Raw!$A:$A,'GP breakdown'!$B$28,Raw!$B:$B,'GP breakdown'!H39)</f>
        <v>645</v>
      </c>
      <c r="K39" s="322">
        <f>SUMIFS(Raw!$L:$L,Raw!$A:$A,'GP breakdown'!$B$28,Raw!$B:$B,'GP breakdown'!H39)</f>
        <v>3332</v>
      </c>
      <c r="L39" s="322">
        <f>SUMIFS(Raw!$M:$M,Raw!$A:$A,'GP breakdown'!$B$28,Raw!$B:$B,'GP breakdown'!H39)</f>
        <v>2046</v>
      </c>
      <c r="N39" s="49" t="s">
        <v>93</v>
      </c>
      <c r="O39" s="322">
        <f>SUMIFS(Raw!$AB:$AB,Raw!$A:$A,'GP breakdown'!$B$28,Raw!$B:$B,'GP breakdown'!N39)</f>
        <v>28.632840224657393</v>
      </c>
      <c r="P39" s="322">
        <f>SUMIFS(Raw!$AC:$AC,Raw!$A:$A,'GP breakdown'!$B$28,Raw!$B:$B,'GP breakdown'!N39)</f>
        <v>2.5844338581585866</v>
      </c>
      <c r="Q39" s="322">
        <f>SUMIFS(Raw!$AD:$AD,Raw!$A:$A,'GP breakdown'!$B$28,Raw!$B:$B,'GP breakdown'!N39)</f>
        <v>11.428826937184272</v>
      </c>
      <c r="R39" s="322">
        <f>SUMIFS(Raw!$AE:$AE,Raw!$A:$A,'GP breakdown'!$B$28,Raw!$B:$B,'GP breakdown'!N39)</f>
        <v>20.949346011463263</v>
      </c>
      <c r="T39" s="49" t="s">
        <v>93</v>
      </c>
      <c r="U39" s="322">
        <f t="shared" si="32"/>
        <v>46.551237142320552</v>
      </c>
      <c r="V39" s="322">
        <f t="shared" si="33"/>
        <v>4.8288068600977265</v>
      </c>
      <c r="W39" s="322">
        <f t="shared" si="34"/>
        <v>7.9319449292674555</v>
      </c>
      <c r="X39" s="322">
        <f t="shared" si="35"/>
        <v>17.765318092823861</v>
      </c>
      <c r="Z39" s="49" t="s">
        <v>93</v>
      </c>
      <c r="AA39" s="322">
        <f t="shared" si="36"/>
        <v>18042.735149262764</v>
      </c>
      <c r="AB39" s="322">
        <f t="shared" si="37"/>
        <v>11493.396462412889</v>
      </c>
      <c r="AC39" s="322">
        <f t="shared" si="38"/>
        <v>5810.5557822484179</v>
      </c>
      <c r="AD39" s="322">
        <f t="shared" si="39"/>
        <v>18922.12321812665</v>
      </c>
      <c r="AF39" s="49" t="s">
        <v>93</v>
      </c>
      <c r="AG39" s="322">
        <f t="shared" si="40"/>
        <v>6871.3319473619858</v>
      </c>
      <c r="AH39" s="322">
        <f t="shared" si="41"/>
        <v>4006.8741986954828</v>
      </c>
      <c r="AI39" s="322">
        <f t="shared" si="42"/>
        <v>3430.0200891909581</v>
      </c>
      <c r="AJ39" s="322">
        <f t="shared" si="43"/>
        <v>10239.17204861352</v>
      </c>
      <c r="AL39" s="49" t="s">
        <v>93</v>
      </c>
      <c r="AM39" s="53">
        <f t="shared" si="44"/>
        <v>0.61916350871875703</v>
      </c>
      <c r="AN39" s="53">
        <f t="shared" si="45"/>
        <v>0.65137596951438559</v>
      </c>
      <c r="AO39" s="53">
        <f t="shared" si="46"/>
        <v>0.40969156519074013</v>
      </c>
      <c r="AP39" s="53">
        <f t="shared" si="47"/>
        <v>0.4588782701296017</v>
      </c>
    </row>
    <row r="40" spans="2:42">
      <c r="B40" s="24" t="s">
        <v>290</v>
      </c>
      <c r="C40" s="322">
        <f>SUM(C41:C51)</f>
        <v>79154.623302136417</v>
      </c>
      <c r="D40" s="322">
        <f>SUM(D41:D51)</f>
        <v>59580.542747481224</v>
      </c>
      <c r="E40" s="322">
        <f>SUM(E41:E51)</f>
        <v>57321.121885056666</v>
      </c>
      <c r="F40" s="322">
        <f>SUM(F41:F51)</f>
        <v>57117.158829638109</v>
      </c>
      <c r="H40" s="24" t="s">
        <v>408</v>
      </c>
      <c r="I40" s="322">
        <f>SUM(I41:I51)</f>
        <v>19083270</v>
      </c>
      <c r="J40" s="322">
        <f>SUM(J41:J51)</f>
        <v>15646389.810000001</v>
      </c>
      <c r="K40" s="322">
        <f>SUM(K41:K51)</f>
        <v>14147284.4</v>
      </c>
      <c r="L40" s="322">
        <f>SUM(L41:L51)</f>
        <v>13636013</v>
      </c>
      <c r="N40" s="24" t="s">
        <v>290</v>
      </c>
      <c r="O40" s="322">
        <f>SUM(O41:O51)</f>
        <v>36194.161579464722</v>
      </c>
      <c r="P40" s="322">
        <f>SUM(P41:P51)</f>
        <v>29187.205017704538</v>
      </c>
      <c r="Q40" s="322">
        <f>SUM(Q41:Q51)</f>
        <v>25529.456612945451</v>
      </c>
      <c r="R40" s="322">
        <f>SUM(R41:R51)</f>
        <v>24759.28450124287</v>
      </c>
      <c r="T40" s="24" t="s">
        <v>290</v>
      </c>
      <c r="U40" s="24">
        <f t="shared" si="32"/>
        <v>42960.461722671695</v>
      </c>
      <c r="V40" s="24">
        <f t="shared" si="33"/>
        <v>30393.337729776686</v>
      </c>
      <c r="W40" s="24">
        <f t="shared" si="34"/>
        <v>31791.665272111215</v>
      </c>
      <c r="X40" s="24">
        <f t="shared" si="35"/>
        <v>32357.874328395239</v>
      </c>
      <c r="Z40" s="24" t="s">
        <v>290</v>
      </c>
      <c r="AA40" s="322">
        <f t="shared" si="36"/>
        <v>4147.8542881873191</v>
      </c>
      <c r="AB40" s="322">
        <f t="shared" si="37"/>
        <v>3807.9418620518968</v>
      </c>
      <c r="AC40" s="322">
        <f t="shared" si="38"/>
        <v>4051.7402679101201</v>
      </c>
      <c r="AD40" s="322">
        <f t="shared" si="39"/>
        <v>4188.6993529294896</v>
      </c>
      <c r="AF40" s="24" t="s">
        <v>290</v>
      </c>
      <c r="AG40" s="322">
        <f t="shared" si="40"/>
        <v>1896.6435825445387</v>
      </c>
      <c r="AH40" s="322">
        <f t="shared" si="41"/>
        <v>1865.4274482571223</v>
      </c>
      <c r="AI40" s="322">
        <f t="shared" si="42"/>
        <v>1804.5482009922307</v>
      </c>
      <c r="AJ40" s="322">
        <f t="shared" si="43"/>
        <v>1815.7275518322599</v>
      </c>
      <c r="AL40" s="24" t="s">
        <v>290</v>
      </c>
      <c r="AM40" s="53">
        <f t="shared" si="44"/>
        <v>0.54274102927241363</v>
      </c>
      <c r="AN40" s="53">
        <f t="shared" si="45"/>
        <v>0.51012186744575383</v>
      </c>
      <c r="AO40" s="53">
        <f t="shared" si="46"/>
        <v>0.55462391918744258</v>
      </c>
      <c r="AP40" s="53">
        <f t="shared" si="47"/>
        <v>0.56651757530356583</v>
      </c>
    </row>
    <row r="41" spans="2:42">
      <c r="B41" s="49" t="s">
        <v>103</v>
      </c>
      <c r="C41" s="322">
        <f>SUMIFS(Raw!$D:$D,Raw!$A:$A,'GP breakdown'!$B$40,Raw!$B:$B,'GP breakdown'!B41)</f>
        <v>18302.434083951826</v>
      </c>
      <c r="D41" s="322">
        <f>SUMIFS(Raw!$E:$E,Raw!$A:$A,'GP breakdown'!$B$40,Raw!$B:$B,'GP breakdown'!B41)</f>
        <v>16819.174923489005</v>
      </c>
      <c r="E41" s="322">
        <f>SUMIFS(Raw!$F:$F,Raw!$A:$A,'GP breakdown'!$B$40,Raw!$B:$B,'GP breakdown'!B41)</f>
        <v>15558.283821257817</v>
      </c>
      <c r="F41" s="322">
        <f>SUMIFS(Raw!$G:$G,Raw!$A:$A,'GP breakdown'!$B$40,Raw!$B:$B,'GP breakdown'!B41)</f>
        <v>15125.419822263455</v>
      </c>
      <c r="H41" s="49" t="s">
        <v>103</v>
      </c>
      <c r="I41" s="322">
        <f>SUMIFS(Raw!$J:$J,Raw!$A:$A,'GP breakdown'!$B$40,Raw!$B:$B,'GP breakdown'!H41)</f>
        <v>5624128</v>
      </c>
      <c r="J41" s="322">
        <f>SUMIFS(Raw!$K:$K,Raw!$A:$A,'GP breakdown'!$B$40,Raw!$B:$B,'GP breakdown'!H41)</f>
        <v>5228477</v>
      </c>
      <c r="K41" s="322">
        <f>SUMIFS(Raw!$L:$L,Raw!$A:$A,'GP breakdown'!$B$40,Raw!$B:$B,'GP breakdown'!H41)</f>
        <v>4769524</v>
      </c>
      <c r="L41" s="322">
        <f>SUMIFS(Raw!$M:$M,Raw!$A:$A,'GP breakdown'!$B$40,Raw!$B:$B,'GP breakdown'!H41)</f>
        <v>4642671</v>
      </c>
      <c r="N41" s="49" t="s">
        <v>103</v>
      </c>
      <c r="O41" s="322">
        <f>SUMIFS(Raw!$AB:$AB,Raw!$A:$A,'GP breakdown'!$B$40,Raw!$B:$B,'GP breakdown'!N41)</f>
        <v>9274.2931388454981</v>
      </c>
      <c r="P41" s="322">
        <f>SUMIFS(Raw!$AC:$AC,Raw!$A:$A,'GP breakdown'!$B$40,Raw!$B:$B,'GP breakdown'!N41)</f>
        <v>8408.4609695019808</v>
      </c>
      <c r="Q41" s="322">
        <f>SUMIFS(Raw!$AD:$AD,Raw!$A:$A,'GP breakdown'!$B$40,Raw!$B:$B,'GP breakdown'!N41)</f>
        <v>6408.7328651849366</v>
      </c>
      <c r="R41" s="322">
        <f>SUMIFS(Raw!$AE:$AE,Raw!$A:$A,'GP breakdown'!$B$40,Raw!$B:$B,'GP breakdown'!N41)</f>
        <v>5663.7243626894278</v>
      </c>
      <c r="T41" s="49" t="s">
        <v>103</v>
      </c>
      <c r="U41" s="322">
        <f t="shared" si="32"/>
        <v>9028.1409451063282</v>
      </c>
      <c r="V41" s="322">
        <f t="shared" si="33"/>
        <v>8410.7139539870241</v>
      </c>
      <c r="W41" s="322">
        <f t="shared" si="34"/>
        <v>9149.5509560728806</v>
      </c>
      <c r="X41" s="322">
        <f t="shared" si="35"/>
        <v>9461.6954595740281</v>
      </c>
      <c r="Z41" s="49" t="s">
        <v>103</v>
      </c>
      <c r="AA41" s="322">
        <f t="shared" si="36"/>
        <v>3254.2705436205983</v>
      </c>
      <c r="AB41" s="322">
        <f t="shared" si="37"/>
        <v>3216.8401856772066</v>
      </c>
      <c r="AC41" s="322">
        <f t="shared" si="38"/>
        <v>3262.0202395999718</v>
      </c>
      <c r="AD41" s="322">
        <f t="shared" si="39"/>
        <v>3257.913348213443</v>
      </c>
      <c r="AF41" s="49" t="s">
        <v>103</v>
      </c>
      <c r="AG41" s="322">
        <f t="shared" si="40"/>
        <v>1649.0188592516918</v>
      </c>
      <c r="AH41" s="322">
        <f t="shared" si="41"/>
        <v>1608.2046396114931</v>
      </c>
      <c r="AI41" s="322">
        <f t="shared" si="42"/>
        <v>1343.6839536156933</v>
      </c>
      <c r="AJ41" s="322">
        <f t="shared" si="43"/>
        <v>1219.9280032312063</v>
      </c>
      <c r="AL41" s="49" t="s">
        <v>103</v>
      </c>
      <c r="AM41" s="53">
        <f t="shared" si="44"/>
        <v>0.49327542466182123</v>
      </c>
      <c r="AN41" s="53">
        <f t="shared" si="45"/>
        <v>0.50006697666488675</v>
      </c>
      <c r="AO41" s="53">
        <f t="shared" si="46"/>
        <v>0.58808227573092187</v>
      </c>
      <c r="AP41" s="53">
        <f t="shared" si="47"/>
        <v>0.62554927868164956</v>
      </c>
    </row>
    <row r="42" spans="2:42">
      <c r="B42" s="49" t="s">
        <v>102</v>
      </c>
      <c r="C42" s="322">
        <f>SUMIFS(Raw!$D:$D,Raw!$A:$A,'GP breakdown'!$B$40,Raw!$B:$B,'GP breakdown'!B42)</f>
        <v>16416.43727826533</v>
      </c>
      <c r="D42" s="322">
        <f>SUMIFS(Raw!$E:$E,Raw!$A:$A,'GP breakdown'!$B$40,Raw!$B:$B,'GP breakdown'!B42)</f>
        <v>7155.7367337392061</v>
      </c>
      <c r="E42" s="322">
        <f>SUMIFS(Raw!$F:$F,Raw!$A:$A,'GP breakdown'!$B$40,Raw!$B:$B,'GP breakdown'!B42)</f>
        <v>7726.8090772087244</v>
      </c>
      <c r="F42" s="322">
        <f>SUMIFS(Raw!$G:$G,Raw!$A:$A,'GP breakdown'!$B$40,Raw!$B:$B,'GP breakdown'!B42)</f>
        <v>6274.4421932428704</v>
      </c>
      <c r="H42" s="49" t="s">
        <v>102</v>
      </c>
      <c r="I42" s="322">
        <f>SUMIFS(Raw!$J:$J,Raw!$A:$A,'GP breakdown'!$B$40,Raw!$B:$B,'GP breakdown'!H42)</f>
        <v>2172161</v>
      </c>
      <c r="J42" s="322">
        <f>SUMIFS(Raw!$K:$K,Raw!$A:$A,'GP breakdown'!$B$40,Raw!$B:$B,'GP breakdown'!H42)</f>
        <v>1237153</v>
      </c>
      <c r="K42" s="322">
        <f>SUMIFS(Raw!$L:$L,Raw!$A:$A,'GP breakdown'!$B$40,Raw!$B:$B,'GP breakdown'!H42)</f>
        <v>1472329</v>
      </c>
      <c r="L42" s="322">
        <f>SUMIFS(Raw!$M:$M,Raw!$A:$A,'GP breakdown'!$B$40,Raw!$B:$B,'GP breakdown'!H42)</f>
        <v>1397030</v>
      </c>
      <c r="N42" s="49" t="s">
        <v>102</v>
      </c>
      <c r="O42" s="322">
        <f>SUMIFS(Raw!$AB:$AB,Raw!$A:$A,'GP breakdown'!$B$40,Raw!$B:$B,'GP breakdown'!N42)</f>
        <v>7051.0943652724627</v>
      </c>
      <c r="P42" s="322">
        <f>SUMIFS(Raw!$AC:$AC,Raw!$A:$A,'GP breakdown'!$B$40,Raw!$B:$B,'GP breakdown'!N42)</f>
        <v>3485.5229803196571</v>
      </c>
      <c r="Q42" s="322">
        <f>SUMIFS(Raw!$AD:$AD,Raw!$A:$A,'GP breakdown'!$B$40,Raw!$B:$B,'GP breakdown'!N42)</f>
        <v>3711.4967875685588</v>
      </c>
      <c r="R42" s="322">
        <f>SUMIFS(Raw!$AE:$AE,Raw!$A:$A,'GP breakdown'!$B$40,Raw!$B:$B,'GP breakdown'!N42)</f>
        <v>2928.1187629560027</v>
      </c>
      <c r="T42" s="49" t="s">
        <v>102</v>
      </c>
      <c r="U42" s="322">
        <f t="shared" si="32"/>
        <v>9365.3429129928663</v>
      </c>
      <c r="V42" s="322">
        <f t="shared" si="33"/>
        <v>3670.213753419549</v>
      </c>
      <c r="W42" s="322">
        <f t="shared" si="34"/>
        <v>4015.3122896401655</v>
      </c>
      <c r="X42" s="322">
        <f t="shared" si="35"/>
        <v>3346.3234302868677</v>
      </c>
      <c r="Z42" s="49" t="s">
        <v>102</v>
      </c>
      <c r="AA42" s="322">
        <f t="shared" si="36"/>
        <v>7557.6521621856436</v>
      </c>
      <c r="AB42" s="322">
        <f t="shared" si="37"/>
        <v>5784.0353891064451</v>
      </c>
      <c r="AC42" s="322">
        <f t="shared" si="38"/>
        <v>5248.0179886484093</v>
      </c>
      <c r="AD42" s="322">
        <f t="shared" si="39"/>
        <v>4491.2723372031169</v>
      </c>
      <c r="AF42" s="49" t="s">
        <v>102</v>
      </c>
      <c r="AG42" s="322">
        <f t="shared" si="40"/>
        <v>3246.1195856441868</v>
      </c>
      <c r="AH42" s="322">
        <f t="shared" si="41"/>
        <v>2817.3742296382561</v>
      </c>
      <c r="AI42" s="322">
        <f t="shared" si="42"/>
        <v>2520.8338540968484</v>
      </c>
      <c r="AJ42" s="322">
        <f t="shared" si="43"/>
        <v>2095.9598311818663</v>
      </c>
      <c r="AL42" s="49" t="s">
        <v>102</v>
      </c>
      <c r="AM42" s="53">
        <f t="shared" si="44"/>
        <v>0.57048571223137345</v>
      </c>
      <c r="AN42" s="53">
        <f t="shared" si="45"/>
        <v>0.51290508440794624</v>
      </c>
      <c r="AO42" s="53">
        <f t="shared" si="46"/>
        <v>0.5196598297586873</v>
      </c>
      <c r="AP42" s="53">
        <f t="shared" si="47"/>
        <v>0.53332604353110802</v>
      </c>
    </row>
    <row r="43" spans="2:42">
      <c r="B43" s="49" t="s">
        <v>101</v>
      </c>
      <c r="C43" s="322">
        <f>SUMIFS(Raw!$D:$D,Raw!$A:$A,'GP breakdown'!$B$40,Raw!$B:$B,'GP breakdown'!B43)</f>
        <v>6382.7485592626062</v>
      </c>
      <c r="D43" s="322">
        <f>SUMIFS(Raw!$E:$E,Raw!$A:$A,'GP breakdown'!$B$40,Raw!$B:$B,'GP breakdown'!B43)</f>
        <v>3606.6519824303537</v>
      </c>
      <c r="E43" s="322">
        <f>SUMIFS(Raw!$F:$F,Raw!$A:$A,'GP breakdown'!$B$40,Raw!$B:$B,'GP breakdown'!B43)</f>
        <v>6721.242408556539</v>
      </c>
      <c r="F43" s="322">
        <f>SUMIFS(Raw!$G:$G,Raw!$A:$A,'GP breakdown'!$B$40,Raw!$B:$B,'GP breakdown'!B43)</f>
        <v>6594.7176242321257</v>
      </c>
      <c r="H43" s="49" t="s">
        <v>101</v>
      </c>
      <c r="I43" s="322">
        <f>SUMIFS(Raw!$J:$J,Raw!$A:$A,'GP breakdown'!$B$40,Raw!$B:$B,'GP breakdown'!H43)</f>
        <v>576616</v>
      </c>
      <c r="J43" s="322">
        <f>SUMIFS(Raw!$K:$K,Raw!$A:$A,'GP breakdown'!$B$40,Raw!$B:$B,'GP breakdown'!H43)</f>
        <v>383418</v>
      </c>
      <c r="K43" s="322">
        <f>SUMIFS(Raw!$L:$L,Raw!$A:$A,'GP breakdown'!$B$40,Raw!$B:$B,'GP breakdown'!H43)</f>
        <v>648651</v>
      </c>
      <c r="L43" s="322">
        <f>SUMIFS(Raw!$M:$M,Raw!$A:$A,'GP breakdown'!$B$40,Raw!$B:$B,'GP breakdown'!H43)</f>
        <v>712055</v>
      </c>
      <c r="N43" s="49" t="s">
        <v>101</v>
      </c>
      <c r="O43" s="322">
        <f>SUMIFS(Raw!$AB:$AB,Raw!$A:$A,'GP breakdown'!$B$40,Raw!$B:$B,'GP breakdown'!N43)</f>
        <v>2504.649100461364</v>
      </c>
      <c r="P43" s="322">
        <f>SUMIFS(Raw!$AC:$AC,Raw!$A:$A,'GP breakdown'!$B$40,Raw!$B:$B,'GP breakdown'!N43)</f>
        <v>1661.890906325998</v>
      </c>
      <c r="Q43" s="322">
        <f>SUMIFS(Raw!$AD:$AD,Raw!$A:$A,'GP breakdown'!$B$40,Raw!$B:$B,'GP breakdown'!N43)</f>
        <v>2497.8633098423006</v>
      </c>
      <c r="R43" s="322">
        <f>SUMIFS(Raw!$AE:$AE,Raw!$A:$A,'GP breakdown'!$B$40,Raw!$B:$B,'GP breakdown'!N43)</f>
        <v>2490.4548727966817</v>
      </c>
      <c r="T43" s="49" t="s">
        <v>101</v>
      </c>
      <c r="U43" s="322">
        <f t="shared" si="32"/>
        <v>3878.0994588012422</v>
      </c>
      <c r="V43" s="322">
        <f t="shared" si="33"/>
        <v>1944.7610761043557</v>
      </c>
      <c r="W43" s="322">
        <f t="shared" si="34"/>
        <v>4223.3790987142384</v>
      </c>
      <c r="X43" s="322">
        <f t="shared" si="35"/>
        <v>4104.2627514354444</v>
      </c>
      <c r="Z43" s="49" t="s">
        <v>101</v>
      </c>
      <c r="AA43" s="322">
        <f t="shared" si="36"/>
        <v>11069.32266753369</v>
      </c>
      <c r="AB43" s="322">
        <f t="shared" si="37"/>
        <v>9406.579718297924</v>
      </c>
      <c r="AC43" s="322">
        <f t="shared" si="38"/>
        <v>10361.877818050907</v>
      </c>
      <c r="AD43" s="322">
        <f t="shared" si="39"/>
        <v>9261.5284272031313</v>
      </c>
      <c r="AF43" s="49" t="s">
        <v>101</v>
      </c>
      <c r="AG43" s="322">
        <f t="shared" si="40"/>
        <v>4343.7037828665243</v>
      </c>
      <c r="AH43" s="322">
        <f t="shared" si="41"/>
        <v>4334.4102424142793</v>
      </c>
      <c r="AI43" s="322">
        <f t="shared" si="42"/>
        <v>3850.8586433109645</v>
      </c>
      <c r="AJ43" s="322">
        <f t="shared" si="43"/>
        <v>3497.5597008611439</v>
      </c>
      <c r="AL43" s="49" t="s">
        <v>101</v>
      </c>
      <c r="AM43" s="53">
        <f t="shared" si="44"/>
        <v>0.60759082435941603</v>
      </c>
      <c r="AN43" s="53">
        <f t="shared" si="45"/>
        <v>0.53921506304965761</v>
      </c>
      <c r="AO43" s="53">
        <f t="shared" si="46"/>
        <v>0.62836285942277981</v>
      </c>
      <c r="AP43" s="53">
        <f t="shared" si="47"/>
        <v>0.62235610154928134</v>
      </c>
    </row>
    <row r="44" spans="2:42">
      <c r="B44" s="49" t="s">
        <v>100</v>
      </c>
      <c r="C44" s="322">
        <f>SUMIFS(Raw!$D:$D,Raw!$A:$A,'GP breakdown'!$B$40,Raw!$B:$B,'GP breakdown'!B44)</f>
        <v>13867.343969559517</v>
      </c>
      <c r="D44" s="322">
        <f>SUMIFS(Raw!$E:$E,Raw!$A:$A,'GP breakdown'!$B$40,Raw!$B:$B,'GP breakdown'!B44)</f>
        <v>9916.3894929734324</v>
      </c>
      <c r="E44" s="322">
        <f>SUMIFS(Raw!$F:$F,Raw!$A:$A,'GP breakdown'!$B$40,Raw!$B:$B,'GP breakdown'!B44)</f>
        <v>8541.1434028220046</v>
      </c>
      <c r="F44" s="322">
        <f>SUMIFS(Raw!$G:$G,Raw!$A:$A,'GP breakdown'!$B$40,Raw!$B:$B,'GP breakdown'!B44)</f>
        <v>6475.8112894687547</v>
      </c>
      <c r="H44" s="49" t="s">
        <v>100</v>
      </c>
      <c r="I44" s="322">
        <f>SUMIFS(Raw!$J:$J,Raw!$A:$A,'GP breakdown'!$B$40,Raw!$B:$B,'GP breakdown'!H44)</f>
        <v>4058705</v>
      </c>
      <c r="J44" s="322">
        <f>SUMIFS(Raw!$K:$K,Raw!$A:$A,'GP breakdown'!$B$40,Raw!$B:$B,'GP breakdown'!H44)</f>
        <v>3228689</v>
      </c>
      <c r="K44" s="322">
        <f>SUMIFS(Raw!$L:$L,Raw!$A:$A,'GP breakdown'!$B$40,Raw!$B:$B,'GP breakdown'!H44)</f>
        <v>2923280</v>
      </c>
      <c r="L44" s="322">
        <f>SUMIFS(Raw!$M:$M,Raw!$A:$A,'GP breakdown'!$B$40,Raw!$B:$B,'GP breakdown'!H44)</f>
        <v>2497694</v>
      </c>
      <c r="N44" s="49" t="s">
        <v>100</v>
      </c>
      <c r="O44" s="322">
        <f>SUMIFS(Raw!$AB:$AB,Raw!$A:$A,'GP breakdown'!$B$40,Raw!$B:$B,'GP breakdown'!N44)</f>
        <v>4516.4288422312584</v>
      </c>
      <c r="P44" s="322">
        <f>SUMIFS(Raw!$AC:$AC,Raw!$A:$A,'GP breakdown'!$B$40,Raw!$B:$B,'GP breakdown'!N44)</f>
        <v>3655.5162809492213</v>
      </c>
      <c r="Q44" s="322">
        <f>SUMIFS(Raw!$AD:$AD,Raw!$A:$A,'GP breakdown'!$B$40,Raw!$B:$B,'GP breakdown'!N44)</f>
        <v>3209.9244141720078</v>
      </c>
      <c r="R44" s="322">
        <f>SUMIFS(Raw!$AE:$AE,Raw!$A:$A,'GP breakdown'!$B$40,Raw!$B:$B,'GP breakdown'!N44)</f>
        <v>2402.6822070016392</v>
      </c>
      <c r="T44" s="49" t="s">
        <v>100</v>
      </c>
      <c r="U44" s="322">
        <f t="shared" si="32"/>
        <v>9350.9151273282587</v>
      </c>
      <c r="V44" s="322">
        <f t="shared" si="33"/>
        <v>6260.8732120242112</v>
      </c>
      <c r="W44" s="322">
        <f t="shared" si="34"/>
        <v>5331.2189886499964</v>
      </c>
      <c r="X44" s="322">
        <f t="shared" si="35"/>
        <v>4073.1290824671155</v>
      </c>
      <c r="Z44" s="49" t="s">
        <v>100</v>
      </c>
      <c r="AA44" s="322">
        <f t="shared" si="36"/>
        <v>3416.6917698033035</v>
      </c>
      <c r="AB44" s="322">
        <f t="shared" si="37"/>
        <v>3071.3362274822484</v>
      </c>
      <c r="AC44" s="322">
        <f t="shared" si="38"/>
        <v>2921.7671255651203</v>
      </c>
      <c r="AD44" s="322">
        <f t="shared" si="39"/>
        <v>2592.7160370600859</v>
      </c>
      <c r="AF44" s="49" t="s">
        <v>100</v>
      </c>
      <c r="AG44" s="322">
        <f t="shared" si="40"/>
        <v>1112.775834220831</v>
      </c>
      <c r="AH44" s="322">
        <f t="shared" si="41"/>
        <v>1132.1983259921353</v>
      </c>
      <c r="AI44" s="322">
        <f t="shared" si="42"/>
        <v>1098.0557504488136</v>
      </c>
      <c r="AJ44" s="322">
        <f t="shared" si="43"/>
        <v>961.96019488441709</v>
      </c>
      <c r="AL44" s="49" t="s">
        <v>100</v>
      </c>
      <c r="AM44" s="53">
        <f t="shared" si="44"/>
        <v>0.67431190485031878</v>
      </c>
      <c r="AN44" s="53">
        <f t="shared" si="45"/>
        <v>0.6313662060632601</v>
      </c>
      <c r="AO44" s="53">
        <f t="shared" si="46"/>
        <v>0.62418094828949422</v>
      </c>
      <c r="AP44" s="53">
        <f t="shared" si="47"/>
        <v>0.62897587659649912</v>
      </c>
    </row>
    <row r="45" spans="2:42">
      <c r="B45" s="49" t="s">
        <v>99</v>
      </c>
      <c r="C45" s="322">
        <f>SUMIFS(Raw!$D:$D,Raw!$A:$A,'GP breakdown'!$B$40,Raw!$B:$B,'GP breakdown'!B45)</f>
        <v>2614.5219868679324</v>
      </c>
      <c r="D45" s="322">
        <f>SUMIFS(Raw!$E:$E,Raw!$A:$A,'GP breakdown'!$B$40,Raw!$B:$B,'GP breakdown'!B45)</f>
        <v>846.68844073111541</v>
      </c>
      <c r="E45" s="322">
        <f>SUMIFS(Raw!$F:$F,Raw!$A:$A,'GP breakdown'!$B$40,Raw!$B:$B,'GP breakdown'!B45)</f>
        <v>1796.5944426524218</v>
      </c>
      <c r="F45" s="322">
        <f>SUMIFS(Raw!$G:$G,Raw!$A:$A,'GP breakdown'!$B$40,Raw!$B:$B,'GP breakdown'!B45)</f>
        <v>3954.7320011969832</v>
      </c>
      <c r="H45" s="49" t="s">
        <v>99</v>
      </c>
      <c r="I45" s="322">
        <f>SUMIFS(Raw!$J:$J,Raw!$A:$A,'GP breakdown'!$B$40,Raw!$B:$B,'GP breakdown'!H45)</f>
        <v>192219</v>
      </c>
      <c r="J45" s="322">
        <f>SUMIFS(Raw!$K:$K,Raw!$A:$A,'GP breakdown'!$B$40,Raw!$B:$B,'GP breakdown'!H45)</f>
        <v>109839</v>
      </c>
      <c r="K45" s="322">
        <f>SUMIFS(Raw!$L:$L,Raw!$A:$A,'GP breakdown'!$B$40,Raw!$B:$B,'GP breakdown'!H45)</f>
        <v>132502.39999999999</v>
      </c>
      <c r="L45" s="322">
        <f>SUMIFS(Raw!$M:$M,Raw!$A:$A,'GP breakdown'!$B$40,Raw!$B:$B,'GP breakdown'!H45)</f>
        <v>316360</v>
      </c>
      <c r="N45" s="49" t="s">
        <v>99</v>
      </c>
      <c r="O45" s="322">
        <f>SUMIFS(Raw!$AB:$AB,Raw!$A:$A,'GP breakdown'!$B$40,Raw!$B:$B,'GP breakdown'!N45)</f>
        <v>935.76245916050448</v>
      </c>
      <c r="P45" s="322">
        <f>SUMIFS(Raw!$AC:$AC,Raw!$A:$A,'GP breakdown'!$B$40,Raw!$B:$B,'GP breakdown'!N45)</f>
        <v>414.12569272360429</v>
      </c>
      <c r="Q45" s="322">
        <f>SUMIFS(Raw!$AD:$AD,Raw!$A:$A,'GP breakdown'!$B$40,Raw!$B:$B,'GP breakdown'!N45)</f>
        <v>803.9332426527402</v>
      </c>
      <c r="R45" s="322">
        <f>SUMIFS(Raw!$AE:$AE,Raw!$A:$A,'GP breakdown'!$B$40,Raw!$B:$B,'GP breakdown'!N45)</f>
        <v>1653.0534791287128</v>
      </c>
      <c r="T45" s="49" t="s">
        <v>99</v>
      </c>
      <c r="U45" s="322">
        <f t="shared" si="32"/>
        <v>1678.7595277074279</v>
      </c>
      <c r="V45" s="322">
        <f t="shared" si="33"/>
        <v>432.56274800751112</v>
      </c>
      <c r="W45" s="322">
        <f t="shared" si="34"/>
        <v>992.66119999968157</v>
      </c>
      <c r="X45" s="322">
        <f t="shared" si="35"/>
        <v>2301.6785220682705</v>
      </c>
      <c r="Z45" s="49" t="s">
        <v>99</v>
      </c>
      <c r="AA45" s="322">
        <f t="shared" si="36"/>
        <v>13601.787476097224</v>
      </c>
      <c r="AB45" s="322">
        <f t="shared" si="37"/>
        <v>7708.4500107531521</v>
      </c>
      <c r="AC45" s="322">
        <f t="shared" si="38"/>
        <v>13558.957744557245</v>
      </c>
      <c r="AD45" s="322">
        <f t="shared" si="39"/>
        <v>12500.733345546161</v>
      </c>
      <c r="AF45" s="49" t="s">
        <v>99</v>
      </c>
      <c r="AG45" s="322">
        <f t="shared" si="40"/>
        <v>4868.2100060894318</v>
      </c>
      <c r="AH45" s="322">
        <f t="shared" si="41"/>
        <v>3770.2973690911631</v>
      </c>
      <c r="AI45" s="322">
        <f t="shared" si="42"/>
        <v>6067.3108008061763</v>
      </c>
      <c r="AJ45" s="322">
        <f t="shared" si="43"/>
        <v>5225.2291033275778</v>
      </c>
      <c r="AL45" s="49" t="s">
        <v>99</v>
      </c>
      <c r="AM45" s="53">
        <f t="shared" si="44"/>
        <v>0.64209042270036465</v>
      </c>
      <c r="AN45" s="53">
        <f t="shared" si="45"/>
        <v>0.51088774476948473</v>
      </c>
      <c r="AO45" s="53">
        <f t="shared" si="46"/>
        <v>0.55252380639347598</v>
      </c>
      <c r="AP45" s="53">
        <f t="shared" si="47"/>
        <v>0.58200619444544377</v>
      </c>
    </row>
    <row r="46" spans="2:42">
      <c r="B46" s="49" t="s">
        <v>98</v>
      </c>
      <c r="C46" s="322">
        <f>SUMIFS(Raw!$D:$D,Raw!$A:$A,'GP breakdown'!$B$40,Raw!$B:$B,'GP breakdown'!B46)</f>
        <v>3732.2720468224156</v>
      </c>
      <c r="D46" s="322">
        <f>SUMIFS(Raw!$E:$E,Raw!$A:$A,'GP breakdown'!$B$40,Raw!$B:$B,'GP breakdown'!B46)</f>
        <v>2483.6670322884602</v>
      </c>
      <c r="E46" s="322">
        <f>SUMIFS(Raw!$F:$F,Raw!$A:$A,'GP breakdown'!$B$40,Raw!$B:$B,'GP breakdown'!B46)</f>
        <v>1625.8141427518099</v>
      </c>
      <c r="F46" s="322">
        <f>SUMIFS(Raw!$G:$G,Raw!$A:$A,'GP breakdown'!$B$40,Raw!$B:$B,'GP breakdown'!B46)</f>
        <v>2314.2344599880075</v>
      </c>
      <c r="H46" s="49" t="s">
        <v>98</v>
      </c>
      <c r="I46" s="322">
        <f>SUMIFS(Raw!$J:$J,Raw!$A:$A,'GP breakdown'!$B$40,Raw!$B:$B,'GP breakdown'!H46)</f>
        <v>718199</v>
      </c>
      <c r="J46" s="322">
        <f>SUMIFS(Raw!$K:$K,Raw!$A:$A,'GP breakdown'!$B$40,Raw!$B:$B,'GP breakdown'!H46)</f>
        <v>628657</v>
      </c>
      <c r="K46" s="322">
        <f>SUMIFS(Raw!$L:$L,Raw!$A:$A,'GP breakdown'!$B$40,Raw!$B:$B,'GP breakdown'!H46)</f>
        <v>385797</v>
      </c>
      <c r="L46" s="322">
        <f>SUMIFS(Raw!$M:$M,Raw!$A:$A,'GP breakdown'!$B$40,Raw!$B:$B,'GP breakdown'!H46)</f>
        <v>474981</v>
      </c>
      <c r="N46" s="49" t="s">
        <v>98</v>
      </c>
      <c r="O46" s="322">
        <f>SUMIFS(Raw!$AB:$AB,Raw!$A:$A,'GP breakdown'!$B$40,Raw!$B:$B,'GP breakdown'!N46)</f>
        <v>2187.006807646093</v>
      </c>
      <c r="P46" s="322">
        <f>SUMIFS(Raw!$AC:$AC,Raw!$A:$A,'GP breakdown'!$B$40,Raw!$B:$B,'GP breakdown'!N46)</f>
        <v>1528.4690393865919</v>
      </c>
      <c r="Q46" s="322">
        <f>SUMIFS(Raw!$AD:$AD,Raw!$A:$A,'GP breakdown'!$B$40,Raw!$B:$B,'GP breakdown'!N46)</f>
        <v>895.03662300915153</v>
      </c>
      <c r="R46" s="322">
        <f>SUMIFS(Raw!$AE:$AE,Raw!$A:$A,'GP breakdown'!$B$40,Raw!$B:$B,'GP breakdown'!N46)</f>
        <v>1030.3791173997806</v>
      </c>
      <c r="T46" s="49" t="s">
        <v>98</v>
      </c>
      <c r="U46" s="322">
        <f t="shared" si="32"/>
        <v>1545.2652391763227</v>
      </c>
      <c r="V46" s="322">
        <f t="shared" si="33"/>
        <v>955.19799290186825</v>
      </c>
      <c r="W46" s="322">
        <f t="shared" si="34"/>
        <v>730.77751974265834</v>
      </c>
      <c r="X46" s="322">
        <f t="shared" si="35"/>
        <v>1283.8553425882269</v>
      </c>
      <c r="Z46" s="49" t="s">
        <v>98</v>
      </c>
      <c r="AA46" s="322">
        <f t="shared" si="36"/>
        <v>5196.7101692183023</v>
      </c>
      <c r="AB46" s="322">
        <f t="shared" si="37"/>
        <v>3950.7506196359227</v>
      </c>
      <c r="AC46" s="322">
        <f t="shared" si="38"/>
        <v>4214.1699980865842</v>
      </c>
      <c r="AD46" s="322">
        <f t="shared" si="39"/>
        <v>4872.2674380406952</v>
      </c>
      <c r="AF46" s="49" t="s">
        <v>98</v>
      </c>
      <c r="AG46" s="322">
        <f t="shared" si="40"/>
        <v>3045.1265006580252</v>
      </c>
      <c r="AH46" s="322">
        <f t="shared" si="41"/>
        <v>2431.3242982844254</v>
      </c>
      <c r="AI46" s="322">
        <f t="shared" si="42"/>
        <v>2319.967814703462</v>
      </c>
      <c r="AJ46" s="322">
        <f t="shared" si="43"/>
        <v>2169.3059667645243</v>
      </c>
      <c r="AL46" s="49" t="s">
        <v>98</v>
      </c>
      <c r="AM46" s="53">
        <f t="shared" si="44"/>
        <v>0.41402802898356023</v>
      </c>
      <c r="AN46" s="53">
        <f t="shared" si="45"/>
        <v>0.38459180738963433</v>
      </c>
      <c r="AO46" s="53">
        <f t="shared" si="46"/>
        <v>0.44948404650101254</v>
      </c>
      <c r="AP46" s="53">
        <f t="shared" si="47"/>
        <v>0.55476459485219143</v>
      </c>
    </row>
    <row r="47" spans="2:42">
      <c r="B47" s="49" t="s">
        <v>97</v>
      </c>
      <c r="C47" s="322">
        <f>SUMIFS(Raw!$D:$D,Raw!$A:$A,'GP breakdown'!$B$40,Raw!$B:$B,'GP breakdown'!B47)</f>
        <v>4018.3348722163705</v>
      </c>
      <c r="D47" s="322">
        <f>SUMIFS(Raw!$E:$E,Raw!$A:$A,'GP breakdown'!$B$40,Raw!$B:$B,'GP breakdown'!B47)</f>
        <v>3162.5717229845095</v>
      </c>
      <c r="E47" s="322">
        <f>SUMIFS(Raw!$F:$F,Raw!$A:$A,'GP breakdown'!$B$40,Raw!$B:$B,'GP breakdown'!B47)</f>
        <v>1668.4430391057713</v>
      </c>
      <c r="F47" s="322">
        <f>SUMIFS(Raw!$G:$G,Raw!$A:$A,'GP breakdown'!$B$40,Raw!$B:$B,'GP breakdown'!B47)</f>
        <v>928.78550003529779</v>
      </c>
      <c r="H47" s="49" t="s">
        <v>97</v>
      </c>
      <c r="I47" s="322">
        <f>SUMIFS(Raw!$J:$J,Raw!$A:$A,'GP breakdown'!$B$40,Raw!$B:$B,'GP breakdown'!H47)</f>
        <v>2532977</v>
      </c>
      <c r="J47" s="322">
        <f>SUMIFS(Raw!$K:$K,Raw!$A:$A,'GP breakdown'!$B$40,Raw!$B:$B,'GP breakdown'!H47)</f>
        <v>1666436</v>
      </c>
      <c r="K47" s="322">
        <f>SUMIFS(Raw!$L:$L,Raw!$A:$A,'GP breakdown'!$B$40,Raw!$B:$B,'GP breakdown'!H47)</f>
        <v>1006551</v>
      </c>
      <c r="L47" s="322">
        <f>SUMIFS(Raw!$M:$M,Raw!$A:$A,'GP breakdown'!$B$40,Raw!$B:$B,'GP breakdown'!H47)</f>
        <v>567676</v>
      </c>
      <c r="N47" s="49" t="s">
        <v>97</v>
      </c>
      <c r="O47" s="322">
        <f>SUMIFS(Raw!$AB:$AB,Raw!$A:$A,'GP breakdown'!$B$40,Raw!$B:$B,'GP breakdown'!N47)</f>
        <v>2869.1635625002709</v>
      </c>
      <c r="P47" s="322">
        <f>SUMIFS(Raw!$AC:$AC,Raw!$A:$A,'GP breakdown'!$B$40,Raw!$B:$B,'GP breakdown'!N47)</f>
        <v>1951.152440834785</v>
      </c>
      <c r="Q47" s="322">
        <f>SUMIFS(Raw!$AD:$AD,Raw!$A:$A,'GP breakdown'!$B$40,Raw!$B:$B,'GP breakdown'!N47)</f>
        <v>1060.4245997103405</v>
      </c>
      <c r="R47" s="322">
        <f>SUMIFS(Raw!$AE:$AE,Raw!$A:$A,'GP breakdown'!$B$40,Raw!$B:$B,'GP breakdown'!N47)</f>
        <v>556.08884311353643</v>
      </c>
      <c r="T47" s="49" t="s">
        <v>97</v>
      </c>
      <c r="U47" s="322">
        <f t="shared" si="32"/>
        <v>1149.1713097160996</v>
      </c>
      <c r="V47" s="322">
        <f t="shared" si="33"/>
        <v>1211.4192821497245</v>
      </c>
      <c r="W47" s="322">
        <f t="shared" si="34"/>
        <v>608.01843939543073</v>
      </c>
      <c r="X47" s="322">
        <f t="shared" si="35"/>
        <v>372.69665692176136</v>
      </c>
      <c r="Z47" s="49" t="s">
        <v>97</v>
      </c>
      <c r="AA47" s="322">
        <f t="shared" si="36"/>
        <v>1586.4079587838226</v>
      </c>
      <c r="AB47" s="322">
        <f t="shared" si="37"/>
        <v>1897.8056900982153</v>
      </c>
      <c r="AC47" s="322">
        <f t="shared" si="38"/>
        <v>1657.5842049789542</v>
      </c>
      <c r="AD47" s="322">
        <f t="shared" si="39"/>
        <v>1636.1190186572935</v>
      </c>
      <c r="AF47" s="49" t="s">
        <v>97</v>
      </c>
      <c r="AG47" s="322">
        <f t="shared" si="40"/>
        <v>1132.7238907026281</v>
      </c>
      <c r="AH47" s="322">
        <f t="shared" si="41"/>
        <v>1170.8535106267418</v>
      </c>
      <c r="AI47" s="322">
        <f t="shared" si="42"/>
        <v>1053.5229707290941</v>
      </c>
      <c r="AJ47" s="322">
        <f t="shared" si="43"/>
        <v>979.58843268613873</v>
      </c>
      <c r="AL47" s="49" t="s">
        <v>97</v>
      </c>
      <c r="AM47" s="53">
        <f t="shared" si="44"/>
        <v>0.28598196672500259</v>
      </c>
      <c r="AN47" s="53">
        <f t="shared" si="45"/>
        <v>0.38304879327970204</v>
      </c>
      <c r="AO47" s="53">
        <f t="shared" si="46"/>
        <v>0.36442265342262326</v>
      </c>
      <c r="AP47" s="53">
        <f t="shared" si="47"/>
        <v>0.40127312162775725</v>
      </c>
    </row>
    <row r="48" spans="2:42">
      <c r="B48" s="49" t="s">
        <v>96</v>
      </c>
      <c r="C48" s="322">
        <f>SUMIFS(Raw!$D:$D,Raw!$A:$A,'GP breakdown'!$B$40,Raw!$B:$B,'GP breakdown'!B48)</f>
        <v>555.732684437996</v>
      </c>
      <c r="D48" s="322">
        <f>SUMIFS(Raw!$E:$E,Raw!$A:$A,'GP breakdown'!$B$40,Raw!$B:$B,'GP breakdown'!B48)</f>
        <v>126.66250313919676</v>
      </c>
      <c r="E48" s="322">
        <f>SUMIFS(Raw!$F:$F,Raw!$A:$A,'GP breakdown'!$B$40,Raw!$B:$B,'GP breakdown'!B48)</f>
        <v>110.65025216185533</v>
      </c>
      <c r="F48" s="322">
        <f>SUMIFS(Raw!$G:$G,Raw!$A:$A,'GP breakdown'!$B$40,Raw!$B:$B,'GP breakdown'!B48)</f>
        <v>1022.3860089009008</v>
      </c>
      <c r="H48" s="49" t="s">
        <v>96</v>
      </c>
      <c r="I48" s="322">
        <f>SUMIFS(Raw!$J:$J,Raw!$A:$A,'GP breakdown'!$B$40,Raw!$B:$B,'GP breakdown'!H48)</f>
        <v>179605</v>
      </c>
      <c r="J48" s="322">
        <f>SUMIFS(Raw!$K:$K,Raw!$A:$A,'GP breakdown'!$B$40,Raw!$B:$B,'GP breakdown'!H48)</f>
        <v>49325</v>
      </c>
      <c r="K48" s="322">
        <f>SUMIFS(Raw!$L:$L,Raw!$A:$A,'GP breakdown'!$B$40,Raw!$B:$B,'GP breakdown'!H48)</f>
        <v>5024</v>
      </c>
      <c r="L48" s="322">
        <f>SUMIFS(Raw!$M:$M,Raw!$A:$A,'GP breakdown'!$B$40,Raw!$B:$B,'GP breakdown'!H48)</f>
        <v>35040</v>
      </c>
      <c r="N48" s="49" t="s">
        <v>96</v>
      </c>
      <c r="O48" s="322">
        <f>SUMIFS(Raw!$AB:$AB,Raw!$A:$A,'GP breakdown'!$B$40,Raw!$B:$B,'GP breakdown'!N48)</f>
        <v>326.52194948535333</v>
      </c>
      <c r="P48" s="322">
        <f>SUMIFS(Raw!$AC:$AC,Raw!$A:$A,'GP breakdown'!$B$40,Raw!$B:$B,'GP breakdown'!N48)</f>
        <v>84.467622338960552</v>
      </c>
      <c r="Q48" s="322">
        <f>SUMIFS(Raw!$AD:$AD,Raw!$A:$A,'GP breakdown'!$B$40,Raw!$B:$B,'GP breakdown'!N48)</f>
        <v>48.964586292182673</v>
      </c>
      <c r="R48" s="322">
        <f>SUMIFS(Raw!$AE:$AE,Raw!$A:$A,'GP breakdown'!$B$40,Raw!$B:$B,'GP breakdown'!N48)</f>
        <v>428.16071609553097</v>
      </c>
      <c r="T48" s="49" t="s">
        <v>96</v>
      </c>
      <c r="U48" s="322">
        <f t="shared" si="32"/>
        <v>229.21073495264267</v>
      </c>
      <c r="V48" s="322">
        <f t="shared" si="33"/>
        <v>42.194880800236206</v>
      </c>
      <c r="W48" s="322">
        <f t="shared" si="34"/>
        <v>61.685665869672661</v>
      </c>
      <c r="X48" s="322">
        <f t="shared" si="35"/>
        <v>594.22529280536992</v>
      </c>
      <c r="Z48" s="49" t="s">
        <v>96</v>
      </c>
      <c r="AA48" s="322">
        <f t="shared" si="36"/>
        <v>3094.1938389131483</v>
      </c>
      <c r="AB48" s="322">
        <f t="shared" si="37"/>
        <v>2567.9169414941057</v>
      </c>
      <c r="AC48" s="322">
        <f t="shared" si="38"/>
        <v>22024.333630942543</v>
      </c>
      <c r="AD48" s="322">
        <f t="shared" si="39"/>
        <v>29177.68290242297</v>
      </c>
      <c r="AF48" s="49" t="s">
        <v>96</v>
      </c>
      <c r="AG48" s="322">
        <f t="shared" si="40"/>
        <v>1818.0003312009874</v>
      </c>
      <c r="AH48" s="322">
        <f t="shared" si="41"/>
        <v>1712.470802614507</v>
      </c>
      <c r="AI48" s="322">
        <f t="shared" si="42"/>
        <v>9746.1358065650238</v>
      </c>
      <c r="AJ48" s="322">
        <f t="shared" si="43"/>
        <v>12219.198518708075</v>
      </c>
      <c r="AL48" s="49" t="s">
        <v>96</v>
      </c>
      <c r="AM48" s="53">
        <f t="shared" si="44"/>
        <v>0.41244782135576569</v>
      </c>
      <c r="AN48" s="53">
        <f t="shared" si="45"/>
        <v>0.33312842991793562</v>
      </c>
      <c r="AO48" s="53">
        <f t="shared" si="46"/>
        <v>0.55748328326844676</v>
      </c>
      <c r="AP48" s="53">
        <f t="shared" si="47"/>
        <v>0.5812142259694868</v>
      </c>
    </row>
    <row r="49" spans="2:42">
      <c r="B49" s="49" t="s">
        <v>95</v>
      </c>
      <c r="C49" s="322">
        <f>SUMIFS(Raw!$D:$D,Raw!$A:$A,'GP breakdown'!$B$40,Raw!$B:$B,'GP breakdown'!B49)</f>
        <v>1599.9095210975609</v>
      </c>
      <c r="D49" s="322">
        <f>SUMIFS(Raw!$E:$E,Raw!$A:$A,'GP breakdown'!$B$40,Raw!$B:$B,'GP breakdown'!B49)</f>
        <v>1925.3026647097149</v>
      </c>
      <c r="E49" s="322">
        <f>SUMIFS(Raw!$F:$F,Raw!$A:$A,'GP breakdown'!$B$40,Raw!$B:$B,'GP breakdown'!B49)</f>
        <v>2035.9266841227138</v>
      </c>
      <c r="F49" s="322">
        <f>SUMIFS(Raw!$G:$G,Raw!$A:$A,'GP breakdown'!$B$40,Raw!$B:$B,'GP breakdown'!B49)</f>
        <v>2069.6449685492425</v>
      </c>
      <c r="H49" s="49" t="s">
        <v>95</v>
      </c>
      <c r="I49" s="322">
        <f>SUMIFS(Raw!$J:$J,Raw!$A:$A,'GP breakdown'!$B$40,Raw!$B:$B,'GP breakdown'!H49)</f>
        <v>178744</v>
      </c>
      <c r="J49" s="322">
        <f>SUMIFS(Raw!$K:$K,Raw!$A:$A,'GP breakdown'!$B$40,Raw!$B:$B,'GP breakdown'!H49)</f>
        <v>199050</v>
      </c>
      <c r="K49" s="322">
        <f>SUMIFS(Raw!$L:$L,Raw!$A:$A,'GP breakdown'!$B$40,Raw!$B:$B,'GP breakdown'!H49)</f>
        <v>189881</v>
      </c>
      <c r="L49" s="322">
        <f>SUMIFS(Raw!$M:$M,Raw!$A:$A,'GP breakdown'!$B$40,Raw!$B:$B,'GP breakdown'!H49)</f>
        <v>203196</v>
      </c>
      <c r="N49" s="49" t="s">
        <v>95</v>
      </c>
      <c r="O49" s="322">
        <f>SUMIFS(Raw!$AB:$AB,Raw!$A:$A,'GP breakdown'!$B$40,Raw!$B:$B,'GP breakdown'!N49)</f>
        <v>812.78837638210052</v>
      </c>
      <c r="P49" s="322">
        <f>SUMIFS(Raw!$AC:$AC,Raw!$A:$A,'GP breakdown'!$B$40,Raw!$B:$B,'GP breakdown'!N49)</f>
        <v>1087.926485290966</v>
      </c>
      <c r="Q49" s="322">
        <f>SUMIFS(Raw!$AD:$AD,Raw!$A:$A,'GP breakdown'!$B$40,Raw!$B:$B,'GP breakdown'!N49)</f>
        <v>1118.6297512857141</v>
      </c>
      <c r="R49" s="322">
        <f>SUMIFS(Raw!$AE:$AE,Raw!$A:$A,'GP breakdown'!$B$40,Raw!$B:$B,'GP breakdown'!N49)</f>
        <v>1127.9474591903972</v>
      </c>
      <c r="T49" s="49" t="s">
        <v>95</v>
      </c>
      <c r="U49" s="322">
        <f t="shared" si="32"/>
        <v>787.12114471546033</v>
      </c>
      <c r="V49" s="322">
        <f t="shared" si="33"/>
        <v>837.37617941874896</v>
      </c>
      <c r="W49" s="322">
        <f t="shared" si="34"/>
        <v>917.29693283699976</v>
      </c>
      <c r="X49" s="322">
        <f t="shared" si="35"/>
        <v>941.69750935884531</v>
      </c>
      <c r="Z49" s="49" t="s">
        <v>95</v>
      </c>
      <c r="AA49" s="322">
        <f t="shared" si="36"/>
        <v>8950.8432232553878</v>
      </c>
      <c r="AB49" s="322">
        <f t="shared" si="37"/>
        <v>9672.4574966576984</v>
      </c>
      <c r="AC49" s="322">
        <f t="shared" si="38"/>
        <v>10722.119033092904</v>
      </c>
      <c r="AD49" s="322">
        <f t="shared" si="39"/>
        <v>10185.461173198501</v>
      </c>
      <c r="AF49" s="49" t="s">
        <v>95</v>
      </c>
      <c r="AG49" s="322">
        <f t="shared" si="40"/>
        <v>4547.2204738738119</v>
      </c>
      <c r="AH49" s="322">
        <f t="shared" si="41"/>
        <v>5465.5939979450695</v>
      </c>
      <c r="AI49" s="322">
        <f t="shared" si="42"/>
        <v>5891.2147675950418</v>
      </c>
      <c r="AJ49" s="322">
        <f t="shared" si="43"/>
        <v>5551.0318076654921</v>
      </c>
      <c r="AL49" s="49" t="s">
        <v>95</v>
      </c>
      <c r="AM49" s="53">
        <f t="shared" si="44"/>
        <v>0.49197853649591633</v>
      </c>
      <c r="AN49" s="53">
        <f t="shared" si="45"/>
        <v>0.43493222897762068</v>
      </c>
      <c r="AO49" s="53">
        <f t="shared" si="46"/>
        <v>0.45055499296246287</v>
      </c>
      <c r="AP49" s="53">
        <f t="shared" si="47"/>
        <v>0.45500437208752104</v>
      </c>
    </row>
    <row r="50" spans="2:42">
      <c r="B50" s="49" t="s">
        <v>94</v>
      </c>
      <c r="C50" s="322">
        <f>SUMIFS(Raw!$D:$D,Raw!$A:$A,'GP breakdown'!$B$40,Raw!$B:$B,'GP breakdown'!B50)</f>
        <v>7933.8059752031459</v>
      </c>
      <c r="D50" s="322">
        <f>SUMIFS(Raw!$E:$E,Raw!$A:$A,'GP breakdown'!$B$40,Raw!$B:$B,'GP breakdown'!B50)</f>
        <v>10512.813631291649</v>
      </c>
      <c r="E50" s="322">
        <f>SUMIFS(Raw!$F:$F,Raw!$A:$A,'GP breakdown'!$B$40,Raw!$B:$B,'GP breakdown'!B50)</f>
        <v>8787.473257599424</v>
      </c>
      <c r="F50" s="322">
        <f>SUMIFS(Raw!$G:$G,Raw!$A:$A,'GP breakdown'!$B$40,Raw!$B:$B,'GP breakdown'!B50)</f>
        <v>10111.814860017044</v>
      </c>
      <c r="H50" s="49" t="s">
        <v>94</v>
      </c>
      <c r="I50" s="322">
        <f>SUMIFS(Raw!$J:$J,Raw!$A:$A,'GP breakdown'!$B$40,Raw!$B:$B,'GP breakdown'!H50)</f>
        <v>1830951</v>
      </c>
      <c r="J50" s="322">
        <f>SUMIFS(Raw!$K:$K,Raw!$A:$A,'GP breakdown'!$B$40,Raw!$B:$B,'GP breakdown'!H50)</f>
        <v>2088539.81</v>
      </c>
      <c r="K50" s="322">
        <f>SUMIFS(Raw!$L:$L,Raw!$A:$A,'GP breakdown'!$B$40,Raw!$B:$B,'GP breakdown'!H50)</f>
        <v>1903522</v>
      </c>
      <c r="L50" s="322">
        <f>SUMIFS(Raw!$M:$M,Raw!$A:$A,'GP breakdown'!$B$40,Raw!$B:$B,'GP breakdown'!H50)</f>
        <v>2072984</v>
      </c>
      <c r="N50" s="49" t="s">
        <v>94</v>
      </c>
      <c r="O50" s="322">
        <f>SUMIFS(Raw!$AB:$AB,Raw!$A:$A,'GP breakdown'!$B$40,Raw!$B:$B,'GP breakdown'!N50)</f>
        <v>4055.8821498227248</v>
      </c>
      <c r="P50" s="322">
        <f>SUMIFS(Raw!$AC:$AC,Raw!$A:$A,'GP breakdown'!$B$40,Raw!$B:$B,'GP breakdown'!N50)</f>
        <v>5457.1476259827559</v>
      </c>
      <c r="Q50" s="322">
        <f>SUMIFS(Raw!$AD:$AD,Raw!$A:$A,'GP breakdown'!$B$40,Raw!$B:$B,'GP breakdown'!N50)</f>
        <v>4532.6826343166022</v>
      </c>
      <c r="R50" s="322">
        <f>SUMIFS(Raw!$AE:$AE,Raw!$A:$A,'GP breakdown'!$B$40,Raw!$B:$B,'GP breakdown'!N50)</f>
        <v>5326.319830007862</v>
      </c>
      <c r="T50" s="49" t="s">
        <v>94</v>
      </c>
      <c r="U50" s="322">
        <f t="shared" si="32"/>
        <v>3877.923825380421</v>
      </c>
      <c r="V50" s="322">
        <f t="shared" si="33"/>
        <v>5055.6660053088926</v>
      </c>
      <c r="W50" s="322">
        <f t="shared" si="34"/>
        <v>4254.7906232828218</v>
      </c>
      <c r="X50" s="322">
        <f t="shared" si="35"/>
        <v>4785.4950300091823</v>
      </c>
      <c r="Z50" s="49" t="s">
        <v>94</v>
      </c>
      <c r="AA50" s="322">
        <f t="shared" si="36"/>
        <v>4333.1612780479354</v>
      </c>
      <c r="AB50" s="322">
        <f t="shared" si="37"/>
        <v>5033.5711011855929</v>
      </c>
      <c r="AC50" s="322">
        <f t="shared" si="38"/>
        <v>4616.4285243876475</v>
      </c>
      <c r="AD50" s="322">
        <f t="shared" si="39"/>
        <v>4877.9029939531829</v>
      </c>
      <c r="AF50" s="49" t="s">
        <v>94</v>
      </c>
      <c r="AG50" s="322">
        <f t="shared" si="40"/>
        <v>2215.1778774105505</v>
      </c>
      <c r="AH50" s="322">
        <f t="shared" si="41"/>
        <v>2612.9009367471695</v>
      </c>
      <c r="AI50" s="322">
        <f t="shared" si="42"/>
        <v>2381.2084306441438</v>
      </c>
      <c r="AJ50" s="322">
        <f t="shared" si="43"/>
        <v>2569.3974627917351</v>
      </c>
      <c r="AL50" s="49" t="s">
        <v>94</v>
      </c>
      <c r="AM50" s="53">
        <f t="shared" si="44"/>
        <v>0.48878480738005775</v>
      </c>
      <c r="AN50" s="53">
        <f t="shared" si="45"/>
        <v>0.48090512993215995</v>
      </c>
      <c r="AO50" s="53">
        <f t="shared" si="46"/>
        <v>0.48418817315924922</v>
      </c>
      <c r="AP50" s="53">
        <f t="shared" si="47"/>
        <v>0.47325777778343503</v>
      </c>
    </row>
    <row r="51" spans="2:42">
      <c r="B51" s="49" t="s">
        <v>93</v>
      </c>
      <c r="C51" s="322">
        <f>SUMIFS(Raw!$D:$D,Raw!$A:$A,'GP breakdown'!$B$40,Raw!$B:$B,'GP breakdown'!B51)</f>
        <v>3731.0823244517201</v>
      </c>
      <c r="D51" s="322">
        <f>SUMIFS(Raw!$E:$E,Raw!$A:$A,'GP breakdown'!$B$40,Raw!$B:$B,'GP breakdown'!B51)</f>
        <v>3024.8836197045816</v>
      </c>
      <c r="E51" s="322">
        <f>SUMIFS(Raw!$F:$F,Raw!$A:$A,'GP breakdown'!$B$40,Raw!$B:$B,'GP breakdown'!B51)</f>
        <v>2748.7413568175839</v>
      </c>
      <c r="F51" s="322">
        <f>SUMIFS(Raw!$G:$G,Raw!$A:$A,'GP breakdown'!$B$40,Raw!$B:$B,'GP breakdown'!B51)</f>
        <v>2245.1701017434189</v>
      </c>
      <c r="H51" s="49" t="s">
        <v>93</v>
      </c>
      <c r="I51" s="322">
        <f>SUMIFS(Raw!$J:$J,Raw!$A:$A,'GP breakdown'!$B$40,Raw!$B:$B,'GP breakdown'!H51)</f>
        <v>1018965</v>
      </c>
      <c r="J51" s="322">
        <f>SUMIFS(Raw!$K:$K,Raw!$A:$A,'GP breakdown'!$B$40,Raw!$B:$B,'GP breakdown'!H51)</f>
        <v>826806</v>
      </c>
      <c r="K51" s="322">
        <f>SUMIFS(Raw!$L:$L,Raw!$A:$A,'GP breakdown'!$B$40,Raw!$B:$B,'GP breakdown'!H51)</f>
        <v>710223</v>
      </c>
      <c r="L51" s="322">
        <f>SUMIFS(Raw!$M:$M,Raw!$A:$A,'GP breakdown'!$B$40,Raw!$B:$B,'GP breakdown'!H51)</f>
        <v>716326</v>
      </c>
      <c r="N51" s="49" t="s">
        <v>93</v>
      </c>
      <c r="O51" s="322">
        <f>SUMIFS(Raw!$AB:$AB,Raw!$A:$A,'GP breakdown'!$B$40,Raw!$B:$B,'GP breakdown'!N51)</f>
        <v>1660.5708276570913</v>
      </c>
      <c r="P51" s="322">
        <f>SUMIFS(Raw!$AC:$AC,Raw!$A:$A,'GP breakdown'!$B$40,Raw!$B:$B,'GP breakdown'!N51)</f>
        <v>1452.5249740500133</v>
      </c>
      <c r="Q51" s="322">
        <f>SUMIFS(Raw!$AD:$AD,Raw!$A:$A,'GP breakdown'!$B$40,Raw!$B:$B,'GP breakdown'!N51)</f>
        <v>1241.7677989109145</v>
      </c>
      <c r="R51" s="322">
        <f>SUMIFS(Raw!$AE:$AE,Raw!$A:$A,'GP breakdown'!$B$40,Raw!$B:$B,'GP breakdown'!N51)</f>
        <v>1152.3548508632989</v>
      </c>
      <c r="T51" s="49" t="s">
        <v>93</v>
      </c>
      <c r="U51" s="322">
        <f t="shared" si="32"/>
        <v>2070.5114967946288</v>
      </c>
      <c r="V51" s="322">
        <f t="shared" si="33"/>
        <v>1572.3586456545684</v>
      </c>
      <c r="W51" s="322">
        <f t="shared" si="34"/>
        <v>1506.9735579066694</v>
      </c>
      <c r="X51" s="322">
        <f t="shared" si="35"/>
        <v>1092.8152508801199</v>
      </c>
      <c r="Z51" s="49" t="s">
        <v>93</v>
      </c>
      <c r="AA51" s="322">
        <f t="shared" si="36"/>
        <v>3661.6393344734315</v>
      </c>
      <c r="AB51" s="322">
        <f t="shared" si="37"/>
        <v>3658.5167738315658</v>
      </c>
      <c r="AC51" s="322">
        <f t="shared" si="38"/>
        <v>3870.2511138298592</v>
      </c>
      <c r="AD51" s="322">
        <f t="shared" si="39"/>
        <v>3134.2853697107444</v>
      </c>
      <c r="AF51" s="49" t="s">
        <v>93</v>
      </c>
      <c r="AG51" s="322">
        <f t="shared" si="40"/>
        <v>1629.664245246001</v>
      </c>
      <c r="AH51" s="322">
        <f t="shared" si="41"/>
        <v>1756.7905579422661</v>
      </c>
      <c r="AI51" s="322">
        <f t="shared" si="42"/>
        <v>1748.4195793587569</v>
      </c>
      <c r="AJ51" s="322">
        <f t="shared" si="43"/>
        <v>1608.7016956850637</v>
      </c>
      <c r="AL51" s="49" t="s">
        <v>93</v>
      </c>
      <c r="AM51" s="53">
        <f t="shared" si="44"/>
        <v>0.5549358917184678</v>
      </c>
      <c r="AN51" s="53">
        <f t="shared" si="45"/>
        <v>0.51980798051600052</v>
      </c>
      <c r="AO51" s="53">
        <f t="shared" si="46"/>
        <v>0.54824130839701901</v>
      </c>
      <c r="AP51" s="53">
        <f t="shared" si="47"/>
        <v>0.48674051468595958</v>
      </c>
    </row>
    <row r="52" spans="2:42">
      <c r="B52" s="24" t="s">
        <v>202</v>
      </c>
      <c r="C52" s="322">
        <f>SUM(C53:C63)</f>
        <v>63655.700594721493</v>
      </c>
      <c r="D52" s="322">
        <f>SUM(D53:D63)</f>
        <v>59821.970418039367</v>
      </c>
      <c r="E52" s="322">
        <f>SUM(E53:E63)</f>
        <v>72774.899882979997</v>
      </c>
      <c r="F52" s="322">
        <f>SUM(F53:F63)</f>
        <v>80426.681559369521</v>
      </c>
      <c r="H52" s="24" t="s">
        <v>288</v>
      </c>
      <c r="I52" s="322">
        <f>SUM(I53:I63)</f>
        <v>9076735.256000001</v>
      </c>
      <c r="J52" s="322">
        <f>SUM(J53:J63)</f>
        <v>8748062.0899999999</v>
      </c>
      <c r="K52" s="322">
        <f>SUM(K53:K63)</f>
        <v>10888544.9</v>
      </c>
      <c r="L52" s="322">
        <f>SUM(L53:L63)</f>
        <v>13507491.1</v>
      </c>
      <c r="N52" s="24" t="s">
        <v>288</v>
      </c>
      <c r="O52" s="322">
        <f>SUM(O53:O63)</f>
        <v>32834.013674378635</v>
      </c>
      <c r="P52" s="322">
        <f>SUM(P53:P63)</f>
        <v>30852.689723752876</v>
      </c>
      <c r="Q52" s="322">
        <f>SUM(Q53:Q63)</f>
        <v>36596.967369730832</v>
      </c>
      <c r="R52" s="322">
        <f>SUM(R53:R63)</f>
        <v>39511.040674052449</v>
      </c>
      <c r="T52" s="24" t="s">
        <v>288</v>
      </c>
      <c r="U52" s="24">
        <f t="shared" si="32"/>
        <v>30821.686920342858</v>
      </c>
      <c r="V52" s="24">
        <f t="shared" si="33"/>
        <v>28969.280694286492</v>
      </c>
      <c r="W52" s="24">
        <f t="shared" si="34"/>
        <v>36177.932513249165</v>
      </c>
      <c r="X52" s="24">
        <f t="shared" si="35"/>
        <v>40915.640885317072</v>
      </c>
      <c r="Z52" s="24" t="s">
        <v>288</v>
      </c>
      <c r="AA52" s="322">
        <f t="shared" si="36"/>
        <v>7013.0612824300588</v>
      </c>
      <c r="AB52" s="322">
        <f t="shared" si="37"/>
        <v>6838.3111370942925</v>
      </c>
      <c r="AC52" s="322">
        <f t="shared" si="38"/>
        <v>6683.6203139484687</v>
      </c>
      <c r="AD52" s="322">
        <f t="shared" si="39"/>
        <v>5954.2279883026922</v>
      </c>
      <c r="AF52" s="24" t="s">
        <v>288</v>
      </c>
      <c r="AG52" s="322">
        <f t="shared" si="40"/>
        <v>3617.3814425924061</v>
      </c>
      <c r="AH52" s="322">
        <f t="shared" si="41"/>
        <v>3526.802782872438</v>
      </c>
      <c r="AI52" s="322">
        <f t="shared" si="42"/>
        <v>3361.0521613159563</v>
      </c>
      <c r="AJ52" s="322">
        <f t="shared" si="43"/>
        <v>2925.1206150380103</v>
      </c>
      <c r="AL52" s="24" t="s">
        <v>288</v>
      </c>
      <c r="AM52" s="53">
        <f t="shared" si="44"/>
        <v>0.48419366423403526</v>
      </c>
      <c r="AN52" s="53">
        <f t="shared" si="45"/>
        <v>0.4842582163684595</v>
      </c>
      <c r="AO52" s="53">
        <f t="shared" si="46"/>
        <v>0.49712102072860653</v>
      </c>
      <c r="AP52" s="53">
        <f t="shared" si="47"/>
        <v>0.50873217807841398</v>
      </c>
    </row>
    <row r="53" spans="2:42">
      <c r="B53" s="49" t="s">
        <v>103</v>
      </c>
      <c r="C53" s="322">
        <f>SUMIFS(Raw!$D:$D,Raw!$A:$A,'GP breakdown'!$B$52,Raw!$B:$B,'GP breakdown'!B53)</f>
        <v>8722.057924857223</v>
      </c>
      <c r="D53" s="322">
        <f>SUMIFS(Raw!$E:$E,Raw!$A:$A,'GP breakdown'!$B$52,Raw!$B:$B,'GP breakdown'!B53)</f>
        <v>7259.6247262946599</v>
      </c>
      <c r="E53" s="322">
        <f>SUMIFS(Raw!$F:$F,Raw!$A:$A,'GP breakdown'!$B$52,Raw!$B:$B,'GP breakdown'!B53)</f>
        <v>8882.9784390770546</v>
      </c>
      <c r="F53" s="322">
        <f>SUMIFS(Raw!$G:$G,Raw!$A:$A,'GP breakdown'!$B$52,Raw!$B:$B,'GP breakdown'!B53)</f>
        <v>10107.830864792973</v>
      </c>
      <c r="H53" s="49" t="s">
        <v>103</v>
      </c>
      <c r="I53" s="322">
        <f>SUMIFS(Raw!$J:$J,Raw!$A:$A,'GP breakdown'!$B$52,Raw!$B:$B,'GP breakdown'!H53)</f>
        <v>1537015</v>
      </c>
      <c r="J53" s="322">
        <f>SUMIFS(Raw!$K:$K,Raw!$A:$A,'GP breakdown'!$B$52,Raw!$B:$B,'GP breakdown'!H53)</f>
        <v>1420568</v>
      </c>
      <c r="K53" s="322">
        <f>SUMIFS(Raw!$L:$L,Raw!$A:$A,'GP breakdown'!$B$52,Raw!$B:$B,'GP breakdown'!H53)</f>
        <v>2045062</v>
      </c>
      <c r="L53" s="322">
        <f>SUMIFS(Raw!$M:$M,Raw!$A:$A,'GP breakdown'!$B$52,Raw!$B:$B,'GP breakdown'!H53)</f>
        <v>2563499</v>
      </c>
      <c r="N53" s="49" t="s">
        <v>103</v>
      </c>
      <c r="O53" s="322">
        <f>SUMIFS(Raw!$AB:$AB,Raw!$A:$A,'GP breakdown'!$B$52,Raw!$B:$B,'GP breakdown'!N53)</f>
        <v>4346.9841105944406</v>
      </c>
      <c r="P53" s="322">
        <f>SUMIFS(Raw!$AC:$AC,Raw!$A:$A,'GP breakdown'!$B$52,Raw!$B:$B,'GP breakdown'!N53)</f>
        <v>3612.6516993954601</v>
      </c>
      <c r="Q53" s="322">
        <f>SUMIFS(Raw!$AD:$AD,Raw!$A:$A,'GP breakdown'!$B$52,Raw!$B:$B,'GP breakdown'!N53)</f>
        <v>4435.2297374847121</v>
      </c>
      <c r="R53" s="322">
        <f>SUMIFS(Raw!$AE:$AE,Raw!$A:$A,'GP breakdown'!$B$52,Raw!$B:$B,'GP breakdown'!N53)</f>
        <v>4663.1073564670014</v>
      </c>
      <c r="T53" s="49" t="s">
        <v>103</v>
      </c>
      <c r="U53" s="322">
        <f t="shared" si="32"/>
        <v>4375.0738142627824</v>
      </c>
      <c r="V53" s="322">
        <f t="shared" si="33"/>
        <v>3646.9730268991998</v>
      </c>
      <c r="W53" s="322">
        <f t="shared" si="34"/>
        <v>4447.7487015923425</v>
      </c>
      <c r="X53" s="322">
        <f t="shared" si="35"/>
        <v>5444.723508325972</v>
      </c>
      <c r="Z53" s="49" t="s">
        <v>103</v>
      </c>
      <c r="AA53" s="322">
        <f t="shared" si="36"/>
        <v>5674.6732626924422</v>
      </c>
      <c r="AB53" s="322">
        <f t="shared" si="37"/>
        <v>5110.3676320279346</v>
      </c>
      <c r="AC53" s="322">
        <f t="shared" si="38"/>
        <v>4343.6230486298482</v>
      </c>
      <c r="AD53" s="322">
        <f t="shared" si="39"/>
        <v>3942.982175843631</v>
      </c>
      <c r="AF53" s="49" t="s">
        <v>103</v>
      </c>
      <c r="AG53" s="322">
        <f t="shared" si="40"/>
        <v>2828.1988858888435</v>
      </c>
      <c r="AH53" s="322">
        <f t="shared" si="41"/>
        <v>2543.1036735977864</v>
      </c>
      <c r="AI53" s="322">
        <f t="shared" si="42"/>
        <v>2168.7507456911881</v>
      </c>
      <c r="AJ53" s="322">
        <f t="shared" si="43"/>
        <v>1819.0400528601731</v>
      </c>
      <c r="AL53" s="49" t="s">
        <v>103</v>
      </c>
      <c r="AM53" s="53">
        <f t="shared" si="44"/>
        <v>0.50161026812194676</v>
      </c>
      <c r="AN53" s="53">
        <f t="shared" si="45"/>
        <v>0.50236384997832095</v>
      </c>
      <c r="AO53" s="53">
        <f t="shared" si="46"/>
        <v>0.50070466027771487</v>
      </c>
      <c r="AP53" s="53">
        <f t="shared" si="47"/>
        <v>0.53866389150720018</v>
      </c>
    </row>
    <row r="54" spans="2:42">
      <c r="B54" s="49" t="s">
        <v>102</v>
      </c>
      <c r="C54" s="322">
        <f>SUMIFS(Raw!$D:$D,Raw!$A:$A,'GP breakdown'!$B$52,Raw!$B:$B,'GP breakdown'!B54)</f>
        <v>13177.615170393028</v>
      </c>
      <c r="D54" s="322">
        <f>SUMIFS(Raw!$E:$E,Raw!$A:$A,'GP breakdown'!$B$52,Raw!$B:$B,'GP breakdown'!B54)</f>
        <v>9983.6918128987891</v>
      </c>
      <c r="E54" s="322">
        <f>SUMIFS(Raw!$F:$F,Raw!$A:$A,'GP breakdown'!$B$52,Raw!$B:$B,'GP breakdown'!B54)</f>
        <v>15076.487903461035</v>
      </c>
      <c r="F54" s="322">
        <f>SUMIFS(Raw!$G:$G,Raw!$A:$A,'GP breakdown'!$B$52,Raw!$B:$B,'GP breakdown'!B54)</f>
        <v>14125.621352820299</v>
      </c>
      <c r="H54" s="49" t="s">
        <v>102</v>
      </c>
      <c r="I54" s="322">
        <f>SUMIFS(Raw!$J:$J,Raw!$A:$A,'GP breakdown'!$B$52,Raw!$B:$B,'GP breakdown'!H54)</f>
        <v>1325052</v>
      </c>
      <c r="J54" s="322">
        <f>SUMIFS(Raw!$K:$K,Raw!$A:$A,'GP breakdown'!$B$52,Raw!$B:$B,'GP breakdown'!H54)</f>
        <v>924254</v>
      </c>
      <c r="K54" s="322">
        <f>SUMIFS(Raw!$L:$L,Raw!$A:$A,'GP breakdown'!$B$52,Raw!$B:$B,'GP breakdown'!H54)</f>
        <v>1551805</v>
      </c>
      <c r="L54" s="322">
        <f>SUMIFS(Raw!$M:$M,Raw!$A:$A,'GP breakdown'!$B$52,Raw!$B:$B,'GP breakdown'!H54)</f>
        <v>1845846</v>
      </c>
      <c r="N54" s="49" t="s">
        <v>102</v>
      </c>
      <c r="O54" s="322">
        <f>SUMIFS(Raw!$AB:$AB,Raw!$A:$A,'GP breakdown'!$B$52,Raw!$B:$B,'GP breakdown'!N54)</f>
        <v>7780.6480155590343</v>
      </c>
      <c r="P54" s="322">
        <f>SUMIFS(Raw!$AC:$AC,Raw!$A:$A,'GP breakdown'!$B$52,Raw!$B:$B,'GP breakdown'!N54)</f>
        <v>5954.4148477507833</v>
      </c>
      <c r="Q54" s="322">
        <f>SUMIFS(Raw!$AD:$AD,Raw!$A:$A,'GP breakdown'!$B$52,Raw!$B:$B,'GP breakdown'!N54)</f>
        <v>9616.6929902193533</v>
      </c>
      <c r="R54" s="322">
        <f>SUMIFS(Raw!$AE:$AE,Raw!$A:$A,'GP breakdown'!$B$52,Raw!$B:$B,'GP breakdown'!N54)</f>
        <v>8911.868760066407</v>
      </c>
      <c r="T54" s="49" t="s">
        <v>102</v>
      </c>
      <c r="U54" s="322">
        <f t="shared" si="32"/>
        <v>5396.9671548339938</v>
      </c>
      <c r="V54" s="322">
        <f t="shared" si="33"/>
        <v>4029.2769651480057</v>
      </c>
      <c r="W54" s="322">
        <f t="shared" si="34"/>
        <v>5459.7949132416816</v>
      </c>
      <c r="X54" s="322">
        <f t="shared" si="35"/>
        <v>5213.7525927538918</v>
      </c>
      <c r="Z54" s="49" t="s">
        <v>102</v>
      </c>
      <c r="AA54" s="322">
        <f t="shared" si="36"/>
        <v>9944.9796463784278</v>
      </c>
      <c r="AB54" s="322">
        <f t="shared" si="37"/>
        <v>10801.891918129419</v>
      </c>
      <c r="AC54" s="322">
        <f t="shared" si="38"/>
        <v>9715.4525880900201</v>
      </c>
      <c r="AD54" s="322">
        <f t="shared" si="39"/>
        <v>7652.6543128843359</v>
      </c>
      <c r="AF54" s="49" t="s">
        <v>102</v>
      </c>
      <c r="AG54" s="322">
        <f t="shared" si="40"/>
        <v>5871.9567349500503</v>
      </c>
      <c r="AH54" s="322">
        <f t="shared" si="41"/>
        <v>6442.4009501184555</v>
      </c>
      <c r="AI54" s="322">
        <f t="shared" si="42"/>
        <v>6197.1014336333192</v>
      </c>
      <c r="AJ54" s="322">
        <f t="shared" si="43"/>
        <v>4828.0673252624574</v>
      </c>
      <c r="AL54" s="49" t="s">
        <v>102</v>
      </c>
      <c r="AM54" s="53">
        <f t="shared" si="44"/>
        <v>0.4095556809823751</v>
      </c>
      <c r="AN54" s="53">
        <f t="shared" si="45"/>
        <v>0.40358587190584516</v>
      </c>
      <c r="AO54" s="53">
        <f t="shared" si="46"/>
        <v>0.36213970708577981</v>
      </c>
      <c r="AP54" s="53">
        <f t="shared" si="47"/>
        <v>0.36909899129590662</v>
      </c>
    </row>
    <row r="55" spans="2:42">
      <c r="B55" s="49" t="s">
        <v>101</v>
      </c>
      <c r="C55" s="322">
        <f>SUMIFS(Raw!$D:$D,Raw!$A:$A,'GP breakdown'!$B$52,Raw!$B:$B,'GP breakdown'!B55)</f>
        <v>11546.085420169567</v>
      </c>
      <c r="D55" s="322">
        <f>SUMIFS(Raw!$E:$E,Raw!$A:$A,'GP breakdown'!$B$52,Raw!$B:$B,'GP breakdown'!B55)</f>
        <v>15226.56359255033</v>
      </c>
      <c r="E55" s="322">
        <f>SUMIFS(Raw!$F:$F,Raw!$A:$A,'GP breakdown'!$B$52,Raw!$B:$B,'GP breakdown'!B55)</f>
        <v>24212.449476661764</v>
      </c>
      <c r="F55" s="322">
        <f>SUMIFS(Raw!$G:$G,Raw!$A:$A,'GP breakdown'!$B$52,Raw!$B:$B,'GP breakdown'!B55)</f>
        <v>24170.704774700189</v>
      </c>
      <c r="H55" s="49" t="s">
        <v>101</v>
      </c>
      <c r="I55" s="322">
        <f>SUMIFS(Raw!$J:$J,Raw!$A:$A,'GP breakdown'!$B$52,Raw!$B:$B,'GP breakdown'!H55)</f>
        <v>1596413</v>
      </c>
      <c r="J55" s="322">
        <f>SUMIFS(Raw!$K:$K,Raw!$A:$A,'GP breakdown'!$B$52,Raw!$B:$B,'GP breakdown'!H55)</f>
        <v>1800556</v>
      </c>
      <c r="K55" s="322">
        <f>SUMIFS(Raw!$L:$L,Raw!$A:$A,'GP breakdown'!$B$52,Raw!$B:$B,'GP breakdown'!H55)</f>
        <v>2652774</v>
      </c>
      <c r="L55" s="322">
        <f>SUMIFS(Raw!$M:$M,Raw!$A:$A,'GP breakdown'!$B$52,Raw!$B:$B,'GP breakdown'!H55)</f>
        <v>3071990</v>
      </c>
      <c r="N55" s="49" t="s">
        <v>101</v>
      </c>
      <c r="O55" s="322">
        <f>SUMIFS(Raw!$AB:$AB,Raw!$A:$A,'GP breakdown'!$B$52,Raw!$B:$B,'GP breakdown'!N55)</f>
        <v>5701.5265226905731</v>
      </c>
      <c r="P55" s="322">
        <f>SUMIFS(Raw!$AC:$AC,Raw!$A:$A,'GP breakdown'!$B$52,Raw!$B:$B,'GP breakdown'!N55)</f>
        <v>7204.6280853516837</v>
      </c>
      <c r="Q55" s="322">
        <f>SUMIFS(Raw!$AD:$AD,Raw!$A:$A,'GP breakdown'!$B$52,Raw!$B:$B,'GP breakdown'!N55)</f>
        <v>10056.713111906176</v>
      </c>
      <c r="R55" s="322">
        <f>SUMIFS(Raw!$AE:$AE,Raw!$A:$A,'GP breakdown'!$B$52,Raw!$B:$B,'GP breakdown'!N55)</f>
        <v>9894.2705588303907</v>
      </c>
      <c r="T55" s="49" t="s">
        <v>101</v>
      </c>
      <c r="U55" s="322">
        <f t="shared" si="32"/>
        <v>5844.5588974789944</v>
      </c>
      <c r="V55" s="322">
        <f t="shared" si="33"/>
        <v>8021.9355071986465</v>
      </c>
      <c r="W55" s="322">
        <f t="shared" si="34"/>
        <v>14155.736364755589</v>
      </c>
      <c r="X55" s="322">
        <f t="shared" si="35"/>
        <v>14276.434215869798</v>
      </c>
      <c r="Z55" s="49" t="s">
        <v>101</v>
      </c>
      <c r="AA55" s="322">
        <f t="shared" si="36"/>
        <v>7232.5177884228997</v>
      </c>
      <c r="AB55" s="322">
        <f t="shared" si="37"/>
        <v>8456.5898492189808</v>
      </c>
      <c r="AC55" s="322">
        <f t="shared" si="38"/>
        <v>9127.2190833677378</v>
      </c>
      <c r="AD55" s="322">
        <f t="shared" si="39"/>
        <v>7868.0935727981496</v>
      </c>
      <c r="AF55" s="49" t="s">
        <v>101</v>
      </c>
      <c r="AG55" s="322">
        <f t="shared" si="40"/>
        <v>3571.4608454645336</v>
      </c>
      <c r="AH55" s="322">
        <f t="shared" si="41"/>
        <v>4001.3351905476329</v>
      </c>
      <c r="AI55" s="322">
        <f t="shared" si="42"/>
        <v>3791.0176712777552</v>
      </c>
      <c r="AJ55" s="322">
        <f t="shared" si="43"/>
        <v>3220.8016819164095</v>
      </c>
      <c r="AL55" s="49" t="s">
        <v>101</v>
      </c>
      <c r="AM55" s="53">
        <f t="shared" si="44"/>
        <v>0.50619397698801716</v>
      </c>
      <c r="AN55" s="53">
        <f t="shared" si="45"/>
        <v>0.52683820997689967</v>
      </c>
      <c r="AO55" s="53">
        <f t="shared" si="46"/>
        <v>0.58464701716363798</v>
      </c>
      <c r="AP55" s="53">
        <f t="shared" si="47"/>
        <v>0.59065030783931216</v>
      </c>
    </row>
    <row r="56" spans="2:42">
      <c r="B56" s="49" t="s">
        <v>100</v>
      </c>
      <c r="C56" s="322">
        <f>SUMIFS(Raw!$D:$D,Raw!$A:$A,'GP breakdown'!$B$52,Raw!$B:$B,'GP breakdown'!B56)</f>
        <v>6302.8938952478375</v>
      </c>
      <c r="D56" s="322">
        <f>SUMIFS(Raw!$E:$E,Raw!$A:$A,'GP breakdown'!$B$52,Raw!$B:$B,'GP breakdown'!B56)</f>
        <v>5454.7379618033874</v>
      </c>
      <c r="E56" s="322">
        <f>SUMIFS(Raw!$F:$F,Raw!$A:$A,'GP breakdown'!$B$52,Raw!$B:$B,'GP breakdown'!B56)</f>
        <v>6326.5259306706512</v>
      </c>
      <c r="F56" s="322">
        <f>SUMIFS(Raw!$G:$G,Raw!$A:$A,'GP breakdown'!$B$52,Raw!$B:$B,'GP breakdown'!B56)</f>
        <v>6235.8698801857499</v>
      </c>
      <c r="H56" s="49" t="s">
        <v>100</v>
      </c>
      <c r="I56" s="322">
        <f>SUMIFS(Raw!$J:$J,Raw!$A:$A,'GP breakdown'!$B$52,Raw!$B:$B,'GP breakdown'!H56)</f>
        <v>1943877</v>
      </c>
      <c r="J56" s="322">
        <f>SUMIFS(Raw!$K:$K,Raw!$A:$A,'GP breakdown'!$B$52,Raw!$B:$B,'GP breakdown'!H56)</f>
        <v>1539494</v>
      </c>
      <c r="K56" s="322">
        <f>SUMIFS(Raw!$L:$L,Raw!$A:$A,'GP breakdown'!$B$52,Raw!$B:$B,'GP breakdown'!H56)</f>
        <v>1833097</v>
      </c>
      <c r="L56" s="322">
        <f>SUMIFS(Raw!$M:$M,Raw!$A:$A,'GP breakdown'!$B$52,Raw!$B:$B,'GP breakdown'!H56)</f>
        <v>2116502</v>
      </c>
      <c r="N56" s="49" t="s">
        <v>100</v>
      </c>
      <c r="O56" s="322">
        <f>SUMIFS(Raw!$AB:$AB,Raw!$A:$A,'GP breakdown'!$B$52,Raw!$B:$B,'GP breakdown'!N56)</f>
        <v>2837.6238103669434</v>
      </c>
      <c r="P56" s="322">
        <f>SUMIFS(Raw!$AC:$AC,Raw!$A:$A,'GP breakdown'!$B$52,Raw!$B:$B,'GP breakdown'!N56)</f>
        <v>2610.3071313894493</v>
      </c>
      <c r="Q56" s="322">
        <f>SUMIFS(Raw!$AD:$AD,Raw!$A:$A,'GP breakdown'!$B$52,Raw!$B:$B,'GP breakdown'!N56)</f>
        <v>2942.4995224289546</v>
      </c>
      <c r="R56" s="322">
        <f>SUMIFS(Raw!$AE:$AE,Raw!$A:$A,'GP breakdown'!$B$52,Raw!$B:$B,'GP breakdown'!N56)</f>
        <v>2849.1551340801811</v>
      </c>
      <c r="T56" s="49" t="s">
        <v>100</v>
      </c>
      <c r="U56" s="322">
        <f t="shared" si="32"/>
        <v>3465.270084880894</v>
      </c>
      <c r="V56" s="322">
        <f t="shared" si="33"/>
        <v>2844.4308304139381</v>
      </c>
      <c r="W56" s="322">
        <f t="shared" si="34"/>
        <v>3384.0264082416966</v>
      </c>
      <c r="X56" s="322">
        <f t="shared" si="35"/>
        <v>3386.7147461055688</v>
      </c>
      <c r="Z56" s="49" t="s">
        <v>100</v>
      </c>
      <c r="AA56" s="322">
        <f t="shared" si="36"/>
        <v>3242.4345240196972</v>
      </c>
      <c r="AB56" s="322">
        <f t="shared" si="37"/>
        <v>3543.2018324224632</v>
      </c>
      <c r="AC56" s="322">
        <f t="shared" si="38"/>
        <v>3451.2772268301414</v>
      </c>
      <c r="AD56" s="322">
        <f t="shared" si="39"/>
        <v>2946.3094673124569</v>
      </c>
      <c r="AF56" s="49" t="s">
        <v>100</v>
      </c>
      <c r="AG56" s="322">
        <f t="shared" si="40"/>
        <v>1459.7753923560715</v>
      </c>
      <c r="AH56" s="322">
        <f t="shared" si="41"/>
        <v>1695.5617439167993</v>
      </c>
      <c r="AI56" s="322">
        <f t="shared" si="42"/>
        <v>1605.2066652386397</v>
      </c>
      <c r="AJ56" s="322">
        <f t="shared" si="43"/>
        <v>1346.1622687246131</v>
      </c>
      <c r="AL56" s="49" t="s">
        <v>100</v>
      </c>
      <c r="AM56" s="53">
        <f t="shared" si="44"/>
        <v>0.54979032528115168</v>
      </c>
      <c r="AN56" s="53">
        <f t="shared" si="45"/>
        <v>0.52146058166899412</v>
      </c>
      <c r="AO56" s="53">
        <f t="shared" si="46"/>
        <v>0.53489489260387313</v>
      </c>
      <c r="AP56" s="53">
        <f t="shared" si="47"/>
        <v>0.54310221527660996</v>
      </c>
    </row>
    <row r="57" spans="2:42">
      <c r="B57" s="49" t="s">
        <v>99</v>
      </c>
      <c r="C57" s="322">
        <f>SUMIFS(Raw!$D:$D,Raw!$A:$A,'GP breakdown'!$B$52,Raw!$B:$B,'GP breakdown'!B57)</f>
        <v>2352.5139869154086</v>
      </c>
      <c r="D57" s="322">
        <f>SUMIFS(Raw!$E:$E,Raw!$A:$A,'GP breakdown'!$B$52,Raw!$B:$B,'GP breakdown'!B57)</f>
        <v>1638.2324469220105</v>
      </c>
      <c r="E57" s="322">
        <f>SUMIFS(Raw!$F:$F,Raw!$A:$A,'GP breakdown'!$B$52,Raw!$B:$B,'GP breakdown'!B57)</f>
        <v>3434.8898381708782</v>
      </c>
      <c r="F57" s="322">
        <f>SUMIFS(Raw!$G:$G,Raw!$A:$A,'GP breakdown'!$B$52,Raw!$B:$B,'GP breakdown'!B57)</f>
        <v>7418.5202674321199</v>
      </c>
      <c r="H57" s="49" t="s">
        <v>99</v>
      </c>
      <c r="I57" s="322">
        <f>SUMIFS(Raw!$J:$J,Raw!$A:$A,'GP breakdown'!$B$52,Raw!$B:$B,'GP breakdown'!H57)</f>
        <v>214002</v>
      </c>
      <c r="J57" s="322">
        <f>SUMIFS(Raw!$K:$K,Raw!$A:$A,'GP breakdown'!$B$52,Raw!$B:$B,'GP breakdown'!H57)</f>
        <v>197021</v>
      </c>
      <c r="K57" s="322">
        <f>SUMIFS(Raw!$L:$L,Raw!$A:$A,'GP breakdown'!$B$52,Raw!$B:$B,'GP breakdown'!H57)</f>
        <v>363355.9</v>
      </c>
      <c r="L57" s="322">
        <f>SUMIFS(Raw!$M:$M,Raw!$A:$A,'GP breakdown'!$B$52,Raw!$B:$B,'GP breakdown'!H57)</f>
        <v>1004736.1</v>
      </c>
      <c r="N57" s="49" t="s">
        <v>99</v>
      </c>
      <c r="O57" s="322">
        <f>SUMIFS(Raw!$AB:$AB,Raw!$A:$A,'GP breakdown'!$B$52,Raw!$B:$B,'GP breakdown'!N57)</f>
        <v>1233.8916889751861</v>
      </c>
      <c r="P57" s="322">
        <f>SUMIFS(Raw!$AC:$AC,Raw!$A:$A,'GP breakdown'!$B$52,Raw!$B:$B,'GP breakdown'!N57)</f>
        <v>816.38077880558217</v>
      </c>
      <c r="Q57" s="322">
        <f>SUMIFS(Raw!$AD:$AD,Raw!$A:$A,'GP breakdown'!$B$52,Raw!$B:$B,'GP breakdown'!N57)</f>
        <v>1729.203166423722</v>
      </c>
      <c r="R57" s="322">
        <f>SUMIFS(Raw!$AE:$AE,Raw!$A:$A,'GP breakdown'!$B$52,Raw!$B:$B,'GP breakdown'!N57)</f>
        <v>3431.7252528359654</v>
      </c>
      <c r="T57" s="49" t="s">
        <v>99</v>
      </c>
      <c r="U57" s="322">
        <f t="shared" si="32"/>
        <v>1118.6222979402226</v>
      </c>
      <c r="V57" s="322">
        <f t="shared" si="33"/>
        <v>821.8516681164283</v>
      </c>
      <c r="W57" s="322">
        <f t="shared" si="34"/>
        <v>1705.6866717471562</v>
      </c>
      <c r="X57" s="322">
        <f t="shared" si="35"/>
        <v>3986.7950145961545</v>
      </c>
      <c r="Z57" s="49" t="s">
        <v>99</v>
      </c>
      <c r="AA57" s="322">
        <f t="shared" si="36"/>
        <v>10992.953275742322</v>
      </c>
      <c r="AB57" s="322">
        <f t="shared" si="37"/>
        <v>8315.01437370641</v>
      </c>
      <c r="AC57" s="322">
        <f t="shared" si="38"/>
        <v>9453.2381011864072</v>
      </c>
      <c r="AD57" s="322">
        <f t="shared" si="39"/>
        <v>7383.5510313923432</v>
      </c>
      <c r="AF57" s="49" t="s">
        <v>99</v>
      </c>
      <c r="AG57" s="322">
        <f t="shared" si="40"/>
        <v>5765.7951279669633</v>
      </c>
      <c r="AH57" s="322">
        <f t="shared" si="41"/>
        <v>4143.6231610111727</v>
      </c>
      <c r="AI57" s="322">
        <f t="shared" si="42"/>
        <v>4758.9791893394931</v>
      </c>
      <c r="AJ57" s="322">
        <f t="shared" si="43"/>
        <v>3415.5488718241195</v>
      </c>
      <c r="AL57" s="49" t="s">
        <v>99</v>
      </c>
      <c r="AM57" s="53">
        <f t="shared" si="44"/>
        <v>0.47550080644024068</v>
      </c>
      <c r="AN57" s="53">
        <f t="shared" si="45"/>
        <v>0.50166975367907196</v>
      </c>
      <c r="AO57" s="53">
        <f t="shared" si="46"/>
        <v>0.49657681966751388</v>
      </c>
      <c r="AP57" s="53">
        <f t="shared" si="47"/>
        <v>0.53741108346074007</v>
      </c>
    </row>
    <row r="58" spans="2:42">
      <c r="B58" s="49" t="s">
        <v>98</v>
      </c>
      <c r="C58" s="322">
        <f>SUMIFS(Raw!$D:$D,Raw!$A:$A,'GP breakdown'!$B$52,Raw!$B:$B,'GP breakdown'!B58)</f>
        <v>6461.7550182644454</v>
      </c>
      <c r="D58" s="322">
        <f>SUMIFS(Raw!$E:$E,Raw!$A:$A,'GP breakdown'!$B$52,Raw!$B:$B,'GP breakdown'!B58)</f>
        <v>4662.1467593376046</v>
      </c>
      <c r="E58" s="322">
        <f>SUMIFS(Raw!$F:$F,Raw!$A:$A,'GP breakdown'!$B$52,Raw!$B:$B,'GP breakdown'!B58)</f>
        <v>3808.6534569850614</v>
      </c>
      <c r="F58" s="322">
        <f>SUMIFS(Raw!$G:$G,Raw!$A:$A,'GP breakdown'!$B$52,Raw!$B:$B,'GP breakdown'!B58)</f>
        <v>3984.6868869693999</v>
      </c>
      <c r="H58" s="49" t="s">
        <v>98</v>
      </c>
      <c r="I58" s="322">
        <f>SUMIFS(Raw!$J:$J,Raw!$A:$A,'GP breakdown'!$B$52,Raw!$B:$B,'GP breakdown'!H58)</f>
        <v>553250</v>
      </c>
      <c r="J58" s="322">
        <f>SUMIFS(Raw!$K:$K,Raw!$A:$A,'GP breakdown'!$B$52,Raw!$B:$B,'GP breakdown'!H58)</f>
        <v>343732</v>
      </c>
      <c r="K58" s="322">
        <f>SUMIFS(Raw!$L:$L,Raw!$A:$A,'GP breakdown'!$B$52,Raw!$B:$B,'GP breakdown'!H58)</f>
        <v>352427</v>
      </c>
      <c r="L58" s="322">
        <f>SUMIFS(Raw!$M:$M,Raw!$A:$A,'GP breakdown'!$B$52,Raw!$B:$B,'GP breakdown'!H58)</f>
        <v>367186</v>
      </c>
      <c r="N58" s="49" t="s">
        <v>98</v>
      </c>
      <c r="O58" s="322">
        <f>SUMIFS(Raw!$AB:$AB,Raw!$A:$A,'GP breakdown'!$B$52,Raw!$B:$B,'GP breakdown'!N58)</f>
        <v>3690.2313433458321</v>
      </c>
      <c r="P58" s="322">
        <f>SUMIFS(Raw!$AC:$AC,Raw!$A:$A,'GP breakdown'!$B$52,Raw!$B:$B,'GP breakdown'!N58)</f>
        <v>2602.6275955312885</v>
      </c>
      <c r="Q58" s="322">
        <f>SUMIFS(Raw!$AD:$AD,Raw!$A:$A,'GP breakdown'!$B$52,Raw!$B:$B,'GP breakdown'!N58)</f>
        <v>2237.4765842654556</v>
      </c>
      <c r="R58" s="322">
        <f>SUMIFS(Raw!$AE:$AE,Raw!$A:$A,'GP breakdown'!$B$52,Raw!$B:$B,'GP breakdown'!N58)</f>
        <v>2228.3335593364668</v>
      </c>
      <c r="T58" s="49" t="s">
        <v>98</v>
      </c>
      <c r="U58" s="322">
        <f t="shared" si="32"/>
        <v>2771.5236749186133</v>
      </c>
      <c r="V58" s="322">
        <f t="shared" si="33"/>
        <v>2059.5191638063161</v>
      </c>
      <c r="W58" s="322">
        <f t="shared" si="34"/>
        <v>1571.1768727196059</v>
      </c>
      <c r="X58" s="322">
        <f t="shared" si="35"/>
        <v>1756.3533276329331</v>
      </c>
      <c r="Z58" s="49" t="s">
        <v>98</v>
      </c>
      <c r="AA58" s="322">
        <f t="shared" si="36"/>
        <v>11679.629495281419</v>
      </c>
      <c r="AB58" s="322">
        <f t="shared" si="37"/>
        <v>13563.318979139576</v>
      </c>
      <c r="AC58" s="322">
        <f t="shared" si="38"/>
        <v>10806.928688735714</v>
      </c>
      <c r="AD58" s="322">
        <f t="shared" si="39"/>
        <v>10851.957555487954</v>
      </c>
      <c r="AF58" s="49" t="s">
        <v>98</v>
      </c>
      <c r="AG58" s="322">
        <f t="shared" si="40"/>
        <v>6670.0973219084171</v>
      </c>
      <c r="AH58" s="322">
        <f t="shared" si="41"/>
        <v>7571.6767584376448</v>
      </c>
      <c r="AI58" s="322">
        <f t="shared" si="42"/>
        <v>6348.7660828070939</v>
      </c>
      <c r="AJ58" s="322">
        <f t="shared" si="43"/>
        <v>6068.6778889621792</v>
      </c>
      <c r="AL58" s="49" t="s">
        <v>98</v>
      </c>
      <c r="AM58" s="53">
        <f t="shared" si="44"/>
        <v>0.42891190815572167</v>
      </c>
      <c r="AN58" s="53">
        <f t="shared" si="45"/>
        <v>0.44175339604687425</v>
      </c>
      <c r="AO58" s="53">
        <f t="shared" si="46"/>
        <v>0.41252817838757977</v>
      </c>
      <c r="AP58" s="53">
        <f t="shared" si="47"/>
        <v>0.44077574410589337</v>
      </c>
    </row>
    <row r="59" spans="2:42">
      <c r="B59" s="49" t="s">
        <v>97</v>
      </c>
      <c r="C59" s="322">
        <f>SUMIFS(Raw!$D:$D,Raw!$A:$A,'GP breakdown'!$B$52,Raw!$B:$B,'GP breakdown'!B59)</f>
        <v>280.27676680338544</v>
      </c>
      <c r="D59" s="322">
        <f>SUMIFS(Raw!$E:$E,Raw!$A:$A,'GP breakdown'!$B$52,Raw!$B:$B,'GP breakdown'!B59)</f>
        <v>624.90955942552023</v>
      </c>
      <c r="E59" s="322">
        <f>SUMIFS(Raw!$F:$F,Raw!$A:$A,'GP breakdown'!$B$52,Raw!$B:$B,'GP breakdown'!B59)</f>
        <v>455.26946935406698</v>
      </c>
      <c r="F59" s="322">
        <f>SUMIFS(Raw!$G:$G,Raw!$A:$A,'GP breakdown'!$B$52,Raw!$B:$B,'GP breakdown'!B59)</f>
        <v>465.988405</v>
      </c>
      <c r="H59" s="49" t="s">
        <v>97</v>
      </c>
      <c r="I59" s="322">
        <f>SUMIFS(Raw!$J:$J,Raw!$A:$A,'GP breakdown'!$B$52,Raw!$B:$B,'GP breakdown'!H59)</f>
        <v>133124</v>
      </c>
      <c r="J59" s="322">
        <f>SUMIFS(Raw!$K:$K,Raw!$A:$A,'GP breakdown'!$B$52,Raw!$B:$B,'GP breakdown'!H59)</f>
        <v>267918</v>
      </c>
      <c r="K59" s="322">
        <f>SUMIFS(Raw!$L:$L,Raw!$A:$A,'GP breakdown'!$B$52,Raw!$B:$B,'GP breakdown'!H59)</f>
        <v>234432</v>
      </c>
      <c r="L59" s="322">
        <f>SUMIFS(Raw!$M:$M,Raw!$A:$A,'GP breakdown'!$B$52,Raw!$B:$B,'GP breakdown'!H59)</f>
        <v>374469</v>
      </c>
      <c r="N59" s="49" t="s">
        <v>97</v>
      </c>
      <c r="O59" s="322">
        <f>SUMIFS(Raw!$AB:$AB,Raw!$A:$A,'GP breakdown'!$B$52,Raw!$B:$B,'GP breakdown'!N59)</f>
        <v>159.64333900000003</v>
      </c>
      <c r="P59" s="322">
        <f>SUMIFS(Raw!$AC:$AC,Raw!$A:$A,'GP breakdown'!$B$52,Raw!$B:$B,'GP breakdown'!N59)</f>
        <v>367.01765399999999</v>
      </c>
      <c r="Q59" s="322">
        <f>SUMIFS(Raw!$AD:$AD,Raw!$A:$A,'GP breakdown'!$B$52,Raw!$B:$B,'GP breakdown'!N59)</f>
        <v>283.29802800000004</v>
      </c>
      <c r="R59" s="322">
        <f>SUMIFS(Raw!$AE:$AE,Raw!$A:$A,'GP breakdown'!$B$52,Raw!$B:$B,'GP breakdown'!N59)</f>
        <v>308.46507199999996</v>
      </c>
      <c r="T59" s="49" t="s">
        <v>97</v>
      </c>
      <c r="U59" s="322">
        <f t="shared" si="32"/>
        <v>120.63342780338542</v>
      </c>
      <c r="V59" s="322">
        <f t="shared" si="33"/>
        <v>257.89190542552024</v>
      </c>
      <c r="W59" s="322">
        <f t="shared" si="34"/>
        <v>171.97144135406694</v>
      </c>
      <c r="X59" s="322">
        <f t="shared" si="35"/>
        <v>157.52333300000004</v>
      </c>
      <c r="Z59" s="49" t="s">
        <v>97</v>
      </c>
      <c r="AA59" s="322">
        <f t="shared" si="36"/>
        <v>2105.3811995086194</v>
      </c>
      <c r="AB59" s="322">
        <f t="shared" si="37"/>
        <v>2332.4657523030187</v>
      </c>
      <c r="AC59" s="322">
        <f t="shared" si="38"/>
        <v>1942.0107722242142</v>
      </c>
      <c r="AD59" s="322">
        <f t="shared" si="39"/>
        <v>1244.3978139712499</v>
      </c>
      <c r="AF59" s="49" t="s">
        <v>97</v>
      </c>
      <c r="AG59" s="322">
        <f t="shared" si="40"/>
        <v>1199.2077987440284</v>
      </c>
      <c r="AH59" s="322">
        <f t="shared" si="41"/>
        <v>1369.888003045708</v>
      </c>
      <c r="AI59" s="322">
        <f t="shared" si="42"/>
        <v>1208.4443591318593</v>
      </c>
      <c r="AJ59" s="322">
        <f t="shared" si="43"/>
        <v>823.73994108991644</v>
      </c>
      <c r="AL59" s="49" t="s">
        <v>97</v>
      </c>
      <c r="AM59" s="53">
        <f t="shared" si="44"/>
        <v>0.43040823247404569</v>
      </c>
      <c r="AN59" s="53">
        <f t="shared" si="45"/>
        <v>0.41268676648601826</v>
      </c>
      <c r="AO59" s="53">
        <f t="shared" si="46"/>
        <v>0.37773550156582819</v>
      </c>
      <c r="AP59" s="53">
        <f t="shared" si="47"/>
        <v>0.33804131456876063</v>
      </c>
    </row>
    <row r="60" spans="2:42">
      <c r="B60" s="49" t="s">
        <v>96</v>
      </c>
      <c r="C60" s="322">
        <f>SUMIFS(Raw!$D:$D,Raw!$A:$A,'GP breakdown'!$B$52,Raw!$B:$B,'GP breakdown'!B60)</f>
        <v>42.740095727060293</v>
      </c>
      <c r="D60" s="322">
        <f>SUMIFS(Raw!$E:$E,Raw!$A:$A,'GP breakdown'!$B$52,Raw!$B:$B,'GP breakdown'!B60)</f>
        <v>22.737806883910167</v>
      </c>
      <c r="E60" s="322">
        <f>SUMIFS(Raw!$F:$F,Raw!$A:$A,'GP breakdown'!$B$52,Raw!$B:$B,'GP breakdown'!B60)</f>
        <v>26.143716368091631</v>
      </c>
      <c r="F60" s="322">
        <f>SUMIFS(Raw!$G:$G,Raw!$A:$A,'GP breakdown'!$B$52,Raw!$B:$B,'GP breakdown'!B60)</f>
        <v>310.91629828258209</v>
      </c>
      <c r="H60" s="49" t="s">
        <v>96</v>
      </c>
      <c r="I60" s="322">
        <f>SUMIFS(Raw!$J:$J,Raw!$A:$A,'GP breakdown'!$B$52,Raw!$B:$B,'GP breakdown'!H60)</f>
        <v>7729</v>
      </c>
      <c r="J60" s="322">
        <f>SUMIFS(Raw!$K:$K,Raw!$A:$A,'GP breakdown'!$B$52,Raw!$B:$B,'GP breakdown'!H60)</f>
        <v>3655</v>
      </c>
      <c r="K60" s="322">
        <f>SUMIFS(Raw!$L:$L,Raw!$A:$A,'GP breakdown'!$B$52,Raw!$B:$B,'GP breakdown'!H60)</f>
        <v>2341</v>
      </c>
      <c r="L60" s="322">
        <f>SUMIFS(Raw!$M:$M,Raw!$A:$A,'GP breakdown'!$B$52,Raw!$B:$B,'GP breakdown'!H60)</f>
        <v>19359</v>
      </c>
      <c r="N60" s="49" t="s">
        <v>96</v>
      </c>
      <c r="O60" s="322">
        <f>SUMIFS(Raw!$AB:$AB,Raw!$A:$A,'GP breakdown'!$B$52,Raw!$B:$B,'GP breakdown'!N60)</f>
        <v>16.965488650860163</v>
      </c>
      <c r="P60" s="322">
        <f>SUMIFS(Raw!$AC:$AC,Raw!$A:$A,'GP breakdown'!$B$52,Raw!$B:$B,'GP breakdown'!N60)</f>
        <v>8.8014161577035033</v>
      </c>
      <c r="Q60" s="322">
        <f>SUMIFS(Raw!$AD:$AD,Raw!$A:$A,'GP breakdown'!$B$52,Raw!$B:$B,'GP breakdown'!N60)</f>
        <v>13.311110627727375</v>
      </c>
      <c r="R60" s="322">
        <f>SUMIFS(Raw!$AE:$AE,Raw!$A:$A,'GP breakdown'!$B$52,Raw!$B:$B,'GP breakdown'!N60)</f>
        <v>167.5978457740147</v>
      </c>
      <c r="T60" s="49" t="s">
        <v>96</v>
      </c>
      <c r="U60" s="322">
        <f t="shared" si="32"/>
        <v>25.77460707620013</v>
      </c>
      <c r="V60" s="322">
        <f t="shared" si="33"/>
        <v>13.936390726206664</v>
      </c>
      <c r="W60" s="322">
        <f t="shared" si="34"/>
        <v>12.832605740364256</v>
      </c>
      <c r="X60" s="322">
        <f t="shared" si="35"/>
        <v>143.31845250856739</v>
      </c>
      <c r="Z60" s="49" t="s">
        <v>96</v>
      </c>
      <c r="AA60" s="322">
        <f t="shared" si="36"/>
        <v>5529.8351309432392</v>
      </c>
      <c r="AB60" s="322">
        <f t="shared" si="37"/>
        <v>6221.0141953242592</v>
      </c>
      <c r="AC60" s="322">
        <f t="shared" si="38"/>
        <v>11167.755817211291</v>
      </c>
      <c r="AD60" s="322">
        <f t="shared" si="39"/>
        <v>16060.555725119175</v>
      </c>
      <c r="AF60" s="49" t="s">
        <v>96</v>
      </c>
      <c r="AG60" s="322">
        <f t="shared" si="40"/>
        <v>2195.043168697136</v>
      </c>
      <c r="AH60" s="322">
        <f t="shared" si="41"/>
        <v>2408.0481963621078</v>
      </c>
      <c r="AI60" s="322">
        <f t="shared" si="42"/>
        <v>5686.0788670343336</v>
      </c>
      <c r="AJ60" s="322">
        <f t="shared" si="43"/>
        <v>8657.3606991071192</v>
      </c>
      <c r="AL60" s="49" t="s">
        <v>96</v>
      </c>
      <c r="AM60" s="53">
        <f t="shared" si="44"/>
        <v>0.60305450041098763</v>
      </c>
      <c r="AN60" s="53">
        <f t="shared" si="45"/>
        <v>0.61291710310321956</v>
      </c>
      <c r="AO60" s="53">
        <f t="shared" si="46"/>
        <v>0.49084856795747805</v>
      </c>
      <c r="AP60" s="53">
        <f t="shared" si="47"/>
        <v>0.4609550972407041</v>
      </c>
    </row>
    <row r="61" spans="2:42">
      <c r="B61" s="49" t="s">
        <v>95</v>
      </c>
      <c r="C61" s="322">
        <f>SUMIFS(Raw!$D:$D,Raw!$A:$A,'GP breakdown'!$B$52,Raw!$B:$B,'GP breakdown'!B61)</f>
        <v>842.87857128439373</v>
      </c>
      <c r="D61" s="322">
        <f>SUMIFS(Raw!$E:$E,Raw!$A:$A,'GP breakdown'!$B$52,Raw!$B:$B,'GP breakdown'!B61)</f>
        <v>924.66651788404317</v>
      </c>
      <c r="E61" s="322">
        <f>SUMIFS(Raw!$F:$F,Raw!$A:$A,'GP breakdown'!$B$52,Raw!$B:$B,'GP breakdown'!B61)</f>
        <v>1057.8578713573677</v>
      </c>
      <c r="F61" s="322">
        <f>SUMIFS(Raw!$G:$G,Raw!$A:$A,'GP breakdown'!$B$52,Raw!$B:$B,'GP breakdown'!B61)</f>
        <v>1120.4583224768037</v>
      </c>
      <c r="H61" s="49" t="s">
        <v>95</v>
      </c>
      <c r="I61" s="322">
        <f>SUMIFS(Raw!$J:$J,Raw!$A:$A,'GP breakdown'!$B$52,Raw!$B:$B,'GP breakdown'!H61)</f>
        <v>69258</v>
      </c>
      <c r="J61" s="322">
        <f>SUMIFS(Raw!$K:$K,Raw!$A:$A,'GP breakdown'!$B$52,Raw!$B:$B,'GP breakdown'!H61)</f>
        <v>88210</v>
      </c>
      <c r="K61" s="322">
        <f>SUMIFS(Raw!$L:$L,Raw!$A:$A,'GP breakdown'!$B$52,Raw!$B:$B,'GP breakdown'!H61)</f>
        <v>89638</v>
      </c>
      <c r="L61" s="322">
        <f>SUMIFS(Raw!$M:$M,Raw!$A:$A,'GP breakdown'!$B$52,Raw!$B:$B,'GP breakdown'!H61)</f>
        <v>88531</v>
      </c>
      <c r="N61" s="49" t="s">
        <v>95</v>
      </c>
      <c r="O61" s="322">
        <f>SUMIFS(Raw!$AB:$AB,Raw!$A:$A,'GP breakdown'!$B$52,Raw!$B:$B,'GP breakdown'!N61)</f>
        <v>417.65618663993996</v>
      </c>
      <c r="P61" s="322">
        <f>SUMIFS(Raw!$AC:$AC,Raw!$A:$A,'GP breakdown'!$B$52,Raw!$B:$B,'GP breakdown'!N61)</f>
        <v>473.79853098464724</v>
      </c>
      <c r="Q61" s="322">
        <f>SUMIFS(Raw!$AD:$AD,Raw!$A:$A,'GP breakdown'!$B$52,Raw!$B:$B,'GP breakdown'!N61)</f>
        <v>564.77622838302648</v>
      </c>
      <c r="R61" s="322">
        <f>SUMIFS(Raw!$AE:$AE,Raw!$A:$A,'GP breakdown'!$B$52,Raw!$B:$B,'GP breakdown'!N61)</f>
        <v>582.13438262552597</v>
      </c>
      <c r="T61" s="49" t="s">
        <v>95</v>
      </c>
      <c r="U61" s="322">
        <f t="shared" si="32"/>
        <v>425.22238464445377</v>
      </c>
      <c r="V61" s="322">
        <f t="shared" si="33"/>
        <v>450.86798689939593</v>
      </c>
      <c r="W61" s="322">
        <f t="shared" si="34"/>
        <v>493.08164297434121</v>
      </c>
      <c r="X61" s="322">
        <f t="shared" si="35"/>
        <v>538.32393985127771</v>
      </c>
      <c r="Z61" s="49" t="s">
        <v>95</v>
      </c>
      <c r="AA61" s="322">
        <f t="shared" si="36"/>
        <v>12170.125780189925</v>
      </c>
      <c r="AB61" s="322">
        <f t="shared" si="37"/>
        <v>10482.558869561764</v>
      </c>
      <c r="AC61" s="322">
        <f t="shared" si="38"/>
        <v>11801.44438025578</v>
      </c>
      <c r="AD61" s="322">
        <f t="shared" si="39"/>
        <v>12656.112802033229</v>
      </c>
      <c r="AF61" s="49" t="s">
        <v>95</v>
      </c>
      <c r="AG61" s="322">
        <f t="shared" si="40"/>
        <v>6030.4396118851246</v>
      </c>
      <c r="AH61" s="322">
        <f t="shared" si="41"/>
        <v>5371.256444673475</v>
      </c>
      <c r="AI61" s="322">
        <f t="shared" si="42"/>
        <v>6300.633976472327</v>
      </c>
      <c r="AJ61" s="322">
        <f t="shared" si="43"/>
        <v>6575.4863564799443</v>
      </c>
      <c r="AL61" s="49" t="s">
        <v>95</v>
      </c>
      <c r="AM61" s="53">
        <f t="shared" si="44"/>
        <v>0.50448830843628178</v>
      </c>
      <c r="AN61" s="53">
        <f t="shared" si="45"/>
        <v>0.48760064107343026</v>
      </c>
      <c r="AO61" s="53">
        <f t="shared" si="46"/>
        <v>0.46611331855162552</v>
      </c>
      <c r="AP61" s="53">
        <f t="shared" si="47"/>
        <v>0.48044976689654817</v>
      </c>
    </row>
    <row r="62" spans="2:42">
      <c r="B62" s="49" t="s">
        <v>94</v>
      </c>
      <c r="C62" s="322">
        <f>SUMIFS(Raw!$D:$D,Raw!$A:$A,'GP breakdown'!$B$52,Raw!$B:$B,'GP breakdown'!B62)</f>
        <v>13134.385860302871</v>
      </c>
      <c r="D62" s="322">
        <f>SUMIFS(Raw!$E:$E,Raw!$A:$A,'GP breakdown'!$B$52,Raw!$B:$B,'GP breakdown'!B62)</f>
        <v>11281.853084356249</v>
      </c>
      <c r="E62" s="322">
        <f>SUMIFS(Raw!$F:$F,Raw!$A:$A,'GP breakdown'!$B$52,Raw!$B:$B,'GP breakdown'!B62)</f>
        <v>5944.4891833044021</v>
      </c>
      <c r="F62" s="322">
        <f>SUMIFS(Raw!$G:$G,Raw!$A:$A,'GP breakdown'!$B$52,Raw!$B:$B,'GP breakdown'!B62)</f>
        <v>9586.1282428113609</v>
      </c>
      <c r="H62" s="49" t="s">
        <v>94</v>
      </c>
      <c r="I62" s="322">
        <f>SUMIFS(Raw!$J:$J,Raw!$A:$A,'GP breakdown'!$B$52,Raw!$B:$B,'GP breakdown'!H62)</f>
        <v>1477780.2560000001</v>
      </c>
      <c r="J62" s="322">
        <f>SUMIFS(Raw!$K:$K,Raw!$A:$A,'GP breakdown'!$B$52,Raw!$B:$B,'GP breakdown'!H62)</f>
        <v>1583124.09</v>
      </c>
      <c r="K62" s="322">
        <f>SUMIFS(Raw!$L:$L,Raw!$A:$A,'GP breakdown'!$B$52,Raw!$B:$B,'GP breakdown'!H62)</f>
        <v>1074329</v>
      </c>
      <c r="L62" s="322">
        <f>SUMIFS(Raw!$M:$M,Raw!$A:$A,'GP breakdown'!$B$52,Raw!$B:$B,'GP breakdown'!H62)</f>
        <v>1336960</v>
      </c>
      <c r="N62" s="49" t="s">
        <v>94</v>
      </c>
      <c r="O62" s="322">
        <f>SUMIFS(Raw!$AB:$AB,Raw!$A:$A,'GP breakdown'!$B$52,Raw!$B:$B,'GP breakdown'!N62)</f>
        <v>6350.4566610082074</v>
      </c>
      <c r="P62" s="322">
        <f>SUMIFS(Raw!$AC:$AC,Raw!$A:$A,'GP breakdown'!$B$52,Raw!$B:$B,'GP breakdown'!N62)</f>
        <v>6038.4489303185455</v>
      </c>
      <c r="Q62" s="322">
        <f>SUMIFS(Raw!$AD:$AD,Raw!$A:$A,'GP breakdown'!$B$52,Raw!$B:$B,'GP breakdown'!N62)</f>
        <v>3267.2675687325636</v>
      </c>
      <c r="R62" s="322">
        <f>SUMIFS(Raw!$AE:$AE,Raw!$A:$A,'GP breakdown'!$B$52,Raw!$B:$B,'GP breakdown'!N62)</f>
        <v>5080.1228090676177</v>
      </c>
      <c r="T62" s="49" t="s">
        <v>94</v>
      </c>
      <c r="U62" s="322">
        <f t="shared" si="32"/>
        <v>6783.9291992946637</v>
      </c>
      <c r="V62" s="322">
        <f t="shared" si="33"/>
        <v>5243.4041540377038</v>
      </c>
      <c r="W62" s="322">
        <f t="shared" si="34"/>
        <v>2677.2216145718385</v>
      </c>
      <c r="X62" s="322">
        <f t="shared" si="35"/>
        <v>4506.0054337437432</v>
      </c>
      <c r="Z62" s="49" t="s">
        <v>94</v>
      </c>
      <c r="AA62" s="322">
        <f t="shared" si="36"/>
        <v>8887.9153764406983</v>
      </c>
      <c r="AB62" s="322">
        <f t="shared" si="37"/>
        <v>7126.3226651779696</v>
      </c>
      <c r="AC62" s="322">
        <f t="shared" si="38"/>
        <v>5533.2111329996696</v>
      </c>
      <c r="AD62" s="322">
        <f t="shared" si="39"/>
        <v>7170.0935277131412</v>
      </c>
      <c r="AF62" s="49" t="s">
        <v>94</v>
      </c>
      <c r="AG62" s="322">
        <f t="shared" si="40"/>
        <v>4297.2942934001458</v>
      </c>
      <c r="AH62" s="322">
        <f t="shared" si="41"/>
        <v>3814.261287830283</v>
      </c>
      <c r="AI62" s="322">
        <f t="shared" si="42"/>
        <v>3041.2169537753925</v>
      </c>
      <c r="AJ62" s="322">
        <f t="shared" si="43"/>
        <v>3799.7567683906905</v>
      </c>
      <c r="AL62" s="49" t="s">
        <v>94</v>
      </c>
      <c r="AM62" s="53">
        <f t="shared" si="44"/>
        <v>0.51650143915737146</v>
      </c>
      <c r="AN62" s="53">
        <f t="shared" si="45"/>
        <v>0.46476444204971634</v>
      </c>
      <c r="AO62" s="53">
        <f t="shared" si="46"/>
        <v>0.45037033999339093</v>
      </c>
      <c r="AP62" s="53">
        <f t="shared" si="47"/>
        <v>0.47005478328779893</v>
      </c>
    </row>
    <row r="63" spans="2:42">
      <c r="B63" s="49" t="s">
        <v>93</v>
      </c>
      <c r="C63" s="322">
        <f>SUMIFS(Raw!$D:$D,Raw!$A:$A,'GP breakdown'!$B$52,Raw!$B:$B,'GP breakdown'!B63)</f>
        <v>792.49788475627065</v>
      </c>
      <c r="D63" s="322">
        <f>SUMIFS(Raw!$E:$E,Raw!$A:$A,'GP breakdown'!$B$52,Raw!$B:$B,'GP breakdown'!B63)</f>
        <v>2742.8061496828668</v>
      </c>
      <c r="E63" s="322">
        <f>SUMIFS(Raw!$F:$F,Raw!$A:$A,'GP breakdown'!$B$52,Raw!$B:$B,'GP breakdown'!B63)</f>
        <v>3549.1545975696276</v>
      </c>
      <c r="F63" s="322">
        <f>SUMIFS(Raw!$G:$G,Raw!$A:$A,'GP breakdown'!$B$52,Raw!$B:$B,'GP breakdown'!B63)</f>
        <v>2899.9562638980474</v>
      </c>
      <c r="H63" s="49" t="s">
        <v>93</v>
      </c>
      <c r="I63" s="322">
        <f>SUMIFS(Raw!$J:$J,Raw!$A:$A,'GP breakdown'!$B$52,Raw!$B:$B,'GP breakdown'!H63)</f>
        <v>219235</v>
      </c>
      <c r="J63" s="322">
        <f>SUMIFS(Raw!$K:$K,Raw!$A:$A,'GP breakdown'!$B$52,Raw!$B:$B,'GP breakdown'!H63)</f>
        <v>579530</v>
      </c>
      <c r="K63" s="322">
        <f>SUMIFS(Raw!$L:$L,Raw!$A:$A,'GP breakdown'!$B$52,Raw!$B:$B,'GP breakdown'!H63)</f>
        <v>689284</v>
      </c>
      <c r="L63" s="322">
        <f>SUMIFS(Raw!$M:$M,Raw!$A:$A,'GP breakdown'!$B$52,Raw!$B:$B,'GP breakdown'!H63)</f>
        <v>718413</v>
      </c>
      <c r="N63" s="49" t="s">
        <v>93</v>
      </c>
      <c r="O63" s="322">
        <f>SUMIFS(Raw!$AB:$AB,Raw!$A:$A,'GP breakdown'!$B$52,Raw!$B:$B,'GP breakdown'!N63)</f>
        <v>298.38650754762159</v>
      </c>
      <c r="P63" s="322">
        <f>SUMIFS(Raw!$AC:$AC,Raw!$A:$A,'GP breakdown'!$B$52,Raw!$B:$B,'GP breakdown'!N63)</f>
        <v>1163.6130540677264</v>
      </c>
      <c r="Q63" s="322">
        <f>SUMIFS(Raw!$AD:$AD,Raw!$A:$A,'GP breakdown'!$B$52,Raw!$B:$B,'GP breakdown'!N63)</f>
        <v>1450.499321259136</v>
      </c>
      <c r="R63" s="322">
        <f>SUMIFS(Raw!$AE:$AE,Raw!$A:$A,'GP breakdown'!$B$52,Raw!$B:$B,'GP breakdown'!N63)</f>
        <v>1394.2599429688769</v>
      </c>
      <c r="T63" s="49" t="s">
        <v>93</v>
      </c>
      <c r="U63" s="322">
        <f t="shared" si="32"/>
        <v>494.11137720864906</v>
      </c>
      <c r="V63" s="322">
        <f t="shared" si="33"/>
        <v>1579.1930956151405</v>
      </c>
      <c r="W63" s="322">
        <f t="shared" si="34"/>
        <v>2098.6552763104919</v>
      </c>
      <c r="X63" s="322">
        <f t="shared" si="35"/>
        <v>1505.6963209291705</v>
      </c>
      <c r="Z63" s="49" t="s">
        <v>93</v>
      </c>
      <c r="AA63" s="322">
        <f t="shared" si="36"/>
        <v>3614.8328722889623</v>
      </c>
      <c r="AB63" s="322">
        <f t="shared" si="37"/>
        <v>4732.8113293235328</v>
      </c>
      <c r="AC63" s="322">
        <f t="shared" si="38"/>
        <v>5149.0453827009296</v>
      </c>
      <c r="AD63" s="322">
        <f t="shared" si="39"/>
        <v>4036.6144041074526</v>
      </c>
      <c r="AF63" s="49" t="s">
        <v>93</v>
      </c>
      <c r="AG63" s="322">
        <f t="shared" si="40"/>
        <v>1361.0349969102635</v>
      </c>
      <c r="AH63" s="322">
        <f t="shared" si="41"/>
        <v>2007.8564596616679</v>
      </c>
      <c r="AI63" s="322">
        <f t="shared" si="42"/>
        <v>2104.3565805373923</v>
      </c>
      <c r="AJ63" s="322">
        <f t="shared" si="43"/>
        <v>1940.7498792044087</v>
      </c>
      <c r="AL63" s="49" t="s">
        <v>93</v>
      </c>
      <c r="AM63" s="53">
        <f t="shared" si="44"/>
        <v>0.62348605177742644</v>
      </c>
      <c r="AN63" s="53">
        <f t="shared" si="45"/>
        <v>0.5757581868473397</v>
      </c>
      <c r="AO63" s="53">
        <f t="shared" si="46"/>
        <v>0.59131131615049926</v>
      </c>
      <c r="AP63" s="53">
        <f t="shared" si="47"/>
        <v>0.5192134583799729</v>
      </c>
    </row>
    <row r="64" spans="2:42">
      <c r="B64" s="24" t="s">
        <v>189</v>
      </c>
      <c r="C64" s="322">
        <f>SUM(C65:C75)</f>
        <v>49900.125288884119</v>
      </c>
      <c r="D64" s="322">
        <f>SUM(D65:D75)</f>
        <v>36539.305996756302</v>
      </c>
      <c r="E64" s="322">
        <f>SUM(E65:E75)</f>
        <v>70962.993370701501</v>
      </c>
      <c r="F64" s="322">
        <f>SUM(F65:F75)</f>
        <v>68395.794360967833</v>
      </c>
      <c r="H64" s="24" t="s">
        <v>302</v>
      </c>
      <c r="I64" s="322">
        <f>SUM(I65:I75)</f>
        <v>8629066.5999999996</v>
      </c>
      <c r="J64" s="322">
        <f>SUM(J65:J75)</f>
        <v>6141103</v>
      </c>
      <c r="K64" s="322">
        <f>SUM(K65:K75)</f>
        <v>9600205</v>
      </c>
      <c r="L64" s="322">
        <f>SUM(L65:L75)</f>
        <v>9179865</v>
      </c>
      <c r="N64" s="24" t="s">
        <v>302</v>
      </c>
      <c r="O64" s="322">
        <f>SUM(O65:O75)</f>
        <v>22641.844210019222</v>
      </c>
      <c r="P64" s="322">
        <f>SUM(P65:P75)</f>
        <v>17513.321753270226</v>
      </c>
      <c r="Q64" s="322">
        <f>SUM(Q65:Q75)</f>
        <v>35701.566080326229</v>
      </c>
      <c r="R64" s="322">
        <f>SUM(R65:R75)</f>
        <v>32719.865366828984</v>
      </c>
      <c r="T64" s="24" t="s">
        <v>302</v>
      </c>
      <c r="U64" s="24">
        <f t="shared" si="32"/>
        <v>27258.281078864897</v>
      </c>
      <c r="V64" s="24">
        <f t="shared" si="33"/>
        <v>19025.984243486077</v>
      </c>
      <c r="W64" s="24">
        <f t="shared" si="34"/>
        <v>35261.427290375272</v>
      </c>
      <c r="X64" s="24">
        <f t="shared" si="35"/>
        <v>35675.928994138849</v>
      </c>
      <c r="Z64" s="24" t="s">
        <v>302</v>
      </c>
      <c r="AA64" s="322">
        <f t="shared" si="36"/>
        <v>5782.7952433330529</v>
      </c>
      <c r="AB64" s="322">
        <f t="shared" si="37"/>
        <v>5949.9581747377142</v>
      </c>
      <c r="AC64" s="322">
        <f t="shared" si="38"/>
        <v>7391.8206299450385</v>
      </c>
      <c r="AD64" s="322">
        <f t="shared" si="39"/>
        <v>7450.6318296584795</v>
      </c>
      <c r="AF64" s="24" t="s">
        <v>302</v>
      </c>
      <c r="AG64" s="322">
        <f t="shared" si="40"/>
        <v>2623.9042134660572</v>
      </c>
      <c r="AH64" s="322">
        <f t="shared" si="41"/>
        <v>2851.8202272898247</v>
      </c>
      <c r="AI64" s="322">
        <f t="shared" si="42"/>
        <v>3718.8337207722361</v>
      </c>
      <c r="AJ64" s="322">
        <f t="shared" si="43"/>
        <v>3564.3079028753673</v>
      </c>
      <c r="AL64" s="24" t="s">
        <v>189</v>
      </c>
      <c r="AM64" s="53">
        <f t="shared" si="44"/>
        <v>0.54625676631190789</v>
      </c>
      <c r="AN64" s="53">
        <f t="shared" si="45"/>
        <v>0.52069911358401466</v>
      </c>
      <c r="AO64" s="53">
        <f t="shared" si="46"/>
        <v>0.49689881465645247</v>
      </c>
      <c r="AP64" s="53">
        <f t="shared" si="47"/>
        <v>0.52160998095664224</v>
      </c>
    </row>
    <row r="65" spans="2:42">
      <c r="B65" s="49" t="s">
        <v>103</v>
      </c>
      <c r="C65" s="322">
        <f>SUMIFS(Raw!$D:$D,Raw!$A:$A,'GP breakdown'!$B$64,Raw!$B:$B,'GP breakdown'!B65)</f>
        <v>6983.1669079353842</v>
      </c>
      <c r="D65" s="322">
        <f>SUMIFS(Raw!$E:$E,Raw!$A:$A,'GP breakdown'!$B$64,Raw!$B:$B,'GP breakdown'!B65)</f>
        <v>5973.6095173442509</v>
      </c>
      <c r="E65" s="322">
        <f>SUMIFS(Raw!$F:$F,Raw!$A:$A,'GP breakdown'!$B$64,Raw!$B:$B,'GP breakdown'!B65)</f>
        <v>7241.2397173424488</v>
      </c>
      <c r="F65" s="322">
        <f>SUMIFS(Raw!$G:$G,Raw!$A:$A,'GP breakdown'!$B$64,Raw!$B:$B,'GP breakdown'!B65)</f>
        <v>5709.9306714800796</v>
      </c>
      <c r="H65" s="49" t="s">
        <v>103</v>
      </c>
      <c r="I65" s="322">
        <f>SUMIFS(Raw!$J:$J,Raw!$A:$A,'GP breakdown'!$B$64,Raw!$B:$B,'GP breakdown'!H65)</f>
        <v>1504892.05</v>
      </c>
      <c r="J65" s="322">
        <f>SUMIFS(Raw!$K:$K,Raw!$A:$A,'GP breakdown'!$B$64,Raw!$B:$B,'GP breakdown'!H65)</f>
        <v>1302665</v>
      </c>
      <c r="K65" s="322">
        <f>SUMIFS(Raw!$L:$L,Raw!$A:$A,'GP breakdown'!$B$64,Raw!$B:$B,'GP breakdown'!H65)</f>
        <v>1516614</v>
      </c>
      <c r="L65" s="322">
        <f>SUMIFS(Raw!$M:$M,Raw!$A:$A,'GP breakdown'!$B$64,Raw!$B:$B,'GP breakdown'!H65)</f>
        <v>1180499</v>
      </c>
      <c r="N65" s="49" t="s">
        <v>103</v>
      </c>
      <c r="O65" s="322">
        <f>SUMIFS(Raw!$AB:$AB,Raw!$A:$A,'GP breakdown'!$B$64,Raw!$B:$B,'GP breakdown'!N65)</f>
        <v>3474.936994317603</v>
      </c>
      <c r="P65" s="322">
        <f>SUMIFS(Raw!$AC:$AC,Raw!$A:$A,'GP breakdown'!$B$64,Raw!$B:$B,'GP breakdown'!N65)</f>
        <v>2970.7568831650615</v>
      </c>
      <c r="Q65" s="322">
        <f>SUMIFS(Raw!$AD:$AD,Raw!$A:$A,'GP breakdown'!$B$64,Raw!$B:$B,'GP breakdown'!N65)</f>
        <v>3466.9060367734883</v>
      </c>
      <c r="R65" s="322">
        <f>SUMIFS(Raw!$AE:$AE,Raw!$A:$A,'GP breakdown'!$B$64,Raw!$B:$B,'GP breakdown'!N65)</f>
        <v>2357.9539789662908</v>
      </c>
      <c r="T65" s="49" t="s">
        <v>103</v>
      </c>
      <c r="U65" s="322">
        <f t="shared" si="32"/>
        <v>3508.2299136177812</v>
      </c>
      <c r="V65" s="322">
        <f t="shared" si="33"/>
        <v>3002.8526341791894</v>
      </c>
      <c r="W65" s="322">
        <f t="shared" si="34"/>
        <v>3774.3336805689605</v>
      </c>
      <c r="X65" s="322">
        <f t="shared" si="35"/>
        <v>3351.9766925137887</v>
      </c>
      <c r="Z65" s="49" t="s">
        <v>103</v>
      </c>
      <c r="AA65" s="322">
        <f t="shared" si="36"/>
        <v>4640.3108501605702</v>
      </c>
      <c r="AB65" s="322">
        <f t="shared" si="37"/>
        <v>4585.6835927458333</v>
      </c>
      <c r="AC65" s="322">
        <f t="shared" si="38"/>
        <v>4774.6095693053403</v>
      </c>
      <c r="AD65" s="322">
        <f t="shared" si="39"/>
        <v>4836.8788719686163</v>
      </c>
      <c r="AF65" s="49" t="s">
        <v>103</v>
      </c>
      <c r="AG65" s="322">
        <f t="shared" si="40"/>
        <v>2309.0938611295096</v>
      </c>
      <c r="AH65" s="322">
        <f t="shared" si="41"/>
        <v>2280.5225312456091</v>
      </c>
      <c r="AI65" s="322">
        <f t="shared" si="42"/>
        <v>2285.9514924519276</v>
      </c>
      <c r="AJ65" s="322">
        <f t="shared" si="43"/>
        <v>1997.4214115948348</v>
      </c>
      <c r="AL65" s="49" t="s">
        <v>103</v>
      </c>
      <c r="AM65" s="53">
        <f t="shared" si="44"/>
        <v>0.50238379804887279</v>
      </c>
      <c r="AN65" s="53">
        <f t="shared" si="45"/>
        <v>0.50268646208970791</v>
      </c>
      <c r="AO65" s="53">
        <f t="shared" si="46"/>
        <v>0.52122755603983095</v>
      </c>
      <c r="AP65" s="53">
        <f t="shared" si="47"/>
        <v>0.58704332598226061</v>
      </c>
    </row>
    <row r="66" spans="2:42">
      <c r="B66" s="49" t="s">
        <v>102</v>
      </c>
      <c r="C66" s="322">
        <f>SUMIFS(Raw!$D:$D,Raw!$A:$A,'GP breakdown'!$B$64,Raw!$B:$B,'GP breakdown'!B66)</f>
        <v>5360.4616778463469</v>
      </c>
      <c r="D66" s="322">
        <f>SUMIFS(Raw!$E:$E,Raw!$A:$A,'GP breakdown'!$B$64,Raw!$B:$B,'GP breakdown'!B66)</f>
        <v>3998.3100356628543</v>
      </c>
      <c r="E66" s="322">
        <f>SUMIFS(Raw!$F:$F,Raw!$A:$A,'GP breakdown'!$B$64,Raw!$B:$B,'GP breakdown'!B66)</f>
        <v>5510.5693052246088</v>
      </c>
      <c r="F66" s="322">
        <f>SUMIFS(Raw!$G:$G,Raw!$A:$A,'GP breakdown'!$B$64,Raw!$B:$B,'GP breakdown'!B66)</f>
        <v>4611.79057191636</v>
      </c>
      <c r="H66" s="49" t="s">
        <v>102</v>
      </c>
      <c r="I66" s="322">
        <f>SUMIFS(Raw!$J:$J,Raw!$A:$A,'GP breakdown'!$B$64,Raw!$B:$B,'GP breakdown'!H66)</f>
        <v>559276</v>
      </c>
      <c r="J66" s="322">
        <f>SUMIFS(Raw!$K:$K,Raw!$A:$A,'GP breakdown'!$B$64,Raw!$B:$B,'GP breakdown'!H66)</f>
        <v>530666</v>
      </c>
      <c r="K66" s="322">
        <f>SUMIFS(Raw!$L:$L,Raw!$A:$A,'GP breakdown'!$B$64,Raw!$B:$B,'GP breakdown'!H66)</f>
        <v>730945</v>
      </c>
      <c r="L66" s="322">
        <f>SUMIFS(Raw!$M:$M,Raw!$A:$A,'GP breakdown'!$B$64,Raw!$B:$B,'GP breakdown'!H66)</f>
        <v>658847</v>
      </c>
      <c r="N66" s="49" t="s">
        <v>102</v>
      </c>
      <c r="O66" s="322">
        <f>SUMIFS(Raw!$AB:$AB,Raw!$A:$A,'GP breakdown'!$B$64,Raw!$B:$B,'GP breakdown'!N66)</f>
        <v>2618.7446775368162</v>
      </c>
      <c r="P66" s="322">
        <f>SUMIFS(Raw!$AC:$AC,Raw!$A:$A,'GP breakdown'!$B$64,Raw!$B:$B,'GP breakdown'!N66)</f>
        <v>2008.7678971696275</v>
      </c>
      <c r="Q66" s="322">
        <f>SUMIFS(Raw!$AD:$AD,Raw!$A:$A,'GP breakdown'!$B$64,Raw!$B:$B,'GP breakdown'!N66)</f>
        <v>2749.8527019453832</v>
      </c>
      <c r="R66" s="322">
        <f>SUMIFS(Raw!$AE:$AE,Raw!$A:$A,'GP breakdown'!$B$64,Raw!$B:$B,'GP breakdown'!N66)</f>
        <v>2046.5958034140276</v>
      </c>
      <c r="T66" s="49" t="s">
        <v>102</v>
      </c>
      <c r="U66" s="322">
        <f t="shared" si="32"/>
        <v>2741.7170003095307</v>
      </c>
      <c r="V66" s="322">
        <f t="shared" si="33"/>
        <v>1989.5421384932267</v>
      </c>
      <c r="W66" s="322">
        <f t="shared" si="34"/>
        <v>2760.7166032792256</v>
      </c>
      <c r="X66" s="322">
        <f t="shared" si="35"/>
        <v>2565.1947685023324</v>
      </c>
      <c r="Z66" s="49" t="s">
        <v>102</v>
      </c>
      <c r="AA66" s="322">
        <f t="shared" si="36"/>
        <v>9584.6445723513025</v>
      </c>
      <c r="AB66" s="322">
        <f t="shared" si="37"/>
        <v>7534.5133015170641</v>
      </c>
      <c r="AC66" s="322">
        <f t="shared" si="38"/>
        <v>7538.9657296029227</v>
      </c>
      <c r="AD66" s="322">
        <f t="shared" si="39"/>
        <v>6999.7898934295217</v>
      </c>
      <c r="AF66" s="49" t="s">
        <v>102</v>
      </c>
      <c r="AG66" s="322">
        <f t="shared" si="40"/>
        <v>4682.3834341842239</v>
      </c>
      <c r="AH66" s="322">
        <f t="shared" si="41"/>
        <v>3785.3713958867297</v>
      </c>
      <c r="AI66" s="322">
        <f t="shared" si="42"/>
        <v>3762.0514566012257</v>
      </c>
      <c r="AJ66" s="322">
        <f t="shared" si="43"/>
        <v>3106.3293957687106</v>
      </c>
      <c r="AL66" s="49" t="s">
        <v>102</v>
      </c>
      <c r="AM66" s="53">
        <f t="shared" si="44"/>
        <v>0.51147031078320482</v>
      </c>
      <c r="AN66" s="53">
        <f t="shared" si="45"/>
        <v>0.49759576439734327</v>
      </c>
      <c r="AO66" s="53">
        <f t="shared" si="46"/>
        <v>0.50098573311867634</v>
      </c>
      <c r="AP66" s="53">
        <f t="shared" si="47"/>
        <v>0.55622533775127703</v>
      </c>
    </row>
    <row r="67" spans="2:42">
      <c r="B67" s="49" t="s">
        <v>101</v>
      </c>
      <c r="C67" s="322">
        <f>SUMIFS(Raw!$D:$D,Raw!$A:$A,'GP breakdown'!$B$64,Raw!$B:$B,'GP breakdown'!B67)</f>
        <v>7822.1587114419335</v>
      </c>
      <c r="D67" s="322">
        <f>SUMIFS(Raw!$E:$E,Raw!$A:$A,'GP breakdown'!$B$64,Raw!$B:$B,'GP breakdown'!B67)</f>
        <v>5269.7771204609489</v>
      </c>
      <c r="E67" s="322">
        <f>SUMIFS(Raw!$F:$F,Raw!$A:$A,'GP breakdown'!$B$64,Raw!$B:$B,'GP breakdown'!B67)</f>
        <v>8599.9281823209985</v>
      </c>
      <c r="F67" s="322">
        <f>SUMIFS(Raw!$G:$G,Raw!$A:$A,'GP breakdown'!$B$64,Raw!$B:$B,'GP breakdown'!B67)</f>
        <v>7566.7508988749023</v>
      </c>
      <c r="H67" s="49" t="s">
        <v>101</v>
      </c>
      <c r="I67" s="322">
        <f>SUMIFS(Raw!$J:$J,Raw!$A:$A,'GP breakdown'!$B$64,Raw!$B:$B,'GP breakdown'!H67)</f>
        <v>600585.85</v>
      </c>
      <c r="J67" s="322">
        <f>SUMIFS(Raw!$K:$K,Raw!$A:$A,'GP breakdown'!$B$64,Raw!$B:$B,'GP breakdown'!H67)</f>
        <v>402352</v>
      </c>
      <c r="K67" s="322">
        <f>SUMIFS(Raw!$L:$L,Raw!$A:$A,'GP breakdown'!$B$64,Raw!$B:$B,'GP breakdown'!H67)</f>
        <v>698366</v>
      </c>
      <c r="L67" s="322">
        <f>SUMIFS(Raw!$M:$M,Raw!$A:$A,'GP breakdown'!$B$64,Raw!$B:$B,'GP breakdown'!H67)</f>
        <v>646772</v>
      </c>
      <c r="N67" s="49" t="s">
        <v>101</v>
      </c>
      <c r="O67" s="322">
        <f>SUMIFS(Raw!$AB:$AB,Raw!$A:$A,'GP breakdown'!$B$64,Raw!$B:$B,'GP breakdown'!N67)</f>
        <v>2960.7435471393255</v>
      </c>
      <c r="P67" s="322">
        <f>SUMIFS(Raw!$AC:$AC,Raw!$A:$A,'GP breakdown'!$B$64,Raw!$B:$B,'GP breakdown'!N67)</f>
        <v>2042.0597710453781</v>
      </c>
      <c r="Q67" s="322">
        <f>SUMIFS(Raw!$AD:$AD,Raw!$A:$A,'GP breakdown'!$B$64,Raw!$B:$B,'GP breakdown'!N67)</f>
        <v>3737.6722916963936</v>
      </c>
      <c r="R67" s="322">
        <f>SUMIFS(Raw!$AE:$AE,Raw!$A:$A,'GP breakdown'!$B$64,Raw!$B:$B,'GP breakdown'!N67)</f>
        <v>3289.9882525876096</v>
      </c>
      <c r="T67" s="49" t="s">
        <v>101</v>
      </c>
      <c r="U67" s="322">
        <f t="shared" si="32"/>
        <v>4861.415164302608</v>
      </c>
      <c r="V67" s="322">
        <f t="shared" si="33"/>
        <v>3227.7173494155709</v>
      </c>
      <c r="W67" s="322">
        <f t="shared" si="34"/>
        <v>4862.2558906246049</v>
      </c>
      <c r="X67" s="322">
        <f t="shared" si="35"/>
        <v>4276.7626462872922</v>
      </c>
      <c r="Z67" s="49" t="s">
        <v>101</v>
      </c>
      <c r="AA67" s="322">
        <f t="shared" si="36"/>
        <v>13024.214125993702</v>
      </c>
      <c r="AB67" s="322">
        <f t="shared" si="37"/>
        <v>13097.429913262389</v>
      </c>
      <c r="AC67" s="322">
        <f t="shared" si="38"/>
        <v>12314.356916460709</v>
      </c>
      <c r="AD67" s="322">
        <f t="shared" si="39"/>
        <v>11699.255531895169</v>
      </c>
      <c r="AF67" s="49" t="s">
        <v>101</v>
      </c>
      <c r="AG67" s="322">
        <f t="shared" si="40"/>
        <v>4929.7590796375334</v>
      </c>
      <c r="AH67" s="322">
        <f t="shared" si="41"/>
        <v>5075.3066246604412</v>
      </c>
      <c r="AI67" s="322">
        <f t="shared" si="42"/>
        <v>5352.0250007823888</v>
      </c>
      <c r="AJ67" s="322">
        <f t="shared" si="43"/>
        <v>5086.7821312419364</v>
      </c>
      <c r="AL67" s="49" t="s">
        <v>101</v>
      </c>
      <c r="AM67" s="53">
        <f t="shared" si="44"/>
        <v>0.62149278014412168</v>
      </c>
      <c r="AN67" s="53">
        <f t="shared" si="45"/>
        <v>0.61249598903971136</v>
      </c>
      <c r="AO67" s="53">
        <f t="shared" si="46"/>
        <v>0.56538331338859515</v>
      </c>
      <c r="AP67" s="53">
        <f t="shared" si="47"/>
        <v>0.56520463055328052</v>
      </c>
    </row>
    <row r="68" spans="2:42">
      <c r="B68" s="49" t="s">
        <v>100</v>
      </c>
      <c r="C68" s="322">
        <f>SUMIFS(Raw!$D:$D,Raw!$A:$A,'GP breakdown'!$B$64,Raw!$B:$B,'GP breakdown'!B68)</f>
        <v>4308.9889754497408</v>
      </c>
      <c r="D68" s="322">
        <f>SUMIFS(Raw!$E:$E,Raw!$A:$A,'GP breakdown'!$B$64,Raw!$B:$B,'GP breakdown'!B68)</f>
        <v>2913.6141683609353</v>
      </c>
      <c r="E68" s="322">
        <f>SUMIFS(Raw!$F:$F,Raw!$A:$A,'GP breakdown'!$B$64,Raw!$B:$B,'GP breakdown'!B68)</f>
        <v>3268.2281544510606</v>
      </c>
      <c r="F68" s="322">
        <f>SUMIFS(Raw!$G:$G,Raw!$A:$A,'GP breakdown'!$B$64,Raw!$B:$B,'GP breakdown'!B68)</f>
        <v>2002.0617601467909</v>
      </c>
      <c r="H68" s="49" t="s">
        <v>100</v>
      </c>
      <c r="I68" s="322">
        <f>SUMIFS(Raw!$J:$J,Raw!$A:$A,'GP breakdown'!$B$64,Raw!$B:$B,'GP breakdown'!H68)</f>
        <v>981889.39999999991</v>
      </c>
      <c r="J68" s="322">
        <f>SUMIFS(Raw!$K:$K,Raw!$A:$A,'GP breakdown'!$B$64,Raw!$B:$B,'GP breakdown'!H68)</f>
        <v>623784</v>
      </c>
      <c r="K68" s="322">
        <f>SUMIFS(Raw!$L:$L,Raw!$A:$A,'GP breakdown'!$B$64,Raw!$B:$B,'GP breakdown'!H68)</f>
        <v>911581</v>
      </c>
      <c r="L68" s="322">
        <f>SUMIFS(Raw!$M:$M,Raw!$A:$A,'GP breakdown'!$B$64,Raw!$B:$B,'GP breakdown'!H68)</f>
        <v>496223</v>
      </c>
      <c r="N68" s="49" t="s">
        <v>100</v>
      </c>
      <c r="O68" s="322">
        <f>SUMIFS(Raw!$AB:$AB,Raw!$A:$A,'GP breakdown'!$B$64,Raw!$B:$B,'GP breakdown'!N68)</f>
        <v>1493.4148044935293</v>
      </c>
      <c r="P68" s="322">
        <f>SUMIFS(Raw!$AC:$AC,Raw!$A:$A,'GP breakdown'!$B$64,Raw!$B:$B,'GP breakdown'!N68)</f>
        <v>1030.8980742581753</v>
      </c>
      <c r="Q68" s="322">
        <f>SUMIFS(Raw!$AD:$AD,Raw!$A:$A,'GP breakdown'!$B$64,Raw!$B:$B,'GP breakdown'!N68)</f>
        <v>1353.2042049746142</v>
      </c>
      <c r="R68" s="322">
        <f>SUMIFS(Raw!$AE:$AE,Raw!$A:$A,'GP breakdown'!$B$64,Raw!$B:$B,'GP breakdown'!N68)</f>
        <v>699.97215880530723</v>
      </c>
      <c r="T68" s="49" t="s">
        <v>100</v>
      </c>
      <c r="U68" s="322">
        <f t="shared" ref="U68:U99" si="48">C68-O68</f>
        <v>2815.5741709562117</v>
      </c>
      <c r="V68" s="322">
        <f t="shared" ref="V68:V99" si="49">D68-P68</f>
        <v>1882.7160941027601</v>
      </c>
      <c r="W68" s="322">
        <f t="shared" ref="W68:W99" si="50">E68-Q68</f>
        <v>1915.0239494764464</v>
      </c>
      <c r="X68" s="322">
        <f t="shared" ref="X68:X99" si="51">F68-R68</f>
        <v>1302.0896013414836</v>
      </c>
      <c r="Z68" s="49" t="s">
        <v>100</v>
      </c>
      <c r="AA68" s="322">
        <f t="shared" ref="AA68:AA99" si="52">IFERROR(C68*1000000/I68,0)</f>
        <v>4388.4667412131557</v>
      </c>
      <c r="AB68" s="322">
        <f t="shared" ref="AB68:AB99" si="53">IFERROR(D68*1000000/J68,0)</f>
        <v>4670.8703146617017</v>
      </c>
      <c r="AC68" s="322">
        <f t="shared" ref="AC68:AC99" si="54">IFERROR(E68*1000000/K68,0)</f>
        <v>3585.230664582808</v>
      </c>
      <c r="AD68" s="322">
        <f t="shared" ref="AD68:AD99" si="55">IFERROR(F68*1000000/L68,0)</f>
        <v>4034.6008954578706</v>
      </c>
      <c r="AF68" s="49" t="s">
        <v>100</v>
      </c>
      <c r="AG68" s="322">
        <f t="shared" ref="AG68:AG99" si="56">IFERROR(O68*1000000/I68,0)</f>
        <v>1520.960308252161</v>
      </c>
      <c r="AH68" s="322">
        <f t="shared" ref="AH68:AH99" si="57">IFERROR(P68*1000000/J68,0)</f>
        <v>1652.6523191652484</v>
      </c>
      <c r="AI68" s="322">
        <f t="shared" ref="AI68:AI99" si="58">IFERROR(Q68*1000000/K68,0)</f>
        <v>1484.4585450712709</v>
      </c>
      <c r="AJ68" s="322">
        <f t="shared" ref="AJ68:AJ99" si="59">IFERROR(R68*1000000/L68,0)</f>
        <v>1410.5999899345804</v>
      </c>
      <c r="AL68" s="49" t="s">
        <v>100</v>
      </c>
      <c r="AM68" s="53">
        <f t="shared" ref="AM68:AM99" si="60">IFERROR(U68/C68,0)</f>
        <v>0.65341874555674462</v>
      </c>
      <c r="AN68" s="53">
        <f t="shared" ref="AN68:AN99" si="61">IFERROR(V68/D68,0)</f>
        <v>0.64617893286875694</v>
      </c>
      <c r="AO68" s="53">
        <f t="shared" ref="AO68:AO99" si="62">IFERROR(W68/E68,0)</f>
        <v>0.58595173255219035</v>
      </c>
      <c r="AP68" s="53">
        <f t="shared" ref="AP68:AP99" si="63">IFERROR(X68/F68,0)</f>
        <v>0.65037434272058348</v>
      </c>
    </row>
    <row r="69" spans="2:42">
      <c r="B69" s="49" t="s">
        <v>99</v>
      </c>
      <c r="C69" s="322">
        <f>SUMIFS(Raw!$D:$D,Raw!$A:$A,'GP breakdown'!$B$64,Raw!$B:$B,'GP breakdown'!B69)</f>
        <v>4626.5367114629207</v>
      </c>
      <c r="D69" s="322">
        <f>SUMIFS(Raw!$E:$E,Raw!$A:$A,'GP breakdown'!$B$64,Raw!$B:$B,'GP breakdown'!B69)</f>
        <v>3659.8729901745974</v>
      </c>
      <c r="E69" s="322">
        <f>SUMIFS(Raw!$F:$F,Raw!$A:$A,'GP breakdown'!$B$64,Raw!$B:$B,'GP breakdown'!B69)</f>
        <v>13231.548307240999</v>
      </c>
      <c r="F69" s="322">
        <f>SUMIFS(Raw!$G:$G,Raw!$A:$A,'GP breakdown'!$B$64,Raw!$B:$B,'GP breakdown'!B69)</f>
        <v>11856.213583411773</v>
      </c>
      <c r="H69" s="49" t="s">
        <v>99</v>
      </c>
      <c r="I69" s="322">
        <f>SUMIFS(Raw!$J:$J,Raw!$A:$A,'GP breakdown'!$B$64,Raw!$B:$B,'GP breakdown'!H69)</f>
        <v>276235</v>
      </c>
      <c r="J69" s="322">
        <f>SUMIFS(Raw!$K:$K,Raw!$A:$A,'GP breakdown'!$B$64,Raw!$B:$B,'GP breakdown'!H69)</f>
        <v>241351</v>
      </c>
      <c r="K69" s="322">
        <f>SUMIFS(Raw!$L:$L,Raw!$A:$A,'GP breakdown'!$B$64,Raw!$B:$B,'GP breakdown'!H69)</f>
        <v>842814</v>
      </c>
      <c r="L69" s="322">
        <f>SUMIFS(Raw!$M:$M,Raw!$A:$A,'GP breakdown'!$B$64,Raw!$B:$B,'GP breakdown'!H69)</f>
        <v>934302</v>
      </c>
      <c r="N69" s="49" t="s">
        <v>99</v>
      </c>
      <c r="O69" s="322">
        <f>SUMIFS(Raw!$AB:$AB,Raw!$A:$A,'GP breakdown'!$B$64,Raw!$B:$B,'GP breakdown'!N69)</f>
        <v>1921.5957620101817</v>
      </c>
      <c r="P69" s="322">
        <f>SUMIFS(Raw!$AC:$AC,Raw!$A:$A,'GP breakdown'!$B$64,Raw!$B:$B,'GP breakdown'!N69)</f>
        <v>1778.5908400176168</v>
      </c>
      <c r="Q69" s="322">
        <f>SUMIFS(Raw!$AD:$AD,Raw!$A:$A,'GP breakdown'!$B$64,Raw!$B:$B,'GP breakdown'!N69)</f>
        <v>6521.5791398871979</v>
      </c>
      <c r="R69" s="322">
        <f>SUMIFS(Raw!$AE:$AE,Raw!$A:$A,'GP breakdown'!$B$64,Raw!$B:$B,'GP breakdown'!N69)</f>
        <v>5426.511586132031</v>
      </c>
      <c r="T69" s="49" t="s">
        <v>99</v>
      </c>
      <c r="U69" s="322">
        <f t="shared" si="48"/>
        <v>2704.940949452739</v>
      </c>
      <c r="V69" s="322">
        <f t="shared" si="49"/>
        <v>1881.2821501569806</v>
      </c>
      <c r="W69" s="322">
        <f t="shared" si="50"/>
        <v>6709.9691673538009</v>
      </c>
      <c r="X69" s="322">
        <f t="shared" si="51"/>
        <v>6429.7019972797416</v>
      </c>
      <c r="Z69" s="49" t="s">
        <v>99</v>
      </c>
      <c r="AA69" s="322">
        <f t="shared" si="52"/>
        <v>16748.553628117079</v>
      </c>
      <c r="AB69" s="322">
        <f t="shared" si="53"/>
        <v>15164.109492708119</v>
      </c>
      <c r="AC69" s="322">
        <f t="shared" si="54"/>
        <v>15699.250732950568</v>
      </c>
      <c r="AD69" s="322">
        <f t="shared" si="55"/>
        <v>12689.915662614199</v>
      </c>
      <c r="AF69" s="49" t="s">
        <v>99</v>
      </c>
      <c r="AG69" s="322">
        <f t="shared" si="56"/>
        <v>6956.3804804249339</v>
      </c>
      <c r="AH69" s="322">
        <f t="shared" si="57"/>
        <v>7369.3120808184622</v>
      </c>
      <c r="AI69" s="322">
        <f t="shared" si="58"/>
        <v>7737.8628497950886</v>
      </c>
      <c r="AJ69" s="322">
        <f t="shared" si="59"/>
        <v>5808.0915872298583</v>
      </c>
      <c r="AL69" s="49" t="s">
        <v>99</v>
      </c>
      <c r="AM69" s="53">
        <f t="shared" si="60"/>
        <v>0.58465783763281343</v>
      </c>
      <c r="AN69" s="53">
        <f t="shared" si="61"/>
        <v>0.51402935435396968</v>
      </c>
      <c r="AO69" s="53">
        <f t="shared" si="62"/>
        <v>0.50711897138158446</v>
      </c>
      <c r="AP69" s="53">
        <f t="shared" si="63"/>
        <v>0.54230652577612515</v>
      </c>
    </row>
    <row r="70" spans="2:42">
      <c r="B70" s="49" t="s">
        <v>98</v>
      </c>
      <c r="C70" s="322">
        <f>SUMIFS(Raw!$D:$D,Raw!$A:$A,'GP breakdown'!$B$64,Raw!$B:$B,'GP breakdown'!B70)</f>
        <v>2956.957477828013</v>
      </c>
      <c r="D70" s="322">
        <f>SUMIFS(Raw!$E:$E,Raw!$A:$A,'GP breakdown'!$B$64,Raw!$B:$B,'GP breakdown'!B70)</f>
        <v>2922.2162963137648</v>
      </c>
      <c r="E70" s="322">
        <f>SUMIFS(Raw!$F:$F,Raw!$A:$A,'GP breakdown'!$B$64,Raw!$B:$B,'GP breakdown'!B70)</f>
        <v>4195.7416088034824</v>
      </c>
      <c r="F70" s="322">
        <f>SUMIFS(Raw!$G:$G,Raw!$A:$A,'GP breakdown'!$B$64,Raw!$B:$B,'GP breakdown'!B70)</f>
        <v>2818.5576083389997</v>
      </c>
      <c r="H70" s="49" t="s">
        <v>98</v>
      </c>
      <c r="I70" s="322">
        <f>SUMIFS(Raw!$J:$J,Raw!$A:$A,'GP breakdown'!$B$64,Raw!$B:$B,'GP breakdown'!H70)</f>
        <v>298075</v>
      </c>
      <c r="J70" s="322">
        <f>SUMIFS(Raw!$K:$K,Raw!$A:$A,'GP breakdown'!$B$64,Raw!$B:$B,'GP breakdown'!H70)</f>
        <v>197854</v>
      </c>
      <c r="K70" s="322">
        <f>SUMIFS(Raw!$L:$L,Raw!$A:$A,'GP breakdown'!$B$64,Raw!$B:$B,'GP breakdown'!H70)</f>
        <v>459779</v>
      </c>
      <c r="L70" s="322">
        <f>SUMIFS(Raw!$M:$M,Raw!$A:$A,'GP breakdown'!$B$64,Raw!$B:$B,'GP breakdown'!H70)</f>
        <v>365772</v>
      </c>
      <c r="N70" s="49" t="s">
        <v>98</v>
      </c>
      <c r="O70" s="322">
        <f>SUMIFS(Raw!$AB:$AB,Raw!$A:$A,'GP breakdown'!$B$64,Raw!$B:$B,'GP breakdown'!N70)</f>
        <v>1491.2709220070121</v>
      </c>
      <c r="P70" s="322">
        <f>SUMIFS(Raw!$AC:$AC,Raw!$A:$A,'GP breakdown'!$B$64,Raw!$B:$B,'GP breakdown'!N70)</f>
        <v>1694.4307218870756</v>
      </c>
      <c r="Q70" s="322">
        <f>SUMIFS(Raw!$AD:$AD,Raw!$A:$A,'GP breakdown'!$B$64,Raw!$B:$B,'GP breakdown'!N70)</f>
        <v>2488.494223586632</v>
      </c>
      <c r="R70" s="322">
        <f>SUMIFS(Raw!$AE:$AE,Raw!$A:$A,'GP breakdown'!$B$64,Raw!$B:$B,'GP breakdown'!N70)</f>
        <v>1445.0951982492431</v>
      </c>
      <c r="T70" s="49" t="s">
        <v>98</v>
      </c>
      <c r="U70" s="322">
        <f t="shared" si="48"/>
        <v>1465.6865558210009</v>
      </c>
      <c r="V70" s="322">
        <f t="shared" si="49"/>
        <v>1227.7855744266892</v>
      </c>
      <c r="W70" s="322">
        <f t="shared" si="50"/>
        <v>1707.2473852168505</v>
      </c>
      <c r="X70" s="322">
        <f t="shared" si="51"/>
        <v>1373.4624100897565</v>
      </c>
      <c r="Z70" s="49" t="s">
        <v>98</v>
      </c>
      <c r="AA70" s="322">
        <f t="shared" si="52"/>
        <v>9920.1794106450161</v>
      </c>
      <c r="AB70" s="322">
        <f t="shared" si="53"/>
        <v>14769.558848007951</v>
      </c>
      <c r="AC70" s="322">
        <f t="shared" si="54"/>
        <v>9125.5616476687337</v>
      </c>
      <c r="AD70" s="322">
        <f t="shared" si="55"/>
        <v>7705.7773923072291</v>
      </c>
      <c r="AF70" s="49" t="s">
        <v>98</v>
      </c>
      <c r="AG70" s="322">
        <f t="shared" si="56"/>
        <v>5003.0056932215457</v>
      </c>
      <c r="AH70" s="322">
        <f t="shared" si="57"/>
        <v>8564.0458210957349</v>
      </c>
      <c r="AI70" s="322">
        <f t="shared" si="58"/>
        <v>5412.3703422440603</v>
      </c>
      <c r="AJ70" s="322">
        <f t="shared" si="59"/>
        <v>3950.8086957154815</v>
      </c>
      <c r="AL70" s="49" t="s">
        <v>98</v>
      </c>
      <c r="AM70" s="53">
        <f t="shared" si="60"/>
        <v>0.49567386978374744</v>
      </c>
      <c r="AN70" s="53">
        <f t="shared" si="61"/>
        <v>0.42015561133359008</v>
      </c>
      <c r="AO70" s="53">
        <f t="shared" si="62"/>
        <v>0.40690002969551631</v>
      </c>
      <c r="AP70" s="53">
        <f t="shared" si="63"/>
        <v>0.48729265139950423</v>
      </c>
    </row>
    <row r="71" spans="2:42">
      <c r="B71" s="49" t="s">
        <v>97</v>
      </c>
      <c r="C71" s="322">
        <f>SUMIFS(Raw!$D:$D,Raw!$A:$A,'GP breakdown'!$B$64,Raw!$B:$B,'GP breakdown'!B71)</f>
        <v>1283.7490049411176</v>
      </c>
      <c r="D71" s="322">
        <f>SUMIFS(Raw!$E:$E,Raw!$A:$A,'GP breakdown'!$B$64,Raw!$B:$B,'GP breakdown'!B71)</f>
        <v>1595.7138925670956</v>
      </c>
      <c r="E71" s="322">
        <f>SUMIFS(Raw!$F:$F,Raw!$A:$A,'GP breakdown'!$B$64,Raw!$B:$B,'GP breakdown'!B71)</f>
        <v>1354.5082218753919</v>
      </c>
      <c r="F71" s="322">
        <f>SUMIFS(Raw!$G:$G,Raw!$A:$A,'GP breakdown'!$B$64,Raw!$B:$B,'GP breakdown'!B71)</f>
        <v>885.43564276332302</v>
      </c>
      <c r="H71" s="49" t="s">
        <v>97</v>
      </c>
      <c r="I71" s="322">
        <f>SUMIFS(Raw!$J:$J,Raw!$A:$A,'GP breakdown'!$B$64,Raw!$B:$B,'GP breakdown'!H71)</f>
        <v>619769</v>
      </c>
      <c r="J71" s="322">
        <f>SUMIFS(Raw!$K:$K,Raw!$A:$A,'GP breakdown'!$B$64,Raw!$B:$B,'GP breakdown'!H71)</f>
        <v>634878</v>
      </c>
      <c r="K71" s="322">
        <f>SUMIFS(Raw!$L:$L,Raw!$A:$A,'GP breakdown'!$B$64,Raw!$B:$B,'GP breakdown'!H71)</f>
        <v>586163</v>
      </c>
      <c r="L71" s="322">
        <f>SUMIFS(Raw!$M:$M,Raw!$A:$A,'GP breakdown'!$B$64,Raw!$B:$B,'GP breakdown'!H71)</f>
        <v>391584</v>
      </c>
      <c r="N71" s="49" t="s">
        <v>97</v>
      </c>
      <c r="O71" s="322">
        <f>SUMIFS(Raw!$AB:$AB,Raw!$A:$A,'GP breakdown'!$B$64,Raw!$B:$B,'GP breakdown'!N71)</f>
        <v>782.79161764547155</v>
      </c>
      <c r="P71" s="322">
        <f>SUMIFS(Raw!$AC:$AC,Raw!$A:$A,'GP breakdown'!$B$64,Raw!$B:$B,'GP breakdown'!N71)</f>
        <v>841.92038487117975</v>
      </c>
      <c r="Q71" s="322">
        <f>SUMIFS(Raw!$AD:$AD,Raw!$A:$A,'GP breakdown'!$B$64,Raw!$B:$B,'GP breakdown'!N71)</f>
        <v>720.20888242434671</v>
      </c>
      <c r="R71" s="322">
        <f>SUMIFS(Raw!$AE:$AE,Raw!$A:$A,'GP breakdown'!$B$64,Raw!$B:$B,'GP breakdown'!N71)</f>
        <v>471.6134674467994</v>
      </c>
      <c r="T71" s="49" t="s">
        <v>97</v>
      </c>
      <c r="U71" s="322">
        <f t="shared" si="48"/>
        <v>500.95738729564607</v>
      </c>
      <c r="V71" s="322">
        <f t="shared" si="49"/>
        <v>753.79350769591588</v>
      </c>
      <c r="W71" s="322">
        <f t="shared" si="50"/>
        <v>634.29933945104517</v>
      </c>
      <c r="X71" s="322">
        <f t="shared" si="51"/>
        <v>413.82217531652361</v>
      </c>
      <c r="Z71" s="49" t="s">
        <v>97</v>
      </c>
      <c r="AA71" s="322">
        <f t="shared" si="52"/>
        <v>2071.33465039574</v>
      </c>
      <c r="AB71" s="322">
        <f t="shared" si="53"/>
        <v>2513.4181568224062</v>
      </c>
      <c r="AC71" s="322">
        <f t="shared" si="54"/>
        <v>2310.8047111049177</v>
      </c>
      <c r="AD71" s="322">
        <f t="shared" si="55"/>
        <v>2261.1639974138961</v>
      </c>
      <c r="AF71" s="49" t="s">
        <v>97</v>
      </c>
      <c r="AG71" s="322">
        <f t="shared" si="56"/>
        <v>1263.0377086389792</v>
      </c>
      <c r="AH71" s="322">
        <f t="shared" si="57"/>
        <v>1326.1136547040214</v>
      </c>
      <c r="AI71" s="322">
        <f t="shared" si="58"/>
        <v>1228.6836296803904</v>
      </c>
      <c r="AJ71" s="322">
        <f t="shared" si="59"/>
        <v>1204.3736910772641</v>
      </c>
      <c r="AL71" s="49" t="s">
        <v>97</v>
      </c>
      <c r="AM71" s="53">
        <f t="shared" si="60"/>
        <v>0.39023001020251907</v>
      </c>
      <c r="AN71" s="53">
        <f t="shared" si="61"/>
        <v>0.47238637904145514</v>
      </c>
      <c r="AO71" s="53">
        <f t="shared" si="62"/>
        <v>0.46828755204809497</v>
      </c>
      <c r="AP71" s="53">
        <f t="shared" si="63"/>
        <v>0.4673656167997049</v>
      </c>
    </row>
    <row r="72" spans="2:42">
      <c r="B72" s="49" t="s">
        <v>96</v>
      </c>
      <c r="C72" s="322">
        <f>SUMIFS(Raw!$D:$D,Raw!$A:$A,'GP breakdown'!$B$64,Raw!$B:$B,'GP breakdown'!B72)</f>
        <v>189.53167472749476</v>
      </c>
      <c r="D72" s="322">
        <f>SUMIFS(Raw!$E:$E,Raw!$A:$A,'GP breakdown'!$B$64,Raw!$B:$B,'GP breakdown'!B72)</f>
        <v>121.18444142949681</v>
      </c>
      <c r="E72" s="322">
        <f>SUMIFS(Raw!$F:$F,Raw!$A:$A,'GP breakdown'!$B$64,Raw!$B:$B,'GP breakdown'!B72)</f>
        <v>5602.7546239710664</v>
      </c>
      <c r="F72" s="322">
        <f>SUMIFS(Raw!$G:$G,Raw!$A:$A,'GP breakdown'!$B$64,Raw!$B:$B,'GP breakdown'!B72)</f>
        <v>5981.6602191323764</v>
      </c>
      <c r="H72" s="49" t="s">
        <v>96</v>
      </c>
      <c r="I72" s="322">
        <f>SUMIFS(Raw!$J:$J,Raw!$A:$A,'GP breakdown'!$B$64,Raw!$B:$B,'GP breakdown'!H72)</f>
        <v>49371</v>
      </c>
      <c r="J72" s="322">
        <f>SUMIFS(Raw!$K:$K,Raw!$A:$A,'GP breakdown'!$B$64,Raw!$B:$B,'GP breakdown'!H72)</f>
        <v>16087</v>
      </c>
      <c r="K72" s="322">
        <f>SUMIFS(Raw!$L:$L,Raw!$A:$A,'GP breakdown'!$B$64,Raw!$B:$B,'GP breakdown'!H72)</f>
        <v>178373</v>
      </c>
      <c r="L72" s="322">
        <f>SUMIFS(Raw!$M:$M,Raw!$A:$A,'GP breakdown'!$B$64,Raw!$B:$B,'GP breakdown'!H72)</f>
        <v>179556</v>
      </c>
      <c r="N72" s="49" t="s">
        <v>96</v>
      </c>
      <c r="O72" s="322">
        <f>SUMIFS(Raw!$AB:$AB,Raw!$A:$A,'GP breakdown'!$B$64,Raw!$B:$B,'GP breakdown'!N72)</f>
        <v>86.020103705789808</v>
      </c>
      <c r="P72" s="322">
        <f>SUMIFS(Raw!$AC:$AC,Raw!$A:$A,'GP breakdown'!$B$64,Raw!$B:$B,'GP breakdown'!N72)</f>
        <v>65.340654142346168</v>
      </c>
      <c r="Q72" s="322">
        <f>SUMIFS(Raw!$AD:$AD,Raw!$A:$A,'GP breakdown'!$B$64,Raw!$B:$B,'GP breakdown'!N72)</f>
        <v>3071.9263143454427</v>
      </c>
      <c r="R72" s="322">
        <f>SUMIFS(Raw!$AE:$AE,Raw!$A:$A,'GP breakdown'!$B$64,Raw!$B:$B,'GP breakdown'!N72)</f>
        <v>2803.1953097536971</v>
      </c>
      <c r="T72" s="49" t="s">
        <v>96</v>
      </c>
      <c r="U72" s="322">
        <f t="shared" si="48"/>
        <v>103.51157102170495</v>
      </c>
      <c r="V72" s="322">
        <f t="shared" si="49"/>
        <v>55.843787287150647</v>
      </c>
      <c r="W72" s="322">
        <f t="shared" si="50"/>
        <v>2530.8283096256237</v>
      </c>
      <c r="X72" s="322">
        <f t="shared" si="51"/>
        <v>3178.4649093786793</v>
      </c>
      <c r="Z72" s="49" t="s">
        <v>96</v>
      </c>
      <c r="AA72" s="322">
        <f t="shared" si="52"/>
        <v>3838.9271987096627</v>
      </c>
      <c r="AB72" s="322">
        <f t="shared" si="53"/>
        <v>7533.0665400321259</v>
      </c>
      <c r="AC72" s="322">
        <f t="shared" si="54"/>
        <v>31410.329051880421</v>
      </c>
      <c r="AD72" s="322">
        <f t="shared" si="55"/>
        <v>33313.619256011363</v>
      </c>
      <c r="AF72" s="49" t="s">
        <v>96</v>
      </c>
      <c r="AG72" s="322">
        <f t="shared" si="56"/>
        <v>1742.3204655727006</v>
      </c>
      <c r="AH72" s="322">
        <f t="shared" si="57"/>
        <v>4061.7053609962186</v>
      </c>
      <c r="AI72" s="322">
        <f t="shared" si="58"/>
        <v>17221.924362686295</v>
      </c>
      <c r="AJ72" s="322">
        <f t="shared" si="59"/>
        <v>15611.81642358761</v>
      </c>
      <c r="AL72" s="49" t="s">
        <v>96</v>
      </c>
      <c r="AM72" s="53">
        <f t="shared" si="60"/>
        <v>0.54614391589443834</v>
      </c>
      <c r="AN72" s="53">
        <f t="shared" si="61"/>
        <v>0.46081647634312589</v>
      </c>
      <c r="AO72" s="53">
        <f t="shared" si="62"/>
        <v>0.45171143115881229</v>
      </c>
      <c r="AP72" s="53">
        <f t="shared" si="63"/>
        <v>0.5313683480737238</v>
      </c>
    </row>
    <row r="73" spans="2:42">
      <c r="B73" s="49" t="s">
        <v>95</v>
      </c>
      <c r="C73" s="322">
        <f>SUMIFS(Raw!$D:$D,Raw!$A:$A,'GP breakdown'!$B$64,Raw!$B:$B,'GP breakdown'!B73)</f>
        <v>1119.8590828718675</v>
      </c>
      <c r="D73" s="322">
        <f>SUMIFS(Raw!$E:$E,Raw!$A:$A,'GP breakdown'!$B$64,Raw!$B:$B,'GP breakdown'!B73)</f>
        <v>963.90091931511472</v>
      </c>
      <c r="E73" s="322">
        <f>SUMIFS(Raw!$F:$F,Raw!$A:$A,'GP breakdown'!$B$64,Raw!$B:$B,'GP breakdown'!B73)</f>
        <v>1095.9085320991512</v>
      </c>
      <c r="F73" s="322">
        <f>SUMIFS(Raw!$G:$G,Raw!$A:$A,'GP breakdown'!$B$64,Raw!$B:$B,'GP breakdown'!B73)</f>
        <v>1401.8497976371309</v>
      </c>
      <c r="H73" s="49" t="s">
        <v>95</v>
      </c>
      <c r="I73" s="322">
        <f>SUMIFS(Raw!$J:$J,Raw!$A:$A,'GP breakdown'!$B$64,Raw!$B:$B,'GP breakdown'!H73)</f>
        <v>103015</v>
      </c>
      <c r="J73" s="322">
        <f>SUMIFS(Raw!$K:$K,Raw!$A:$A,'GP breakdown'!$B$64,Raw!$B:$B,'GP breakdown'!H73)</f>
        <v>75628</v>
      </c>
      <c r="K73" s="322">
        <f>SUMIFS(Raw!$L:$L,Raw!$A:$A,'GP breakdown'!$B$64,Raw!$B:$B,'GP breakdown'!H73)</f>
        <v>96652</v>
      </c>
      <c r="L73" s="322">
        <f>SUMIFS(Raw!$M:$M,Raw!$A:$A,'GP breakdown'!$B$64,Raw!$B:$B,'GP breakdown'!H73)</f>
        <v>109120</v>
      </c>
      <c r="N73" s="49" t="s">
        <v>95</v>
      </c>
      <c r="O73" s="322">
        <f>SUMIFS(Raw!$AB:$AB,Raw!$A:$A,'GP breakdown'!$B$64,Raw!$B:$B,'GP breakdown'!N73)</f>
        <v>581.9625369003694</v>
      </c>
      <c r="P73" s="322">
        <f>SUMIFS(Raw!$AC:$AC,Raw!$A:$A,'GP breakdown'!$B$64,Raw!$B:$B,'GP breakdown'!N73)</f>
        <v>491.48841616311711</v>
      </c>
      <c r="Q73" s="322">
        <f>SUMIFS(Raw!$AD:$AD,Raw!$A:$A,'GP breakdown'!$B$64,Raw!$B:$B,'GP breakdown'!N73)</f>
        <v>582.29682622876282</v>
      </c>
      <c r="R73" s="322">
        <f>SUMIFS(Raw!$AE:$AE,Raw!$A:$A,'GP breakdown'!$B$64,Raw!$B:$B,'GP breakdown'!N73)</f>
        <v>754.32278722660953</v>
      </c>
      <c r="T73" s="49" t="s">
        <v>95</v>
      </c>
      <c r="U73" s="322">
        <f t="shared" si="48"/>
        <v>537.89654597149809</v>
      </c>
      <c r="V73" s="322">
        <f t="shared" si="49"/>
        <v>472.41250315199761</v>
      </c>
      <c r="W73" s="322">
        <f t="shared" si="50"/>
        <v>513.61170587038839</v>
      </c>
      <c r="X73" s="322">
        <f t="shared" si="51"/>
        <v>647.52701041052137</v>
      </c>
      <c r="Z73" s="49" t="s">
        <v>95</v>
      </c>
      <c r="AA73" s="322">
        <f t="shared" si="52"/>
        <v>10870.835148977018</v>
      </c>
      <c r="AB73" s="322">
        <f t="shared" si="53"/>
        <v>12745.291681852155</v>
      </c>
      <c r="AC73" s="322">
        <f t="shared" si="54"/>
        <v>11338.70517008599</v>
      </c>
      <c r="AD73" s="322">
        <f t="shared" si="55"/>
        <v>12846.863981278693</v>
      </c>
      <c r="AF73" s="49" t="s">
        <v>95</v>
      </c>
      <c r="AG73" s="322">
        <f t="shared" si="56"/>
        <v>5649.2990040321256</v>
      </c>
      <c r="AH73" s="322">
        <f t="shared" si="57"/>
        <v>6498.7625768646149</v>
      </c>
      <c r="AI73" s="322">
        <f t="shared" si="58"/>
        <v>6024.674359855594</v>
      </c>
      <c r="AJ73" s="322">
        <f t="shared" si="59"/>
        <v>6912.7821410063198</v>
      </c>
      <c r="AL73" s="49" t="s">
        <v>95</v>
      </c>
      <c r="AM73" s="53">
        <f t="shared" si="60"/>
        <v>0.48032520716094718</v>
      </c>
      <c r="AN73" s="53">
        <f t="shared" si="61"/>
        <v>0.49010483721466225</v>
      </c>
      <c r="AO73" s="53">
        <f t="shared" si="62"/>
        <v>0.46866293201184778</v>
      </c>
      <c r="AP73" s="53">
        <f t="shared" si="63"/>
        <v>0.46190898019313614</v>
      </c>
    </row>
    <row r="74" spans="2:42">
      <c r="B74" s="49" t="s">
        <v>94</v>
      </c>
      <c r="C74" s="322">
        <f>SUMIFS(Raw!$D:$D,Raw!$A:$A,'GP breakdown'!$B$64,Raw!$B:$B,'GP breakdown'!B74)</f>
        <v>7257.5820995130034</v>
      </c>
      <c r="D74" s="322">
        <f>SUMIFS(Raw!$E:$E,Raw!$A:$A,'GP breakdown'!$B$64,Raw!$B:$B,'GP breakdown'!B74)</f>
        <v>5456.3324697741609</v>
      </c>
      <c r="E74" s="322">
        <f>SUMIFS(Raw!$F:$F,Raw!$A:$A,'GP breakdown'!$B$64,Raw!$B:$B,'GP breakdown'!B74)</f>
        <v>14561.484634995821</v>
      </c>
      <c r="F74" s="322">
        <f>SUMIFS(Raw!$G:$G,Raw!$A:$A,'GP breakdown'!$B$64,Raw!$B:$B,'GP breakdown'!B74)</f>
        <v>21073.721457579861</v>
      </c>
      <c r="H74" s="49" t="s">
        <v>94</v>
      </c>
      <c r="I74" s="322">
        <f>SUMIFS(Raw!$J:$J,Raw!$A:$A,'GP breakdown'!$B$64,Raw!$B:$B,'GP breakdown'!H74)</f>
        <v>1789507.3</v>
      </c>
      <c r="J74" s="322">
        <f>SUMIFS(Raw!$K:$K,Raw!$A:$A,'GP breakdown'!$B$64,Raw!$B:$B,'GP breakdown'!H74)</f>
        <v>1617016</v>
      </c>
      <c r="K74" s="322">
        <f>SUMIFS(Raw!$L:$L,Raw!$A:$A,'GP breakdown'!$B$64,Raw!$B:$B,'GP breakdown'!H74)</f>
        <v>2655945</v>
      </c>
      <c r="L74" s="322">
        <f>SUMIFS(Raw!$M:$M,Raw!$A:$A,'GP breakdown'!$B$64,Raw!$B:$B,'GP breakdown'!H74)</f>
        <v>3342705</v>
      </c>
      <c r="N74" s="49" t="s">
        <v>94</v>
      </c>
      <c r="O74" s="322">
        <f>SUMIFS(Raw!$AB:$AB,Raw!$A:$A,'GP breakdown'!$B$64,Raw!$B:$B,'GP breakdown'!N74)</f>
        <v>3787.5791462722541</v>
      </c>
      <c r="P74" s="322">
        <f>SUMIFS(Raw!$AC:$AC,Raw!$A:$A,'GP breakdown'!$B$64,Raw!$B:$B,'GP breakdown'!N74)</f>
        <v>2841.1393825435962</v>
      </c>
      <c r="Q74" s="322">
        <f>SUMIFS(Raw!$AD:$AD,Raw!$A:$A,'GP breakdown'!$B$64,Raw!$B:$B,'GP breakdown'!N74)</f>
        <v>8167.0721538906982</v>
      </c>
      <c r="R74" s="322">
        <f>SUMIFS(Raw!$AE:$AE,Raw!$A:$A,'GP breakdown'!$B$64,Raw!$B:$B,'GP breakdown'!N74)</f>
        <v>11304.85503779492</v>
      </c>
      <c r="T74" s="49" t="s">
        <v>94</v>
      </c>
      <c r="U74" s="322">
        <f t="shared" si="48"/>
        <v>3470.0029532407493</v>
      </c>
      <c r="V74" s="322">
        <f t="shared" si="49"/>
        <v>2615.1930872305647</v>
      </c>
      <c r="W74" s="322">
        <f t="shared" si="50"/>
        <v>6394.4124811051224</v>
      </c>
      <c r="X74" s="322">
        <f t="shared" si="51"/>
        <v>9768.8664197849412</v>
      </c>
      <c r="Z74" s="49" t="s">
        <v>94</v>
      </c>
      <c r="AA74" s="322">
        <f t="shared" si="52"/>
        <v>4055.6314576157379</v>
      </c>
      <c r="AB74" s="322">
        <f t="shared" si="53"/>
        <v>3374.3218804106832</v>
      </c>
      <c r="AC74" s="322">
        <f t="shared" si="54"/>
        <v>5482.6002176234151</v>
      </c>
      <c r="AD74" s="322">
        <f t="shared" si="55"/>
        <v>6304.3916401775987</v>
      </c>
      <c r="AF74" s="49" t="s">
        <v>94</v>
      </c>
      <c r="AG74" s="322">
        <f t="shared" si="56"/>
        <v>2116.5485864585485</v>
      </c>
      <c r="AH74" s="322">
        <f t="shared" si="57"/>
        <v>1757.0261410793685</v>
      </c>
      <c r="AI74" s="322">
        <f t="shared" si="58"/>
        <v>3075.0155420728588</v>
      </c>
      <c r="AJ74" s="322">
        <f t="shared" si="59"/>
        <v>3381.9481640751787</v>
      </c>
      <c r="AL74" s="49" t="s">
        <v>94</v>
      </c>
      <c r="AM74" s="53">
        <f t="shared" si="60"/>
        <v>0.47812107471351822</v>
      </c>
      <c r="AN74" s="53">
        <f t="shared" si="61"/>
        <v>0.47929503961088504</v>
      </c>
      <c r="AO74" s="53">
        <f t="shared" si="62"/>
        <v>0.43913190456811946</v>
      </c>
      <c r="AP74" s="53">
        <f t="shared" si="63"/>
        <v>0.46355677802086759</v>
      </c>
    </row>
    <row r="75" spans="2:42">
      <c r="B75" s="49" t="s">
        <v>93</v>
      </c>
      <c r="C75" s="322">
        <f>SUMIFS(Raw!$D:$D,Raw!$A:$A,'GP breakdown'!$B$64,Raw!$B:$B,'GP breakdown'!B75)</f>
        <v>7991.1329648662922</v>
      </c>
      <c r="D75" s="322">
        <f>SUMIFS(Raw!$E:$E,Raw!$A:$A,'GP breakdown'!$B$64,Raw!$B:$B,'GP breakdown'!B75)</f>
        <v>3664.7741453530807</v>
      </c>
      <c r="E75" s="322">
        <f>SUMIFS(Raw!$F:$F,Raw!$A:$A,'GP breakdown'!$B$64,Raw!$B:$B,'GP breakdown'!B75)</f>
        <v>6301.0820823764861</v>
      </c>
      <c r="F75" s="322">
        <f>SUMIFS(Raw!$G:$G,Raw!$A:$A,'GP breakdown'!$B$64,Raw!$B:$B,'GP breakdown'!B75)</f>
        <v>4487.8221496862388</v>
      </c>
      <c r="H75" s="49" t="s">
        <v>93</v>
      </c>
      <c r="I75" s="322">
        <f>SUMIFS(Raw!$J:$J,Raw!$A:$A,'GP breakdown'!$B$64,Raw!$B:$B,'GP breakdown'!H75)</f>
        <v>1846451</v>
      </c>
      <c r="J75" s="322">
        <f>SUMIFS(Raw!$K:$K,Raw!$A:$A,'GP breakdown'!$B$64,Raw!$B:$B,'GP breakdown'!H75)</f>
        <v>498822</v>
      </c>
      <c r="K75" s="322">
        <f>SUMIFS(Raw!$L:$L,Raw!$A:$A,'GP breakdown'!$B$64,Raw!$B:$B,'GP breakdown'!H75)</f>
        <v>922973</v>
      </c>
      <c r="L75" s="322">
        <f>SUMIFS(Raw!$M:$M,Raw!$A:$A,'GP breakdown'!$B$64,Raw!$B:$B,'GP breakdown'!H75)</f>
        <v>874485</v>
      </c>
      <c r="N75" s="49" t="s">
        <v>93</v>
      </c>
      <c r="O75" s="322">
        <f>SUMIFS(Raw!$AB:$AB,Raw!$A:$A,'GP breakdown'!$B$64,Raw!$B:$B,'GP breakdown'!N75)</f>
        <v>3442.7840979908688</v>
      </c>
      <c r="P75" s="322">
        <f>SUMIFS(Raw!$AC:$AC,Raw!$A:$A,'GP breakdown'!$B$64,Raw!$B:$B,'GP breakdown'!N75)</f>
        <v>1747.9287280070478</v>
      </c>
      <c r="Q75" s="322">
        <f>SUMIFS(Raw!$AD:$AD,Raw!$A:$A,'GP breakdown'!$B$64,Raw!$B:$B,'GP breakdown'!N75)</f>
        <v>2842.3533045732747</v>
      </c>
      <c r="R75" s="322">
        <f>SUMIFS(Raw!$AE:$AE,Raw!$A:$A,'GP breakdown'!$B$64,Raw!$B:$B,'GP breakdown'!N75)</f>
        <v>2119.7617864524509</v>
      </c>
      <c r="T75" s="49" t="s">
        <v>93</v>
      </c>
      <c r="U75" s="322">
        <f t="shared" si="48"/>
        <v>4548.3488668754235</v>
      </c>
      <c r="V75" s="322">
        <f t="shared" si="49"/>
        <v>1916.8454173460329</v>
      </c>
      <c r="W75" s="322">
        <f t="shared" si="50"/>
        <v>3458.7287778032114</v>
      </c>
      <c r="X75" s="322">
        <f t="shared" si="51"/>
        <v>2368.0603632337879</v>
      </c>
      <c r="Z75" s="49" t="s">
        <v>93</v>
      </c>
      <c r="AA75" s="322">
        <f t="shared" si="52"/>
        <v>4327.8337550610831</v>
      </c>
      <c r="AB75" s="322">
        <f t="shared" si="53"/>
        <v>7346.8574869454051</v>
      </c>
      <c r="AC75" s="322">
        <f t="shared" si="54"/>
        <v>6826.94085566586</v>
      </c>
      <c r="AD75" s="322">
        <f t="shared" si="55"/>
        <v>5131.9601247434084</v>
      </c>
      <c r="AF75" s="49" t="s">
        <v>93</v>
      </c>
      <c r="AG75" s="322">
        <f t="shared" si="56"/>
        <v>1864.5412729559944</v>
      </c>
      <c r="AH75" s="322">
        <f t="shared" si="57"/>
        <v>3504.1131465874555</v>
      </c>
      <c r="AI75" s="322">
        <f t="shared" si="58"/>
        <v>3079.5627873981953</v>
      </c>
      <c r="AJ75" s="322">
        <f t="shared" si="59"/>
        <v>2424.0116027747199</v>
      </c>
      <c r="AL75" s="49" t="s">
        <v>93</v>
      </c>
      <c r="AM75" s="53">
        <f t="shared" si="60"/>
        <v>0.56917446961183515</v>
      </c>
      <c r="AN75" s="53">
        <f t="shared" si="61"/>
        <v>0.52304598900769517</v>
      </c>
      <c r="AO75" s="53">
        <f t="shared" si="62"/>
        <v>0.54891028756424864</v>
      </c>
      <c r="AP75" s="53">
        <f t="shared" si="63"/>
        <v>0.52766359366521431</v>
      </c>
    </row>
    <row r="76" spans="2:42">
      <c r="B76" s="24" t="s">
        <v>174</v>
      </c>
      <c r="C76" s="322">
        <f>SUM(C77:C87)</f>
        <v>967.69712306271003</v>
      </c>
      <c r="D76" s="322">
        <f>SUM(D77:D87)</f>
        <v>1814.3233856303966</v>
      </c>
      <c r="E76" s="322">
        <f>SUM(E77:E87)</f>
        <v>38.69768658590646</v>
      </c>
      <c r="F76" s="322">
        <f>SUM(F77:F87)</f>
        <v>402.36759499999999</v>
      </c>
      <c r="H76" s="24" t="s">
        <v>1</v>
      </c>
      <c r="I76" s="322">
        <f>SUM(I77:I87)</f>
        <v>247330</v>
      </c>
      <c r="J76" s="322">
        <f>SUM(J77:J87)</f>
        <v>406917</v>
      </c>
      <c r="K76" s="322">
        <f>SUM(K77:K87)</f>
        <v>10044</v>
      </c>
      <c r="L76" s="322">
        <f>SUM(L77:L87)</f>
        <v>307491</v>
      </c>
      <c r="N76" s="24" t="s">
        <v>1</v>
      </c>
      <c r="O76" s="322">
        <f>SUM(O77:O87)</f>
        <v>651.32189989568042</v>
      </c>
      <c r="P76" s="322">
        <f>SUM(P77:P87)</f>
        <v>1347.9261014151734</v>
      </c>
      <c r="Q76" s="322">
        <f>SUM(Q77:Q87)</f>
        <v>22.392239457019297</v>
      </c>
      <c r="R76" s="322">
        <f>SUM(R77:R87)</f>
        <v>630.62260300000003</v>
      </c>
      <c r="T76" s="24" t="s">
        <v>1</v>
      </c>
      <c r="U76" s="24">
        <f t="shared" si="48"/>
        <v>316.37522316702962</v>
      </c>
      <c r="V76" s="24">
        <f t="shared" si="49"/>
        <v>466.39728421522318</v>
      </c>
      <c r="W76" s="24">
        <f t="shared" si="50"/>
        <v>16.305447128887163</v>
      </c>
      <c r="X76" s="24">
        <f t="shared" si="51"/>
        <v>-228.25500800000003</v>
      </c>
      <c r="Z76" s="24" t="s">
        <v>1</v>
      </c>
      <c r="AA76" s="322">
        <f t="shared" si="52"/>
        <v>3912.5747910189225</v>
      </c>
      <c r="AB76" s="322">
        <f t="shared" si="53"/>
        <v>4458.7062856317052</v>
      </c>
      <c r="AC76" s="322">
        <f t="shared" si="54"/>
        <v>3852.8162670157767</v>
      </c>
      <c r="AD76" s="322">
        <f t="shared" si="55"/>
        <v>1308.5508031129366</v>
      </c>
      <c r="AF76" s="24" t="s">
        <v>1</v>
      </c>
      <c r="AG76" s="322">
        <f t="shared" si="56"/>
        <v>2633.4124444898735</v>
      </c>
      <c r="AH76" s="322">
        <f t="shared" si="57"/>
        <v>3312.5332719330318</v>
      </c>
      <c r="AI76" s="322">
        <f t="shared" si="58"/>
        <v>2229.4145218059834</v>
      </c>
      <c r="AJ76" s="322">
        <f t="shared" si="59"/>
        <v>2050.8652383321787</v>
      </c>
      <c r="AL76" s="24" t="s">
        <v>1</v>
      </c>
      <c r="AM76" s="53">
        <f t="shared" si="60"/>
        <v>0.3269362031021843</v>
      </c>
      <c r="AN76" s="53">
        <f t="shared" si="61"/>
        <v>0.25706403164349384</v>
      </c>
      <c r="AO76" s="53">
        <f t="shared" si="62"/>
        <v>0.42135457096873435</v>
      </c>
      <c r="AP76" s="53">
        <f t="shared" si="63"/>
        <v>-0.56727979796683192</v>
      </c>
    </row>
    <row r="77" spans="2:42">
      <c r="B77" s="49" t="s">
        <v>103</v>
      </c>
      <c r="C77" s="322">
        <f>SUMIFS(Raw!$D:$D,Raw!$A:$A,'GP breakdown'!$B$76,Raw!$B:$B,'GP breakdown'!B77)</f>
        <v>69.642564512739114</v>
      </c>
      <c r="D77" s="322">
        <f>SUMIFS(Raw!$E:$E,Raw!$A:$A,'GP breakdown'!$B$76,Raw!$B:$B,'GP breakdown'!B77)</f>
        <v>145.86994266513369</v>
      </c>
      <c r="E77" s="322">
        <f>SUMIFS(Raw!$F:$F,Raw!$A:$A,'GP breakdown'!$B$76,Raw!$B:$B,'GP breakdown'!B77)</f>
        <v>4.1452665452334907</v>
      </c>
      <c r="F77" s="322">
        <f>SUMIFS(Raw!$G:$G,Raw!$A:$A,'GP breakdown'!$B$76,Raw!$B:$B,'GP breakdown'!B77)</f>
        <v>0</v>
      </c>
      <c r="H77" s="49" t="s">
        <v>103</v>
      </c>
      <c r="I77" s="322">
        <f>SUMIFS(Raw!$J:$J,Raw!$A:$A,'GP breakdown'!$B$76,Raw!$B:$B,'GP breakdown'!H77)</f>
        <v>17473</v>
      </c>
      <c r="J77" s="322">
        <f>SUMIFS(Raw!$K:$K,Raw!$A:$A,'GP breakdown'!$B$76,Raw!$B:$B,'GP breakdown'!H77)</f>
        <v>39219</v>
      </c>
      <c r="K77" s="322">
        <f>SUMIFS(Raw!$L:$L,Raw!$A:$A,'GP breakdown'!$B$76,Raw!$B:$B,'GP breakdown'!H77)</f>
        <v>971</v>
      </c>
      <c r="L77" s="322">
        <f>SUMIFS(Raw!$M:$M,Raw!$A:$A,'GP breakdown'!$B$76,Raw!$B:$B,'GP breakdown'!H77)</f>
        <v>0</v>
      </c>
      <c r="N77" s="49" t="s">
        <v>103</v>
      </c>
      <c r="O77" s="322">
        <f>SUMIFS(Raw!$AB:$AB,Raw!$A:$A,'GP breakdown'!$B$76,Raw!$B:$B,'GP breakdown'!N77)</f>
        <v>29.884208098257695</v>
      </c>
      <c r="P77" s="322">
        <f>SUMIFS(Raw!$AC:$AC,Raw!$A:$A,'GP breakdown'!$B$76,Raw!$B:$B,'GP breakdown'!N77)</f>
        <v>63.32337960280956</v>
      </c>
      <c r="Q77" s="322">
        <f>SUMIFS(Raw!$AD:$AD,Raw!$A:$A,'GP breakdown'!$B$76,Raw!$B:$B,'GP breakdown'!N77)</f>
        <v>1.1292936719942652</v>
      </c>
      <c r="R77" s="322">
        <f>SUMIFS(Raw!$AE:$AE,Raw!$A:$A,'GP breakdown'!$B$76,Raw!$B:$B,'GP breakdown'!N77)</f>
        <v>0</v>
      </c>
      <c r="T77" s="49" t="s">
        <v>103</v>
      </c>
      <c r="U77" s="322">
        <f t="shared" si="48"/>
        <v>39.758356414481419</v>
      </c>
      <c r="V77" s="322">
        <f t="shared" si="49"/>
        <v>82.54656306232414</v>
      </c>
      <c r="W77" s="322">
        <f t="shared" si="50"/>
        <v>3.0159728732392255</v>
      </c>
      <c r="X77" s="322">
        <f t="shared" si="51"/>
        <v>0</v>
      </c>
      <c r="Z77" s="49" t="s">
        <v>103</v>
      </c>
      <c r="AA77" s="322">
        <f t="shared" si="52"/>
        <v>3985.7245185565789</v>
      </c>
      <c r="AB77" s="322">
        <f t="shared" si="53"/>
        <v>3719.3692512591774</v>
      </c>
      <c r="AC77" s="322">
        <f t="shared" si="54"/>
        <v>4269.0695625473645</v>
      </c>
      <c r="AD77" s="322">
        <f t="shared" si="55"/>
        <v>0</v>
      </c>
      <c r="AF77" s="49" t="s">
        <v>103</v>
      </c>
      <c r="AG77" s="322">
        <f t="shared" si="56"/>
        <v>1710.3077947838203</v>
      </c>
      <c r="AH77" s="322">
        <f t="shared" si="57"/>
        <v>1614.6097453481621</v>
      </c>
      <c r="AI77" s="322">
        <f t="shared" si="58"/>
        <v>1163.021289386473</v>
      </c>
      <c r="AJ77" s="322">
        <f t="shared" si="59"/>
        <v>0</v>
      </c>
      <c r="AL77" s="49" t="s">
        <v>103</v>
      </c>
      <c r="AM77" s="53">
        <f t="shared" si="60"/>
        <v>0.57089161912193465</v>
      </c>
      <c r="AN77" s="53">
        <f t="shared" si="61"/>
        <v>0.5658915164710947</v>
      </c>
      <c r="AO77" s="53">
        <f t="shared" si="62"/>
        <v>0.72757031190363286</v>
      </c>
      <c r="AP77" s="53">
        <f t="shared" si="63"/>
        <v>0</v>
      </c>
    </row>
    <row r="78" spans="2:42">
      <c r="B78" s="49" t="s">
        <v>102</v>
      </c>
      <c r="C78" s="322">
        <f>SUMIFS(Raw!$D:$D,Raw!$A:$A,'GP breakdown'!$B$76,Raw!$B:$B,'GP breakdown'!B78)</f>
        <v>1.4816735303120958</v>
      </c>
      <c r="D78" s="322">
        <f>SUMIFS(Raw!$E:$E,Raw!$A:$A,'GP breakdown'!$B$76,Raw!$B:$B,'GP breakdown'!B78)</f>
        <v>49.479879933201723</v>
      </c>
      <c r="E78" s="322">
        <f>SUMIFS(Raw!$F:$F,Raw!$A:$A,'GP breakdown'!$B$76,Raw!$B:$B,'GP breakdown'!B78)</f>
        <v>0</v>
      </c>
      <c r="F78" s="322">
        <f>SUMIFS(Raw!$G:$G,Raw!$A:$A,'GP breakdown'!$B$76,Raw!$B:$B,'GP breakdown'!B78)</f>
        <v>0</v>
      </c>
      <c r="H78" s="49" t="s">
        <v>102</v>
      </c>
      <c r="I78" s="322">
        <f>SUMIFS(Raw!$J:$J,Raw!$A:$A,'GP breakdown'!$B$76,Raw!$B:$B,'GP breakdown'!H78)</f>
        <v>105</v>
      </c>
      <c r="J78" s="322">
        <f>SUMIFS(Raw!$K:$K,Raw!$A:$A,'GP breakdown'!$B$76,Raw!$B:$B,'GP breakdown'!H78)</f>
        <v>2192</v>
      </c>
      <c r="K78" s="322">
        <f>SUMIFS(Raw!$L:$L,Raw!$A:$A,'GP breakdown'!$B$76,Raw!$B:$B,'GP breakdown'!H78)</f>
        <v>0</v>
      </c>
      <c r="L78" s="322">
        <f>SUMIFS(Raw!$M:$M,Raw!$A:$A,'GP breakdown'!$B$76,Raw!$B:$B,'GP breakdown'!H78)</f>
        <v>0</v>
      </c>
      <c r="N78" s="49" t="s">
        <v>102</v>
      </c>
      <c r="O78" s="322">
        <f>SUMIFS(Raw!$AB:$AB,Raw!$A:$A,'GP breakdown'!$B$76,Raw!$B:$B,'GP breakdown'!N78)</f>
        <v>0.74204990374336999</v>
      </c>
      <c r="P78" s="322">
        <f>SUMIFS(Raw!$AC:$AC,Raw!$A:$A,'GP breakdown'!$B$76,Raw!$B:$B,'GP breakdown'!N78)</f>
        <v>32.346918207969019</v>
      </c>
      <c r="Q78" s="322">
        <f>SUMIFS(Raw!$AD:$AD,Raw!$A:$A,'GP breakdown'!$B$76,Raw!$B:$B,'GP breakdown'!N78)</f>
        <v>0</v>
      </c>
      <c r="R78" s="322">
        <f>SUMIFS(Raw!$AE:$AE,Raw!$A:$A,'GP breakdown'!$B$76,Raw!$B:$B,'GP breakdown'!N78)</f>
        <v>0</v>
      </c>
      <c r="T78" s="49" t="s">
        <v>102</v>
      </c>
      <c r="U78" s="322">
        <f t="shared" si="48"/>
        <v>0.73962362656872582</v>
      </c>
      <c r="V78" s="322">
        <f t="shared" si="49"/>
        <v>17.132961725232704</v>
      </c>
      <c r="W78" s="322">
        <f t="shared" si="50"/>
        <v>0</v>
      </c>
      <c r="X78" s="322">
        <f t="shared" si="51"/>
        <v>0</v>
      </c>
      <c r="Z78" s="49" t="s">
        <v>102</v>
      </c>
      <c r="AA78" s="322">
        <f t="shared" si="52"/>
        <v>14111.176479162817</v>
      </c>
      <c r="AB78" s="322">
        <f t="shared" si="53"/>
        <v>22572.937925730712</v>
      </c>
      <c r="AC78" s="322">
        <f t="shared" si="54"/>
        <v>0</v>
      </c>
      <c r="AD78" s="322">
        <f t="shared" si="55"/>
        <v>0</v>
      </c>
      <c r="AF78" s="49" t="s">
        <v>102</v>
      </c>
      <c r="AG78" s="322">
        <f t="shared" si="56"/>
        <v>7067.1419404130475</v>
      </c>
      <c r="AH78" s="322">
        <f t="shared" si="57"/>
        <v>14756.805751810683</v>
      </c>
      <c r="AI78" s="322">
        <f t="shared" si="58"/>
        <v>0</v>
      </c>
      <c r="AJ78" s="322">
        <f t="shared" si="59"/>
        <v>0</v>
      </c>
      <c r="AL78" s="49" t="s">
        <v>102</v>
      </c>
      <c r="AM78" s="53">
        <f t="shared" si="60"/>
        <v>0.4991812375921526</v>
      </c>
      <c r="AN78" s="53">
        <f t="shared" si="61"/>
        <v>0.34626118228989955</v>
      </c>
      <c r="AO78" s="53">
        <f t="shared" si="62"/>
        <v>0</v>
      </c>
      <c r="AP78" s="53">
        <f t="shared" si="63"/>
        <v>0</v>
      </c>
    </row>
    <row r="79" spans="2:42">
      <c r="B79" s="49" t="s">
        <v>101</v>
      </c>
      <c r="C79" s="322">
        <f>SUMIFS(Raw!$D:$D,Raw!$A:$A,'GP breakdown'!$B$76,Raw!$B:$B,'GP breakdown'!B79)</f>
        <v>11.104281346193133</v>
      </c>
      <c r="D79" s="322">
        <f>SUMIFS(Raw!$E:$E,Raw!$A:$A,'GP breakdown'!$B$76,Raw!$B:$B,'GP breakdown'!B79)</f>
        <v>143.89404533825854</v>
      </c>
      <c r="E79" s="322">
        <f>SUMIFS(Raw!$F:$F,Raw!$A:$A,'GP breakdown'!$B$76,Raw!$B:$B,'GP breakdown'!B79)</f>
        <v>0.56410182478312931</v>
      </c>
      <c r="F79" s="322">
        <f>SUMIFS(Raw!$G:$G,Raw!$A:$A,'GP breakdown'!$B$76,Raw!$B:$B,'GP breakdown'!B79)</f>
        <v>1.989093</v>
      </c>
      <c r="H79" s="49" t="s">
        <v>101</v>
      </c>
      <c r="I79" s="322">
        <f>SUMIFS(Raw!$J:$J,Raw!$A:$A,'GP breakdown'!$B$76,Raw!$B:$B,'GP breakdown'!H79)</f>
        <v>789</v>
      </c>
      <c r="J79" s="322">
        <f>SUMIFS(Raw!$K:$K,Raw!$A:$A,'GP breakdown'!$B$76,Raw!$B:$B,'GP breakdown'!H79)</f>
        <v>19518</v>
      </c>
      <c r="K79" s="322">
        <f>SUMIFS(Raw!$L:$L,Raw!$A:$A,'GP breakdown'!$B$76,Raw!$B:$B,'GP breakdown'!H79)</f>
        <v>38</v>
      </c>
      <c r="L79" s="322">
        <f>SUMIFS(Raw!$M:$M,Raw!$A:$A,'GP breakdown'!$B$76,Raw!$B:$B,'GP breakdown'!H79)</f>
        <v>547</v>
      </c>
      <c r="N79" s="49" t="s">
        <v>101</v>
      </c>
      <c r="O79" s="322">
        <f>SUMIFS(Raw!$AB:$AB,Raw!$A:$A,'GP breakdown'!$B$76,Raw!$B:$B,'GP breakdown'!N79)</f>
        <v>5.779185</v>
      </c>
      <c r="P79" s="322">
        <f>SUMIFS(Raw!$AC:$AC,Raw!$A:$A,'GP breakdown'!$B$76,Raw!$B:$B,'GP breakdown'!N79)</f>
        <v>110.88318699999999</v>
      </c>
      <c r="Q79" s="322">
        <f>SUMIFS(Raw!$AD:$AD,Raw!$A:$A,'GP breakdown'!$B$76,Raw!$B:$B,'GP breakdown'!N79)</f>
        <v>0.29783799999999999</v>
      </c>
      <c r="R79" s="322">
        <f>SUMIFS(Raw!$AE:$AE,Raw!$A:$A,'GP breakdown'!$B$76,Raw!$B:$B,'GP breakdown'!N79)</f>
        <v>3.5005800000000002</v>
      </c>
      <c r="T79" s="49" t="s">
        <v>101</v>
      </c>
      <c r="U79" s="322">
        <f t="shared" si="48"/>
        <v>5.3250963461931331</v>
      </c>
      <c r="V79" s="322">
        <f t="shared" si="49"/>
        <v>33.010858338258544</v>
      </c>
      <c r="W79" s="322">
        <f t="shared" si="50"/>
        <v>0.26626382478312932</v>
      </c>
      <c r="X79" s="322">
        <f t="shared" si="51"/>
        <v>-1.5114870000000002</v>
      </c>
      <c r="Z79" s="49" t="s">
        <v>101</v>
      </c>
      <c r="AA79" s="322">
        <f t="shared" si="52"/>
        <v>14073.867358926658</v>
      </c>
      <c r="AB79" s="322">
        <f t="shared" si="53"/>
        <v>7372.3765415646349</v>
      </c>
      <c r="AC79" s="322">
        <f t="shared" si="54"/>
        <v>14844.784862713928</v>
      </c>
      <c r="AD79" s="322">
        <f t="shared" si="55"/>
        <v>3636.3674588665449</v>
      </c>
      <c r="AF79" s="49" t="s">
        <v>101</v>
      </c>
      <c r="AG79" s="322">
        <f t="shared" si="56"/>
        <v>7324.6958174904939</v>
      </c>
      <c r="AH79" s="322">
        <f t="shared" si="57"/>
        <v>5681.0732144686945</v>
      </c>
      <c r="AI79" s="322">
        <f t="shared" si="58"/>
        <v>7837.8421052631575</v>
      </c>
      <c r="AJ79" s="322">
        <f t="shared" si="59"/>
        <v>6399.5978062157228</v>
      </c>
      <c r="AL79" s="49" t="s">
        <v>101</v>
      </c>
      <c r="AM79" s="53">
        <f t="shared" si="60"/>
        <v>0.47955344251239901</v>
      </c>
      <c r="AN79" s="53">
        <f t="shared" si="61"/>
        <v>0.22941087145516242</v>
      </c>
      <c r="AO79" s="53">
        <f t="shared" si="62"/>
        <v>0.47201376256050098</v>
      </c>
      <c r="AP79" s="53">
        <f t="shared" si="63"/>
        <v>-0.75988754673612557</v>
      </c>
    </row>
    <row r="80" spans="2:42">
      <c r="B80" s="49" t="s">
        <v>100</v>
      </c>
      <c r="C80" s="322">
        <f>SUMIFS(Raw!$D:$D,Raw!$A:$A,'GP breakdown'!$B$76,Raw!$B:$B,'GP breakdown'!B80)</f>
        <v>7.054151729996109</v>
      </c>
      <c r="D80" s="322">
        <f>SUMIFS(Raw!$E:$E,Raw!$A:$A,'GP breakdown'!$B$76,Raw!$B:$B,'GP breakdown'!B80)</f>
        <v>20.267331253044354</v>
      </c>
      <c r="E80" s="322">
        <f>SUMIFS(Raw!$F:$F,Raw!$A:$A,'GP breakdown'!$B$76,Raw!$B:$B,'GP breakdown'!B80)</f>
        <v>1.3693332767023627</v>
      </c>
      <c r="F80" s="322">
        <f>SUMIFS(Raw!$G:$G,Raw!$A:$A,'GP breakdown'!$B$76,Raw!$B:$B,'GP breakdown'!B80)</f>
        <v>0</v>
      </c>
      <c r="H80" s="49" t="s">
        <v>100</v>
      </c>
      <c r="I80" s="322">
        <f>SUMIFS(Raw!$J:$J,Raw!$A:$A,'GP breakdown'!$B$76,Raw!$B:$B,'GP breakdown'!H80)</f>
        <v>2662</v>
      </c>
      <c r="J80" s="322">
        <f>SUMIFS(Raw!$K:$K,Raw!$A:$A,'GP breakdown'!$B$76,Raw!$B:$B,'GP breakdown'!H80)</f>
        <v>6368</v>
      </c>
      <c r="K80" s="322">
        <f>SUMIFS(Raw!$L:$L,Raw!$A:$A,'GP breakdown'!$B$76,Raw!$B:$B,'GP breakdown'!H80)</f>
        <v>421</v>
      </c>
      <c r="L80" s="322">
        <f>SUMIFS(Raw!$M:$M,Raw!$A:$A,'GP breakdown'!$B$76,Raw!$B:$B,'GP breakdown'!H80)</f>
        <v>0</v>
      </c>
      <c r="N80" s="49" t="s">
        <v>100</v>
      </c>
      <c r="O80" s="322">
        <f>SUMIFS(Raw!$AB:$AB,Raw!$A:$A,'GP breakdown'!$B$76,Raw!$B:$B,'GP breakdown'!N80)</f>
        <v>2.6048675004186079</v>
      </c>
      <c r="P80" s="322">
        <f>SUMIFS(Raw!$AC:$AC,Raw!$A:$A,'GP breakdown'!$B$76,Raw!$B:$B,'GP breakdown'!N80)</f>
        <v>7.7943464596623437</v>
      </c>
      <c r="Q80" s="322">
        <f>SUMIFS(Raw!$AD:$AD,Raw!$A:$A,'GP breakdown'!$B$76,Raw!$B:$B,'GP breakdown'!N80)</f>
        <v>0.26101355934423498</v>
      </c>
      <c r="R80" s="322">
        <f>SUMIFS(Raw!$AE:$AE,Raw!$A:$A,'GP breakdown'!$B$76,Raw!$B:$B,'GP breakdown'!N80)</f>
        <v>0</v>
      </c>
      <c r="T80" s="49" t="s">
        <v>100</v>
      </c>
      <c r="U80" s="322">
        <f t="shared" si="48"/>
        <v>4.4492842295775006</v>
      </c>
      <c r="V80" s="322">
        <f t="shared" si="49"/>
        <v>12.472984793382011</v>
      </c>
      <c r="W80" s="322">
        <f t="shared" si="50"/>
        <v>1.1083197173581278</v>
      </c>
      <c r="X80" s="322">
        <f t="shared" si="51"/>
        <v>0</v>
      </c>
      <c r="Z80" s="49" t="s">
        <v>100</v>
      </c>
      <c r="AA80" s="322">
        <f t="shared" si="52"/>
        <v>2649.9443012757738</v>
      </c>
      <c r="AB80" s="322">
        <f t="shared" si="53"/>
        <v>3182.6839279278197</v>
      </c>
      <c r="AC80" s="322">
        <f t="shared" si="54"/>
        <v>3252.5731038060876</v>
      </c>
      <c r="AD80" s="322">
        <f t="shared" si="55"/>
        <v>0</v>
      </c>
      <c r="AF80" s="49" t="s">
        <v>100</v>
      </c>
      <c r="AG80" s="322">
        <f t="shared" si="56"/>
        <v>978.53775372599853</v>
      </c>
      <c r="AH80" s="322">
        <f t="shared" si="57"/>
        <v>1223.9865671580312</v>
      </c>
      <c r="AI80" s="322">
        <f t="shared" si="58"/>
        <v>619.98470153024937</v>
      </c>
      <c r="AJ80" s="322">
        <f t="shared" si="59"/>
        <v>0</v>
      </c>
      <c r="AL80" s="49" t="s">
        <v>100</v>
      </c>
      <c r="AM80" s="53">
        <f t="shared" si="60"/>
        <v>0.63073270888942945</v>
      </c>
      <c r="AN80" s="53">
        <f t="shared" si="61"/>
        <v>0.61542314760896033</v>
      </c>
      <c r="AO80" s="53">
        <f t="shared" si="62"/>
        <v>0.80938638986937539</v>
      </c>
      <c r="AP80" s="53">
        <f t="shared" si="63"/>
        <v>0</v>
      </c>
    </row>
    <row r="81" spans="2:42">
      <c r="B81" s="49" t="s">
        <v>99</v>
      </c>
      <c r="C81" s="322">
        <f>SUMIFS(Raw!$D:$D,Raw!$A:$A,'GP breakdown'!$B$76,Raw!$B:$B,'GP breakdown'!B81)</f>
        <v>2.6082109305801708</v>
      </c>
      <c r="D81" s="322">
        <f>SUMIFS(Raw!$E:$E,Raw!$A:$A,'GP breakdown'!$B$76,Raw!$B:$B,'GP breakdown'!B81)</f>
        <v>148.21308282412085</v>
      </c>
      <c r="E81" s="322">
        <f>SUMIFS(Raw!$F:$F,Raw!$A:$A,'GP breakdown'!$B$76,Raw!$B:$B,'GP breakdown'!B81)</f>
        <v>7.7310483542830752E-2</v>
      </c>
      <c r="F81" s="322">
        <f>SUMIFS(Raw!$G:$G,Raw!$A:$A,'GP breakdown'!$B$76,Raw!$B:$B,'GP breakdown'!B81)</f>
        <v>0</v>
      </c>
      <c r="H81" s="49" t="s">
        <v>99</v>
      </c>
      <c r="I81" s="322">
        <f>SUMIFS(Raw!$J:$J,Raw!$A:$A,'GP breakdown'!$B$76,Raw!$B:$B,'GP breakdown'!H81)</f>
        <v>334</v>
      </c>
      <c r="J81" s="322">
        <f>SUMIFS(Raw!$K:$K,Raw!$A:$A,'GP breakdown'!$B$76,Raw!$B:$B,'GP breakdown'!H81)</f>
        <v>7214</v>
      </c>
      <c r="K81" s="322">
        <f>SUMIFS(Raw!$L:$L,Raw!$A:$A,'GP breakdown'!$B$76,Raw!$B:$B,'GP breakdown'!H81)</f>
        <v>8</v>
      </c>
      <c r="L81" s="322">
        <f>SUMIFS(Raw!$M:$M,Raw!$A:$A,'GP breakdown'!$B$76,Raw!$B:$B,'GP breakdown'!H81)</f>
        <v>0</v>
      </c>
      <c r="N81" s="49" t="s">
        <v>99</v>
      </c>
      <c r="O81" s="322">
        <f>SUMIFS(Raw!$AB:$AB,Raw!$A:$A,'GP breakdown'!$B$76,Raw!$B:$B,'GP breakdown'!N81)</f>
        <v>0.84629242605557475</v>
      </c>
      <c r="P81" s="322">
        <f>SUMIFS(Raw!$AC:$AC,Raw!$A:$A,'GP breakdown'!$B$76,Raw!$B:$B,'GP breakdown'!N81)</f>
        <v>246.57951066304585</v>
      </c>
      <c r="Q81" s="322">
        <f>SUMIFS(Raw!$AD:$AD,Raw!$A:$A,'GP breakdown'!$B$76,Raw!$B:$B,'GP breakdown'!N81)</f>
        <v>1.2310792040311973E-2</v>
      </c>
      <c r="R81" s="322">
        <f>SUMIFS(Raw!$AE:$AE,Raw!$A:$A,'GP breakdown'!$B$76,Raw!$B:$B,'GP breakdown'!N81)</f>
        <v>0</v>
      </c>
      <c r="T81" s="49" t="s">
        <v>99</v>
      </c>
      <c r="U81" s="322">
        <f t="shared" si="48"/>
        <v>1.761918504524596</v>
      </c>
      <c r="V81" s="322">
        <f t="shared" si="49"/>
        <v>-98.366427838925006</v>
      </c>
      <c r="W81" s="322">
        <f t="shared" si="50"/>
        <v>6.4999691502518775E-2</v>
      </c>
      <c r="X81" s="322">
        <f t="shared" si="51"/>
        <v>0</v>
      </c>
      <c r="Z81" s="49" t="s">
        <v>99</v>
      </c>
      <c r="AA81" s="322">
        <f t="shared" si="52"/>
        <v>7809.0147622160803</v>
      </c>
      <c r="AB81" s="322">
        <f t="shared" si="53"/>
        <v>20545.201389537127</v>
      </c>
      <c r="AC81" s="322">
        <f t="shared" si="54"/>
        <v>9663.8104428538445</v>
      </c>
      <c r="AD81" s="322">
        <f t="shared" si="55"/>
        <v>0</v>
      </c>
      <c r="AF81" s="49" t="s">
        <v>99</v>
      </c>
      <c r="AG81" s="322">
        <f t="shared" si="56"/>
        <v>2533.8096588490262</v>
      </c>
      <c r="AH81" s="322">
        <f t="shared" si="57"/>
        <v>34180.691802473782</v>
      </c>
      <c r="AI81" s="322">
        <f t="shared" si="58"/>
        <v>1538.8490050389967</v>
      </c>
      <c r="AJ81" s="322">
        <f t="shared" si="59"/>
        <v>0</v>
      </c>
      <c r="AL81" s="49" t="s">
        <v>99</v>
      </c>
      <c r="AM81" s="53">
        <f t="shared" si="60"/>
        <v>0.67552761314924581</v>
      </c>
      <c r="AN81" s="53">
        <f t="shared" si="61"/>
        <v>-0.66368248986260492</v>
      </c>
      <c r="AO81" s="53">
        <f t="shared" si="62"/>
        <v>0.84076167324071027</v>
      </c>
      <c r="AP81" s="53">
        <f t="shared" si="63"/>
        <v>0</v>
      </c>
    </row>
    <row r="82" spans="2:42">
      <c r="B82" s="49" t="s">
        <v>98</v>
      </c>
      <c r="C82" s="322">
        <f>SUMIFS(Raw!$D:$D,Raw!$A:$A,'GP breakdown'!$B$76,Raw!$B:$B,'GP breakdown'!B82)</f>
        <v>19.590224361934602</v>
      </c>
      <c r="D82" s="322">
        <f>SUMIFS(Raw!$E:$E,Raw!$A:$A,'GP breakdown'!$B$76,Raw!$B:$B,'GP breakdown'!B82)</f>
        <v>10.554449319391466</v>
      </c>
      <c r="E82" s="322">
        <f>SUMIFS(Raw!$F:$F,Raw!$A:$A,'GP breakdown'!$B$76,Raw!$B:$B,'GP breakdown'!B82)</f>
        <v>7.7000477593998432E-2</v>
      </c>
      <c r="F82" s="322">
        <f>SUMIFS(Raw!$G:$G,Raw!$A:$A,'GP breakdown'!$B$76,Raw!$B:$B,'GP breakdown'!B82)</f>
        <v>0</v>
      </c>
      <c r="H82" s="49" t="s">
        <v>98</v>
      </c>
      <c r="I82" s="322">
        <f>SUMIFS(Raw!$J:$J,Raw!$A:$A,'GP breakdown'!$B$76,Raw!$B:$B,'GP breakdown'!H82)</f>
        <v>2576</v>
      </c>
      <c r="J82" s="322">
        <f>SUMIFS(Raw!$K:$K,Raw!$A:$A,'GP breakdown'!$B$76,Raw!$B:$B,'GP breakdown'!H82)</f>
        <v>1468</v>
      </c>
      <c r="K82" s="322">
        <f>SUMIFS(Raw!$L:$L,Raw!$A:$A,'GP breakdown'!$B$76,Raw!$B:$B,'GP breakdown'!H82)</f>
        <v>8</v>
      </c>
      <c r="L82" s="322">
        <f>SUMIFS(Raw!$M:$M,Raw!$A:$A,'GP breakdown'!$B$76,Raw!$B:$B,'GP breakdown'!H82)</f>
        <v>0</v>
      </c>
      <c r="N82" s="49" t="s">
        <v>98</v>
      </c>
      <c r="O82" s="322">
        <f>SUMIFS(Raw!$AB:$AB,Raw!$A:$A,'GP breakdown'!$B$76,Raw!$B:$B,'GP breakdown'!N82)</f>
        <v>8.70669996720512</v>
      </c>
      <c r="P82" s="322">
        <f>SUMIFS(Raw!$AC:$AC,Raw!$A:$A,'GP breakdown'!$B$76,Raw!$B:$B,'GP breakdown'!N82)</f>
        <v>5.1942304816869012</v>
      </c>
      <c r="Q82" s="322">
        <f>SUMIFS(Raw!$AD:$AD,Raw!$A:$A,'GP breakdown'!$B$76,Raw!$B:$B,'GP breakdown'!N82)</f>
        <v>3.0990433640481464E-2</v>
      </c>
      <c r="R82" s="322">
        <f>SUMIFS(Raw!$AE:$AE,Raw!$A:$A,'GP breakdown'!$B$76,Raw!$B:$B,'GP breakdown'!N82)</f>
        <v>0</v>
      </c>
      <c r="T82" s="49" t="s">
        <v>98</v>
      </c>
      <c r="U82" s="322">
        <f t="shared" si="48"/>
        <v>10.883524394729482</v>
      </c>
      <c r="V82" s="322">
        <f t="shared" si="49"/>
        <v>5.360218837704565</v>
      </c>
      <c r="W82" s="322">
        <f t="shared" si="50"/>
        <v>4.6010043953516967E-2</v>
      </c>
      <c r="X82" s="322">
        <f t="shared" si="51"/>
        <v>0</v>
      </c>
      <c r="Z82" s="49" t="s">
        <v>98</v>
      </c>
      <c r="AA82" s="322">
        <f t="shared" si="52"/>
        <v>7604.9007616205754</v>
      </c>
      <c r="AB82" s="322">
        <f t="shared" si="53"/>
        <v>7189.6793728824705</v>
      </c>
      <c r="AC82" s="322">
        <f t="shared" si="54"/>
        <v>9625.0596992498031</v>
      </c>
      <c r="AD82" s="322">
        <f t="shared" si="55"/>
        <v>0</v>
      </c>
      <c r="AF82" s="49" t="s">
        <v>98</v>
      </c>
      <c r="AG82" s="322">
        <f t="shared" si="56"/>
        <v>3379.9301114926711</v>
      </c>
      <c r="AH82" s="322">
        <f t="shared" si="57"/>
        <v>3538.3041428384886</v>
      </c>
      <c r="AI82" s="322">
        <f t="shared" si="58"/>
        <v>3873.804205060183</v>
      </c>
      <c r="AJ82" s="322">
        <f t="shared" si="59"/>
        <v>0</v>
      </c>
      <c r="AL82" s="49" t="s">
        <v>98</v>
      </c>
      <c r="AM82" s="53">
        <f t="shared" si="60"/>
        <v>0.55555894581161891</v>
      </c>
      <c r="AN82" s="53">
        <f t="shared" si="61"/>
        <v>0.50786343043557458</v>
      </c>
      <c r="AO82" s="53">
        <f t="shared" si="62"/>
        <v>0.59752933217005244</v>
      </c>
      <c r="AP82" s="53">
        <f t="shared" si="63"/>
        <v>0</v>
      </c>
    </row>
    <row r="83" spans="2:42">
      <c r="B83" s="49" t="s">
        <v>97</v>
      </c>
      <c r="C83" s="322">
        <f>SUMIFS(Raw!$D:$D,Raw!$A:$A,'GP breakdown'!$B$76,Raw!$B:$B,'GP breakdown'!B83)</f>
        <v>11.034491550366289</v>
      </c>
      <c r="D83" s="322">
        <f>SUMIFS(Raw!$E:$E,Raw!$A:$A,'GP breakdown'!$B$76,Raw!$B:$B,'GP breakdown'!B83)</f>
        <v>17.198774673647559</v>
      </c>
      <c r="E83" s="322">
        <f>SUMIFS(Raw!$F:$F,Raw!$A:$A,'GP breakdown'!$B$76,Raw!$B:$B,'GP breakdown'!B83)</f>
        <v>0.83474701830563913</v>
      </c>
      <c r="F83" s="322">
        <f>SUMIFS(Raw!$G:$G,Raw!$A:$A,'GP breakdown'!$B$76,Raw!$B:$B,'GP breakdown'!B83)</f>
        <v>11.390272</v>
      </c>
      <c r="H83" s="49" t="s">
        <v>97</v>
      </c>
      <c r="I83" s="322">
        <f>SUMIFS(Raw!$J:$J,Raw!$A:$A,'GP breakdown'!$B$76,Raw!$B:$B,'GP breakdown'!H83)</f>
        <v>5823</v>
      </c>
      <c r="J83" s="322">
        <f>SUMIFS(Raw!$K:$K,Raw!$A:$A,'GP breakdown'!$B$76,Raw!$B:$B,'GP breakdown'!H83)</f>
        <v>6641</v>
      </c>
      <c r="K83" s="322">
        <f>SUMIFS(Raw!$L:$L,Raw!$A:$A,'GP breakdown'!$B$76,Raw!$B:$B,'GP breakdown'!H83)</f>
        <v>271</v>
      </c>
      <c r="L83" s="322">
        <f>SUMIFS(Raw!$M:$M,Raw!$A:$A,'GP breakdown'!$B$76,Raw!$B:$B,'GP breakdown'!H83)</f>
        <v>11420</v>
      </c>
      <c r="N83" s="49" t="s">
        <v>97</v>
      </c>
      <c r="O83" s="322">
        <f>SUMIFS(Raw!$AB:$AB,Raw!$A:$A,'GP breakdown'!$B$76,Raw!$B:$B,'GP breakdown'!N83)</f>
        <v>6.7606859999999998</v>
      </c>
      <c r="P83" s="322">
        <f>SUMIFS(Raw!$AC:$AC,Raw!$A:$A,'GP breakdown'!$B$76,Raw!$B:$B,'GP breakdown'!N83)</f>
        <v>9.8741289999999999</v>
      </c>
      <c r="Q83" s="322">
        <f>SUMIFS(Raw!$AD:$AD,Raw!$A:$A,'GP breakdown'!$B$76,Raw!$B:$B,'GP breakdown'!N83)</f>
        <v>0.41780499999999998</v>
      </c>
      <c r="R83" s="322">
        <f>SUMIFS(Raw!$AE:$AE,Raw!$A:$A,'GP breakdown'!$B$76,Raw!$B:$B,'GP breakdown'!N83)</f>
        <v>30.125819</v>
      </c>
      <c r="T83" s="49" t="s">
        <v>97</v>
      </c>
      <c r="U83" s="322">
        <f t="shared" si="48"/>
        <v>4.2738055503662888</v>
      </c>
      <c r="V83" s="322">
        <f t="shared" si="49"/>
        <v>7.3246456736475594</v>
      </c>
      <c r="W83" s="322">
        <f t="shared" si="50"/>
        <v>0.41694201830563915</v>
      </c>
      <c r="X83" s="322">
        <f t="shared" si="51"/>
        <v>-18.735547</v>
      </c>
      <c r="Z83" s="49" t="s">
        <v>97</v>
      </c>
      <c r="AA83" s="322">
        <f t="shared" si="52"/>
        <v>1894.9839516342586</v>
      </c>
      <c r="AB83" s="322">
        <f t="shared" si="53"/>
        <v>2589.7868805372023</v>
      </c>
      <c r="AC83" s="322">
        <f t="shared" si="54"/>
        <v>3080.2473000208088</v>
      </c>
      <c r="AD83" s="322">
        <f t="shared" si="55"/>
        <v>997.39684763572677</v>
      </c>
      <c r="AF83" s="49" t="s">
        <v>97</v>
      </c>
      <c r="AG83" s="322">
        <f t="shared" si="56"/>
        <v>1161.0314270994334</v>
      </c>
      <c r="AH83" s="322">
        <f t="shared" si="57"/>
        <v>1486.843698238217</v>
      </c>
      <c r="AI83" s="322">
        <f t="shared" si="58"/>
        <v>1541.7158671586717</v>
      </c>
      <c r="AJ83" s="322">
        <f t="shared" si="59"/>
        <v>2637.9876532399298</v>
      </c>
      <c r="AL83" s="49" t="s">
        <v>97</v>
      </c>
      <c r="AM83" s="53">
        <f t="shared" si="60"/>
        <v>0.38731331940930441</v>
      </c>
      <c r="AN83" s="53">
        <f t="shared" si="61"/>
        <v>0.42588183243487604</v>
      </c>
      <c r="AO83" s="53">
        <f t="shared" si="62"/>
        <v>0.49948308788445123</v>
      </c>
      <c r="AP83" s="53">
        <f t="shared" si="63"/>
        <v>-1.6448726597573791</v>
      </c>
    </row>
    <row r="84" spans="2:42">
      <c r="B84" s="49" t="s">
        <v>96</v>
      </c>
      <c r="C84" s="322">
        <f>SUMIFS(Raw!$D:$D,Raw!$A:$A,'GP breakdown'!$B$76,Raw!$B:$B,'GP breakdown'!B84)</f>
        <v>1.9589921030171608E-2</v>
      </c>
      <c r="D84" s="322">
        <f>SUMIFS(Raw!$E:$E,Raw!$A:$A,'GP breakdown'!$B$76,Raw!$B:$B,'GP breakdown'!B84)</f>
        <v>0</v>
      </c>
      <c r="E84" s="322">
        <f>SUMIFS(Raw!$F:$F,Raw!$A:$A,'GP breakdown'!$B$76,Raw!$B:$B,'GP breakdown'!B84)</f>
        <v>0</v>
      </c>
      <c r="F84" s="322">
        <f>SUMIFS(Raw!$G:$G,Raw!$A:$A,'GP breakdown'!$B$76,Raw!$B:$B,'GP breakdown'!B84)</f>
        <v>0</v>
      </c>
      <c r="H84" s="49" t="s">
        <v>96</v>
      </c>
      <c r="I84" s="322">
        <f>SUMIFS(Raw!$J:$J,Raw!$A:$A,'GP breakdown'!$B$76,Raw!$B:$B,'GP breakdown'!H84)</f>
        <v>7</v>
      </c>
      <c r="J84" s="322">
        <f>SUMIFS(Raw!$K:$K,Raw!$A:$A,'GP breakdown'!$B$76,Raw!$B:$B,'GP breakdown'!H84)</f>
        <v>0</v>
      </c>
      <c r="K84" s="322">
        <f>SUMIFS(Raw!$L:$L,Raw!$A:$A,'GP breakdown'!$B$76,Raw!$B:$B,'GP breakdown'!H84)</f>
        <v>0</v>
      </c>
      <c r="L84" s="322">
        <f>SUMIFS(Raw!$M:$M,Raw!$A:$A,'GP breakdown'!$B$76,Raw!$B:$B,'GP breakdown'!H84)</f>
        <v>0</v>
      </c>
      <c r="N84" s="49" t="s">
        <v>96</v>
      </c>
      <c r="O84" s="322">
        <f>SUMIFS(Raw!$AB:$AB,Raw!$A:$A,'GP breakdown'!$B$76,Raw!$B:$B,'GP breakdown'!N84)</f>
        <v>9.8480000000000009E-3</v>
      </c>
      <c r="P84" s="322">
        <f>SUMIFS(Raw!$AC:$AC,Raw!$A:$A,'GP breakdown'!$B$76,Raw!$B:$B,'GP breakdown'!N84)</f>
        <v>0</v>
      </c>
      <c r="Q84" s="322">
        <f>SUMIFS(Raw!$AD:$AD,Raw!$A:$A,'GP breakdown'!$B$76,Raw!$B:$B,'GP breakdown'!N84)</f>
        <v>0</v>
      </c>
      <c r="R84" s="322">
        <f>SUMIFS(Raw!$AE:$AE,Raw!$A:$A,'GP breakdown'!$B$76,Raw!$B:$B,'GP breakdown'!N84)</f>
        <v>0</v>
      </c>
      <c r="T84" s="49" t="s">
        <v>96</v>
      </c>
      <c r="U84" s="322">
        <f t="shared" si="48"/>
        <v>9.7419210301716071E-3</v>
      </c>
      <c r="V84" s="322">
        <f t="shared" si="49"/>
        <v>0</v>
      </c>
      <c r="W84" s="322">
        <f t="shared" si="50"/>
        <v>0</v>
      </c>
      <c r="X84" s="322">
        <f t="shared" si="51"/>
        <v>0</v>
      </c>
      <c r="Z84" s="49" t="s">
        <v>96</v>
      </c>
      <c r="AA84" s="322">
        <f t="shared" si="52"/>
        <v>2798.5601471673726</v>
      </c>
      <c r="AB84" s="322">
        <f t="shared" si="53"/>
        <v>0</v>
      </c>
      <c r="AC84" s="322">
        <f t="shared" si="54"/>
        <v>0</v>
      </c>
      <c r="AD84" s="322">
        <f t="shared" si="55"/>
        <v>0</v>
      </c>
      <c r="AF84" s="49" t="s">
        <v>96</v>
      </c>
      <c r="AG84" s="322">
        <f t="shared" si="56"/>
        <v>1406.8571428571429</v>
      </c>
      <c r="AH84" s="322">
        <f t="shared" si="57"/>
        <v>0</v>
      </c>
      <c r="AI84" s="322">
        <f t="shared" si="58"/>
        <v>0</v>
      </c>
      <c r="AJ84" s="322">
        <f t="shared" si="59"/>
        <v>0</v>
      </c>
      <c r="AL84" s="49" t="s">
        <v>96</v>
      </c>
      <c r="AM84" s="53">
        <f t="shared" si="60"/>
        <v>0.49729251155058218</v>
      </c>
      <c r="AN84" s="53">
        <f t="shared" si="61"/>
        <v>0</v>
      </c>
      <c r="AO84" s="53">
        <f t="shared" si="62"/>
        <v>0</v>
      </c>
      <c r="AP84" s="53">
        <f t="shared" si="63"/>
        <v>0</v>
      </c>
    </row>
    <row r="85" spans="2:42">
      <c r="B85" s="49" t="s">
        <v>95</v>
      </c>
      <c r="C85" s="322">
        <f>SUMIFS(Raw!$D:$D,Raw!$A:$A,'GP breakdown'!$B$76,Raw!$B:$B,'GP breakdown'!B85)</f>
        <v>20.770700686104789</v>
      </c>
      <c r="D85" s="322">
        <f>SUMIFS(Raw!$E:$E,Raw!$A:$A,'GP breakdown'!$B$76,Raw!$B:$B,'GP breakdown'!B85)</f>
        <v>3.0665572029054493</v>
      </c>
      <c r="E85" s="322">
        <f>SUMIFS(Raw!$F:$F,Raw!$A:$A,'GP breakdown'!$B$76,Raw!$B:$B,'GP breakdown'!B85)</f>
        <v>0</v>
      </c>
      <c r="F85" s="322">
        <f>SUMIFS(Raw!$G:$G,Raw!$A:$A,'GP breakdown'!$B$76,Raw!$B:$B,'GP breakdown'!B85)</f>
        <v>0</v>
      </c>
      <c r="H85" s="49" t="s">
        <v>95</v>
      </c>
      <c r="I85" s="322">
        <f>SUMIFS(Raw!$J:$J,Raw!$A:$A,'GP breakdown'!$B$76,Raw!$B:$B,'GP breakdown'!H85)</f>
        <v>3998</v>
      </c>
      <c r="J85" s="322">
        <f>SUMIFS(Raw!$K:$K,Raw!$A:$A,'GP breakdown'!$B$76,Raw!$B:$B,'GP breakdown'!H85)</f>
        <v>403</v>
      </c>
      <c r="K85" s="322">
        <f>SUMIFS(Raw!$L:$L,Raw!$A:$A,'GP breakdown'!$B$76,Raw!$B:$B,'GP breakdown'!H85)</f>
        <v>0</v>
      </c>
      <c r="L85" s="322">
        <f>SUMIFS(Raw!$M:$M,Raw!$A:$A,'GP breakdown'!$B$76,Raw!$B:$B,'GP breakdown'!H85)</f>
        <v>0</v>
      </c>
      <c r="N85" s="49" t="s">
        <v>95</v>
      </c>
      <c r="O85" s="322">
        <f>SUMIFS(Raw!$AB:$AB,Raw!$A:$A,'GP breakdown'!$B$76,Raw!$B:$B,'GP breakdown'!N85)</f>
        <v>10.087491</v>
      </c>
      <c r="P85" s="322">
        <f>SUMIFS(Raw!$AC:$AC,Raw!$A:$A,'GP breakdown'!$B$76,Raw!$B:$B,'GP breakdown'!N85)</f>
        <v>1.236299</v>
      </c>
      <c r="Q85" s="322">
        <f>SUMIFS(Raw!$AD:$AD,Raw!$A:$A,'GP breakdown'!$B$76,Raw!$B:$B,'GP breakdown'!N85)</f>
        <v>0</v>
      </c>
      <c r="R85" s="322">
        <f>SUMIFS(Raw!$AE:$AE,Raw!$A:$A,'GP breakdown'!$B$76,Raw!$B:$B,'GP breakdown'!N85)</f>
        <v>0</v>
      </c>
      <c r="T85" s="49" t="s">
        <v>95</v>
      </c>
      <c r="U85" s="322">
        <f t="shared" si="48"/>
        <v>10.683209686104789</v>
      </c>
      <c r="V85" s="322">
        <f t="shared" si="49"/>
        <v>1.8302582029054493</v>
      </c>
      <c r="W85" s="322">
        <f t="shared" si="50"/>
        <v>0</v>
      </c>
      <c r="X85" s="322">
        <f t="shared" si="51"/>
        <v>0</v>
      </c>
      <c r="Z85" s="49" t="s">
        <v>95</v>
      </c>
      <c r="AA85" s="322">
        <f t="shared" si="52"/>
        <v>5195.2728079301623</v>
      </c>
      <c r="AB85" s="322">
        <f t="shared" si="53"/>
        <v>7609.3230841326276</v>
      </c>
      <c r="AC85" s="322">
        <f t="shared" si="54"/>
        <v>0</v>
      </c>
      <c r="AD85" s="322">
        <f t="shared" si="55"/>
        <v>0</v>
      </c>
      <c r="AF85" s="49" t="s">
        <v>95</v>
      </c>
      <c r="AG85" s="322">
        <f t="shared" si="56"/>
        <v>2523.1343171585795</v>
      </c>
      <c r="AH85" s="322">
        <f t="shared" si="57"/>
        <v>3067.7394540942928</v>
      </c>
      <c r="AI85" s="322">
        <f t="shared" si="58"/>
        <v>0</v>
      </c>
      <c r="AJ85" s="322">
        <f t="shared" si="59"/>
        <v>0</v>
      </c>
      <c r="AL85" s="49" t="s">
        <v>95</v>
      </c>
      <c r="AM85" s="53">
        <f t="shared" si="60"/>
        <v>0.51434036085511825</v>
      </c>
      <c r="AN85" s="53">
        <f t="shared" si="61"/>
        <v>0.59684463122727582</v>
      </c>
      <c r="AO85" s="53">
        <f t="shared" si="62"/>
        <v>0</v>
      </c>
      <c r="AP85" s="53">
        <f t="shared" si="63"/>
        <v>0</v>
      </c>
    </row>
    <row r="86" spans="2:42">
      <c r="B86" s="49" t="s">
        <v>94</v>
      </c>
      <c r="C86" s="322">
        <f>SUMIFS(Raw!$D:$D,Raw!$A:$A,'GP breakdown'!$B$76,Raw!$B:$B,'GP breakdown'!B86)</f>
        <v>816.09918890264191</v>
      </c>
      <c r="D86" s="322">
        <f>SUMIFS(Raw!$E:$E,Raw!$A:$A,'GP breakdown'!$B$76,Raw!$B:$B,'GP breakdown'!B86)</f>
        <v>1267.892968979402</v>
      </c>
      <c r="E86" s="322">
        <f>SUMIFS(Raw!$F:$F,Raw!$A:$A,'GP breakdown'!$B$76,Raw!$B:$B,'GP breakdown'!B86)</f>
        <v>31.406286668219003</v>
      </c>
      <c r="F86" s="322">
        <f>SUMIFS(Raw!$G:$G,Raw!$A:$A,'GP breakdown'!$B$76,Raw!$B:$B,'GP breakdown'!B86)</f>
        <v>2.4529999999999998</v>
      </c>
      <c r="H86" s="49" t="s">
        <v>94</v>
      </c>
      <c r="I86" s="322">
        <f>SUMIFS(Raw!$J:$J,Raw!$A:$A,'GP breakdown'!$B$76,Raw!$B:$B,'GP breakdown'!H86)</f>
        <v>211887</v>
      </c>
      <c r="J86" s="322">
        <f>SUMIFS(Raw!$K:$K,Raw!$A:$A,'GP breakdown'!$B$76,Raw!$B:$B,'GP breakdown'!H86)</f>
        <v>321164</v>
      </c>
      <c r="K86" s="322">
        <f>SUMIFS(Raw!$L:$L,Raw!$A:$A,'GP breakdown'!$B$76,Raw!$B:$B,'GP breakdown'!H86)</f>
        <v>8197</v>
      </c>
      <c r="L86" s="322">
        <f>SUMIFS(Raw!$M:$M,Raw!$A:$A,'GP breakdown'!$B$76,Raw!$B:$B,'GP breakdown'!H86)</f>
        <v>4906</v>
      </c>
      <c r="N86" s="49" t="s">
        <v>94</v>
      </c>
      <c r="O86" s="322">
        <f>SUMIFS(Raw!$AB:$AB,Raw!$A:$A,'GP breakdown'!$B$76,Raw!$B:$B,'GP breakdown'!N86)</f>
        <v>582.72861799999998</v>
      </c>
      <c r="P86" s="322">
        <f>SUMIFS(Raw!$AC:$AC,Raw!$A:$A,'GP breakdown'!$B$76,Raw!$B:$B,'GP breakdown'!N86)</f>
        <v>867.76952599999981</v>
      </c>
      <c r="Q86" s="322">
        <f>SUMIFS(Raw!$AD:$AD,Raw!$A:$A,'GP breakdown'!$B$76,Raw!$B:$B,'GP breakdown'!N86)</f>
        <v>20.176720000000003</v>
      </c>
      <c r="R86" s="322">
        <f>SUMIFS(Raw!$AE:$AE,Raw!$A:$A,'GP breakdown'!$B$76,Raw!$B:$B,'GP breakdown'!N86)</f>
        <v>7.3571749999999998</v>
      </c>
      <c r="T86" s="49" t="s">
        <v>94</v>
      </c>
      <c r="U86" s="322">
        <f t="shared" si="48"/>
        <v>233.37057090264193</v>
      </c>
      <c r="V86" s="322">
        <f t="shared" si="49"/>
        <v>400.12344297940217</v>
      </c>
      <c r="W86" s="322">
        <f t="shared" si="50"/>
        <v>11.229566668219</v>
      </c>
      <c r="X86" s="322">
        <f t="shared" si="51"/>
        <v>-4.9041750000000004</v>
      </c>
      <c r="Z86" s="49" t="s">
        <v>94</v>
      </c>
      <c r="AA86" s="322">
        <f t="shared" si="52"/>
        <v>3851.5774394023319</v>
      </c>
      <c r="AB86" s="322">
        <f t="shared" si="53"/>
        <v>3947.8053859691686</v>
      </c>
      <c r="AC86" s="322">
        <f t="shared" si="54"/>
        <v>3831.4367046747593</v>
      </c>
      <c r="AD86" s="322">
        <f t="shared" si="55"/>
        <v>500</v>
      </c>
      <c r="AF86" s="49" t="s">
        <v>94</v>
      </c>
      <c r="AG86" s="322">
        <f t="shared" si="56"/>
        <v>2750.1857971465924</v>
      </c>
      <c r="AH86" s="322">
        <f t="shared" si="57"/>
        <v>2701.9514204580828</v>
      </c>
      <c r="AI86" s="322">
        <f t="shared" si="58"/>
        <v>2461.4761498109069</v>
      </c>
      <c r="AJ86" s="322">
        <f t="shared" si="59"/>
        <v>1499.6280065226254</v>
      </c>
      <c r="AL86" s="49" t="s">
        <v>94</v>
      </c>
      <c r="AM86" s="53">
        <f t="shared" si="60"/>
        <v>0.28595858699043791</v>
      </c>
      <c r="AN86" s="53">
        <f t="shared" si="61"/>
        <v>0.31558140376902943</v>
      </c>
      <c r="AO86" s="53">
        <f t="shared" si="62"/>
        <v>0.3575579242095675</v>
      </c>
      <c r="AP86" s="53">
        <f t="shared" si="63"/>
        <v>-1.999256013045251</v>
      </c>
    </row>
    <row r="87" spans="2:42">
      <c r="B87" s="49" t="s">
        <v>93</v>
      </c>
      <c r="C87" s="322">
        <f>SUMIFS(Raw!$D:$D,Raw!$A:$A,'GP breakdown'!$B$76,Raw!$B:$B,'GP breakdown'!B87)</f>
        <v>8.2920455908116875</v>
      </c>
      <c r="D87" s="322">
        <f>SUMIFS(Raw!$E:$E,Raw!$A:$A,'GP breakdown'!$B$76,Raw!$B:$B,'GP breakdown'!B87)</f>
        <v>7.8863534412909946</v>
      </c>
      <c r="E87" s="322">
        <f>SUMIFS(Raw!$F:$F,Raw!$A:$A,'GP breakdown'!$B$76,Raw!$B:$B,'GP breakdown'!B87)</f>
        <v>0.22364029152601247</v>
      </c>
      <c r="F87" s="322">
        <f>SUMIFS(Raw!$G:$G,Raw!$A:$A,'GP breakdown'!$B$76,Raw!$B:$B,'GP breakdown'!B87)</f>
        <v>386.53523000000001</v>
      </c>
      <c r="H87" s="49" t="s">
        <v>93</v>
      </c>
      <c r="I87" s="322">
        <f>SUMIFS(Raw!$J:$J,Raw!$A:$A,'GP breakdown'!$B$76,Raw!$B:$B,'GP breakdown'!H87)</f>
        <v>1676</v>
      </c>
      <c r="J87" s="322">
        <f>SUMIFS(Raw!$K:$K,Raw!$A:$A,'GP breakdown'!$B$76,Raw!$B:$B,'GP breakdown'!H87)</f>
        <v>2730</v>
      </c>
      <c r="K87" s="322">
        <f>SUMIFS(Raw!$L:$L,Raw!$A:$A,'GP breakdown'!$B$76,Raw!$B:$B,'GP breakdown'!H87)</f>
        <v>130</v>
      </c>
      <c r="L87" s="322">
        <f>SUMIFS(Raw!$M:$M,Raw!$A:$A,'GP breakdown'!$B$76,Raw!$B:$B,'GP breakdown'!H87)</f>
        <v>290618</v>
      </c>
      <c r="N87" s="49" t="s">
        <v>93</v>
      </c>
      <c r="O87" s="322">
        <f>SUMIFS(Raw!$AB:$AB,Raw!$A:$A,'GP breakdown'!$B$76,Raw!$B:$B,'GP breakdown'!N87)</f>
        <v>3.1719540000000004</v>
      </c>
      <c r="P87" s="322">
        <f>SUMIFS(Raw!$AC:$AC,Raw!$A:$A,'GP breakdown'!$B$76,Raw!$B:$B,'GP breakdown'!N87)</f>
        <v>2.9245749999999999</v>
      </c>
      <c r="Q87" s="322">
        <f>SUMIFS(Raw!$AD:$AD,Raw!$A:$A,'GP breakdown'!$B$76,Raw!$B:$B,'GP breakdown'!N87)</f>
        <v>6.6267999999999994E-2</v>
      </c>
      <c r="R87" s="322">
        <f>SUMIFS(Raw!$AE:$AE,Raw!$A:$A,'GP breakdown'!$B$76,Raw!$B:$B,'GP breakdown'!N87)</f>
        <v>589.63902900000005</v>
      </c>
      <c r="T87" s="49" t="s">
        <v>93</v>
      </c>
      <c r="U87" s="322">
        <f t="shared" si="48"/>
        <v>5.1200915908116871</v>
      </c>
      <c r="V87" s="322">
        <f t="shared" si="49"/>
        <v>4.9617784412909947</v>
      </c>
      <c r="W87" s="322">
        <f t="shared" si="50"/>
        <v>0.15737229152601248</v>
      </c>
      <c r="X87" s="322">
        <f t="shared" si="51"/>
        <v>-203.10379900000004</v>
      </c>
      <c r="Z87" s="49" t="s">
        <v>93</v>
      </c>
      <c r="AA87" s="322">
        <f t="shared" si="52"/>
        <v>4947.5212355678323</v>
      </c>
      <c r="AB87" s="322">
        <f t="shared" si="53"/>
        <v>2888.7741543190455</v>
      </c>
      <c r="AC87" s="322">
        <f t="shared" si="54"/>
        <v>1720.3099348154806</v>
      </c>
      <c r="AD87" s="322">
        <f t="shared" si="55"/>
        <v>1330.0457301337151</v>
      </c>
      <c r="AF87" s="49" t="s">
        <v>93</v>
      </c>
      <c r="AG87" s="322">
        <f t="shared" si="56"/>
        <v>1892.5739856801913</v>
      </c>
      <c r="AH87" s="322">
        <f t="shared" si="57"/>
        <v>1071.2728937728937</v>
      </c>
      <c r="AI87" s="322">
        <f t="shared" si="58"/>
        <v>509.75384615384615</v>
      </c>
      <c r="AJ87" s="322">
        <f t="shared" si="59"/>
        <v>2028.9143446035689</v>
      </c>
      <c r="AL87" s="49" t="s">
        <v>93</v>
      </c>
      <c r="AM87" s="53">
        <f t="shared" si="60"/>
        <v>0.61747026529680404</v>
      </c>
      <c r="AN87" s="53">
        <f t="shared" si="61"/>
        <v>0.6291600393297555</v>
      </c>
      <c r="AO87" s="53">
        <f t="shared" si="62"/>
        <v>0.70368487919676981</v>
      </c>
      <c r="AP87" s="53">
        <f t="shared" si="63"/>
        <v>-0.52544705692156446</v>
      </c>
    </row>
    <row r="88" spans="2:42">
      <c r="B88" s="24" t="s">
        <v>154</v>
      </c>
      <c r="C88" s="322">
        <f>SUM(C89:C99)</f>
        <v>48272.026014000003</v>
      </c>
      <c r="D88" s="322">
        <f>SUM(D89:D99)</f>
        <v>51352.15932023849</v>
      </c>
      <c r="E88" s="322">
        <f>SUM(E89:E99)</f>
        <v>67549.556181360196</v>
      </c>
      <c r="F88" s="322">
        <f>SUM(F89:F99)</f>
        <v>85700.74867999999</v>
      </c>
      <c r="H88" s="24" t="s">
        <v>300</v>
      </c>
      <c r="I88" s="322">
        <f>SUM(I89:I99)</f>
        <v>26959056</v>
      </c>
      <c r="J88" s="322">
        <f>SUM(J89:J99)</f>
        <v>25996796</v>
      </c>
      <c r="K88" s="322">
        <f>SUM(K89:K99)</f>
        <v>27131123</v>
      </c>
      <c r="L88" s="322">
        <f>SUM(L89:L99)</f>
        <v>30463568</v>
      </c>
      <c r="N88" s="24" t="s">
        <v>300</v>
      </c>
      <c r="O88" s="322">
        <f>SUM(O89:O99)</f>
        <v>36363.93452423194</v>
      </c>
      <c r="P88" s="322">
        <f>SUM(P89:P99)</f>
        <v>36721.217538722223</v>
      </c>
      <c r="Q88" s="322">
        <f>SUM(Q89:Q99)</f>
        <v>44673.969266488006</v>
      </c>
      <c r="R88" s="322">
        <f>SUM(R89:R99)</f>
        <v>53521.904621067253</v>
      </c>
      <c r="T88" s="24" t="s">
        <v>300</v>
      </c>
      <c r="U88" s="24">
        <f t="shared" si="48"/>
        <v>11908.091489768063</v>
      </c>
      <c r="V88" s="24">
        <f t="shared" si="49"/>
        <v>14630.941781516267</v>
      </c>
      <c r="W88" s="24">
        <f t="shared" si="50"/>
        <v>22875.58691487219</v>
      </c>
      <c r="X88" s="24">
        <f t="shared" si="51"/>
        <v>32178.844058932737</v>
      </c>
      <c r="Z88" s="24" t="s">
        <v>300</v>
      </c>
      <c r="AA88" s="322">
        <f t="shared" si="52"/>
        <v>1790.5681123997813</v>
      </c>
      <c r="AB88" s="322">
        <f t="shared" si="53"/>
        <v>1975.3264717790025</v>
      </c>
      <c r="AC88" s="322">
        <f t="shared" si="54"/>
        <v>2489.7442019396026</v>
      </c>
      <c r="AD88" s="322">
        <f t="shared" si="55"/>
        <v>2813.2209818626625</v>
      </c>
      <c r="AF88" s="24" t="s">
        <v>300</v>
      </c>
      <c r="AG88" s="322">
        <f t="shared" si="56"/>
        <v>1348.8578577911608</v>
      </c>
      <c r="AH88" s="322">
        <f t="shared" si="57"/>
        <v>1412.5285877045087</v>
      </c>
      <c r="AI88" s="322">
        <f t="shared" si="58"/>
        <v>1646.5949185549011</v>
      </c>
      <c r="AJ88" s="322">
        <f t="shared" si="59"/>
        <v>1756.9151657175303</v>
      </c>
      <c r="AL88" s="24" t="s">
        <v>300</v>
      </c>
      <c r="AM88" s="53">
        <f t="shared" si="60"/>
        <v>0.24668721147760489</v>
      </c>
      <c r="AN88" s="53">
        <f t="shared" si="61"/>
        <v>0.28491385708390338</v>
      </c>
      <c r="AO88" s="53">
        <f t="shared" si="62"/>
        <v>0.33864895949064044</v>
      </c>
      <c r="AP88" s="53">
        <f t="shared" si="63"/>
        <v>0.37547914755197842</v>
      </c>
    </row>
    <row r="89" spans="2:42">
      <c r="B89" s="49" t="s">
        <v>608</v>
      </c>
      <c r="C89" s="322">
        <f>SUMIFS(Raw!$D:$D,Raw!$A:$A,'GP breakdown'!$B$88,Raw!$B:$B,'GP breakdown'!B89)</f>
        <v>28948.858702000001</v>
      </c>
      <c r="D89" s="322">
        <f>SUMIFS(Raw!$E:$E,Raw!$A:$A,'GP breakdown'!$B$88,Raw!$B:$B,'GP breakdown'!B89)</f>
        <v>31527.519197464448</v>
      </c>
      <c r="E89" s="322">
        <f>SUMIFS(Raw!$F:$F,Raw!$A:$A,'GP breakdown'!$B$88,Raw!$B:$B,'GP breakdown'!B89)</f>
        <v>44487.477503598027</v>
      </c>
      <c r="F89" s="322">
        <f>SUMIFS(Raw!$G:$G,Raw!$A:$A,'GP breakdown'!$B$88,Raw!$B:$B,'GP breakdown'!B89)</f>
        <v>62468.853630999998</v>
      </c>
      <c r="H89" s="49" t="s">
        <v>608</v>
      </c>
      <c r="I89" s="322">
        <f>SUMIFS(Raw!$J:$J,Raw!$A:$A,'GP breakdown'!$B$88,Raw!$B:$B,'GP breakdown'!H89)</f>
        <v>18310628</v>
      </c>
      <c r="J89" s="322">
        <f>SUMIFS(Raw!$K:$K,Raw!$A:$A,'GP breakdown'!$B$88,Raw!$B:$B,'GP breakdown'!H89)</f>
        <v>17113052</v>
      </c>
      <c r="K89" s="322">
        <f>SUMIFS(Raw!$L:$L,Raw!$A:$A,'GP breakdown'!$B$88,Raw!$B:$B,'GP breakdown'!H89)</f>
        <v>17946559</v>
      </c>
      <c r="L89" s="322">
        <f>SUMIFS(Raw!$M:$M,Raw!$A:$A,'GP breakdown'!$B$88,Raw!$B:$B,'GP breakdown'!H89)</f>
        <v>21535533</v>
      </c>
      <c r="N89" s="49" t="s">
        <v>608</v>
      </c>
      <c r="O89" s="322">
        <f>SUMIFS(Raw!$AB:$AB,Raw!$A:$A,'GP breakdown'!$B$88,Raw!$B:$B,'GP breakdown'!N89)</f>
        <v>21596.352096927778</v>
      </c>
      <c r="P89" s="322">
        <f>SUMIFS(Raw!$AC:$AC,Raw!$A:$A,'GP breakdown'!$B$88,Raw!$B:$B,'GP breakdown'!N89)</f>
        <v>22275.969593303264</v>
      </c>
      <c r="Q89" s="322">
        <f>SUMIFS(Raw!$AD:$AD,Raw!$A:$A,'GP breakdown'!$B$88,Raw!$B:$B,'GP breakdown'!N89)</f>
        <v>28435.815906726297</v>
      </c>
      <c r="R89" s="322">
        <f>SUMIFS(Raw!$AE:$AE,Raw!$A:$A,'GP breakdown'!$B$88,Raw!$B:$B,'GP breakdown'!N89)</f>
        <v>38209.908553842484</v>
      </c>
      <c r="T89" s="49" t="s">
        <v>608</v>
      </c>
      <c r="U89" s="322">
        <f t="shared" si="48"/>
        <v>7352.5066050722235</v>
      </c>
      <c r="V89" s="322">
        <f t="shared" si="49"/>
        <v>9251.5496041611841</v>
      </c>
      <c r="W89" s="322">
        <f t="shared" si="50"/>
        <v>16051.661596871731</v>
      </c>
      <c r="X89" s="322">
        <f t="shared" si="51"/>
        <v>24258.945077157514</v>
      </c>
      <c r="Z89" s="49" t="s">
        <v>608</v>
      </c>
      <c r="AA89" s="322">
        <f t="shared" si="52"/>
        <v>1580.9866653399326</v>
      </c>
      <c r="AB89" s="322">
        <f t="shared" si="53"/>
        <v>1842.3083852877</v>
      </c>
      <c r="AC89" s="322">
        <f t="shared" si="54"/>
        <v>2478.8862033996616</v>
      </c>
      <c r="AD89" s="322">
        <f t="shared" si="55"/>
        <v>2900.7340394593439</v>
      </c>
      <c r="AF89" s="49" t="s">
        <v>608</v>
      </c>
      <c r="AG89" s="322">
        <f t="shared" si="56"/>
        <v>1179.4435503210364</v>
      </c>
      <c r="AH89" s="322">
        <f t="shared" si="57"/>
        <v>1301.6947294558133</v>
      </c>
      <c r="AI89" s="322">
        <f t="shared" si="58"/>
        <v>1584.471758999945</v>
      </c>
      <c r="AJ89" s="322">
        <f t="shared" si="59"/>
        <v>1774.2727126299815</v>
      </c>
      <c r="AL89" s="49" t="s">
        <v>608</v>
      </c>
      <c r="AM89" s="53">
        <f t="shared" si="60"/>
        <v>0.25398260707819398</v>
      </c>
      <c r="AN89" s="53">
        <f t="shared" si="61"/>
        <v>0.29344362765165571</v>
      </c>
      <c r="AO89" s="53">
        <f t="shared" si="62"/>
        <v>0.36081303093827954</v>
      </c>
      <c r="AP89" s="53">
        <f t="shared" si="63"/>
        <v>0.38833664565791037</v>
      </c>
    </row>
    <row r="90" spans="2:42">
      <c r="B90" s="49" t="s">
        <v>607</v>
      </c>
      <c r="C90" s="322">
        <f>SUMIFS(Raw!$D:$D,Raw!$A:$A,'GP breakdown'!$B$88,Raw!$B:$B,'GP breakdown'!B90)</f>
        <v>5014.4892810000001</v>
      </c>
      <c r="D90" s="322">
        <f>SUMIFS(Raw!$E:$E,Raw!$A:$A,'GP breakdown'!$B$88,Raw!$B:$B,'GP breakdown'!B90)</f>
        <v>5208.141627770543</v>
      </c>
      <c r="E90" s="322">
        <f>SUMIFS(Raw!$F:$F,Raw!$A:$A,'GP breakdown'!$B$88,Raw!$B:$B,'GP breakdown'!B90)</f>
        <v>7213.0635664588344</v>
      </c>
      <c r="F90" s="322">
        <f>SUMIFS(Raw!$G:$G,Raw!$A:$A,'GP breakdown'!$B$88,Raw!$B:$B,'GP breakdown'!B90)</f>
        <v>7015.6583179999998</v>
      </c>
      <c r="H90" s="49" t="s">
        <v>607</v>
      </c>
      <c r="I90" s="322">
        <f>SUMIFS(Raw!$J:$J,Raw!$A:$A,'GP breakdown'!$B$88,Raw!$B:$B,'GP breakdown'!H90)</f>
        <v>1449319</v>
      </c>
      <c r="J90" s="322">
        <f>SUMIFS(Raw!$K:$K,Raw!$A:$A,'GP breakdown'!$B$88,Raw!$B:$B,'GP breakdown'!H90)</f>
        <v>1671167</v>
      </c>
      <c r="K90" s="322">
        <f>SUMIFS(Raw!$L:$L,Raw!$A:$A,'GP breakdown'!$B$88,Raw!$B:$B,'GP breakdown'!H90)</f>
        <v>2052842</v>
      </c>
      <c r="L90" s="322">
        <f>SUMIFS(Raw!$M:$M,Raw!$A:$A,'GP breakdown'!$B$88,Raw!$B:$B,'GP breakdown'!H90)</f>
        <v>1948785</v>
      </c>
      <c r="N90" s="49" t="s">
        <v>607</v>
      </c>
      <c r="O90" s="322">
        <f>SUMIFS(Raw!$AB:$AB,Raw!$A:$A,'GP breakdown'!$B$88,Raw!$B:$B,'GP breakdown'!N90)</f>
        <v>4050.5444709138064</v>
      </c>
      <c r="P90" s="322">
        <f>SUMIFS(Raw!$AC:$AC,Raw!$A:$A,'GP breakdown'!$B$88,Raw!$B:$B,'GP breakdown'!N90)</f>
        <v>3956.8309035129273</v>
      </c>
      <c r="Q90" s="322">
        <f>SUMIFS(Raw!$AD:$AD,Raw!$A:$A,'GP breakdown'!$B$88,Raw!$B:$B,'GP breakdown'!N90)</f>
        <v>5538.7593395998083</v>
      </c>
      <c r="R90" s="322">
        <f>SUMIFS(Raw!$AE:$AE,Raw!$A:$A,'GP breakdown'!$B$88,Raw!$B:$B,'GP breakdown'!N90)</f>
        <v>4762.1200938064803</v>
      </c>
      <c r="T90" s="49" t="s">
        <v>607</v>
      </c>
      <c r="U90" s="322">
        <f t="shared" si="48"/>
        <v>963.94481008619368</v>
      </c>
      <c r="V90" s="322">
        <f t="shared" si="49"/>
        <v>1251.3107242576157</v>
      </c>
      <c r="W90" s="322">
        <f t="shared" si="50"/>
        <v>1674.3042268590261</v>
      </c>
      <c r="X90" s="322">
        <f t="shared" si="51"/>
        <v>2253.5382241935195</v>
      </c>
      <c r="Z90" s="49" t="s">
        <v>607</v>
      </c>
      <c r="AA90" s="322">
        <f t="shared" si="52"/>
        <v>3459.893426498928</v>
      </c>
      <c r="AB90" s="322">
        <f t="shared" si="53"/>
        <v>3116.4698846797137</v>
      </c>
      <c r="AC90" s="322">
        <f t="shared" si="54"/>
        <v>3513.6964103710052</v>
      </c>
      <c r="AD90" s="322">
        <f t="shared" si="55"/>
        <v>3600.0165836662331</v>
      </c>
      <c r="AF90" s="49" t="s">
        <v>607</v>
      </c>
      <c r="AG90" s="322">
        <f t="shared" si="56"/>
        <v>2794.791533757445</v>
      </c>
      <c r="AH90" s="322">
        <f t="shared" si="57"/>
        <v>2367.7052643529505</v>
      </c>
      <c r="AI90" s="322">
        <f t="shared" si="58"/>
        <v>2698.0933455179738</v>
      </c>
      <c r="AJ90" s="322">
        <f t="shared" si="59"/>
        <v>2443.6354414707012</v>
      </c>
      <c r="AL90" s="49" t="s">
        <v>607</v>
      </c>
      <c r="AM90" s="53">
        <f t="shared" si="60"/>
        <v>0.19223190160932238</v>
      </c>
      <c r="AN90" s="53">
        <f t="shared" si="61"/>
        <v>0.24026050243823077</v>
      </c>
      <c r="AO90" s="53">
        <f t="shared" si="62"/>
        <v>0.23212109687271276</v>
      </c>
      <c r="AP90" s="53">
        <f t="shared" si="63"/>
        <v>0.32121550424022793</v>
      </c>
    </row>
    <row r="91" spans="2:42">
      <c r="B91" s="49" t="s">
        <v>606</v>
      </c>
      <c r="C91" s="322">
        <f>SUMIFS(Raw!$D:$D,Raw!$A:$A,'GP breakdown'!$B$88,Raw!$B:$B,'GP breakdown'!B91)</f>
        <v>351.44178099999999</v>
      </c>
      <c r="D91" s="322">
        <f>SUMIFS(Raw!$E:$E,Raw!$A:$A,'GP breakdown'!$B$88,Raw!$B:$B,'GP breakdown'!B91)</f>
        <v>272.15834321582219</v>
      </c>
      <c r="E91" s="322">
        <f>SUMIFS(Raw!$F:$F,Raw!$A:$A,'GP breakdown'!$B$88,Raw!$B:$B,'GP breakdown'!B91)</f>
        <v>694.88949752185226</v>
      </c>
      <c r="F91" s="322">
        <f>SUMIFS(Raw!$G:$G,Raw!$A:$A,'GP breakdown'!$B$88,Raw!$B:$B,'GP breakdown'!B91)</f>
        <v>1564.5979599999998</v>
      </c>
      <c r="H91" s="49" t="s">
        <v>606</v>
      </c>
      <c r="I91" s="322">
        <f>SUMIFS(Raw!$J:$J,Raw!$A:$A,'GP breakdown'!$B$88,Raw!$B:$B,'GP breakdown'!H91)</f>
        <v>40966</v>
      </c>
      <c r="J91" s="322">
        <f>SUMIFS(Raw!$K:$K,Raw!$A:$A,'GP breakdown'!$B$88,Raw!$B:$B,'GP breakdown'!H91)</f>
        <v>38220</v>
      </c>
      <c r="K91" s="322">
        <f>SUMIFS(Raw!$L:$L,Raw!$A:$A,'GP breakdown'!$B$88,Raw!$B:$B,'GP breakdown'!H91)</f>
        <v>96596</v>
      </c>
      <c r="L91" s="322">
        <f>SUMIFS(Raw!$M:$M,Raw!$A:$A,'GP breakdown'!$B$88,Raw!$B:$B,'GP breakdown'!H91)</f>
        <v>225632</v>
      </c>
      <c r="N91" s="49" t="s">
        <v>606</v>
      </c>
      <c r="O91" s="322">
        <f>SUMIFS(Raw!$AB:$AB,Raw!$A:$A,'GP breakdown'!$B$88,Raw!$B:$B,'GP breakdown'!N91)</f>
        <v>281.269384</v>
      </c>
      <c r="P91" s="322">
        <f>SUMIFS(Raw!$AC:$AC,Raw!$A:$A,'GP breakdown'!$B$88,Raw!$B:$B,'GP breakdown'!N91)</f>
        <v>224.82358000000002</v>
      </c>
      <c r="Q91" s="322">
        <f>SUMIFS(Raw!$AD:$AD,Raw!$A:$A,'GP breakdown'!$B$88,Raw!$B:$B,'GP breakdown'!N91)</f>
        <v>505.31690800000001</v>
      </c>
      <c r="R91" s="322">
        <f>SUMIFS(Raw!$AE:$AE,Raw!$A:$A,'GP breakdown'!$B$88,Raw!$B:$B,'GP breakdown'!N91)</f>
        <v>1198.7992739999997</v>
      </c>
      <c r="T91" s="49" t="s">
        <v>606</v>
      </c>
      <c r="U91" s="322">
        <f t="shared" si="48"/>
        <v>70.172396999999989</v>
      </c>
      <c r="V91" s="322">
        <f t="shared" si="49"/>
        <v>47.334763215822164</v>
      </c>
      <c r="W91" s="322">
        <f t="shared" si="50"/>
        <v>189.57258952185225</v>
      </c>
      <c r="X91" s="322">
        <f t="shared" si="51"/>
        <v>365.79868600000009</v>
      </c>
      <c r="Z91" s="49" t="s">
        <v>606</v>
      </c>
      <c r="AA91" s="322">
        <f t="shared" si="52"/>
        <v>8578.8649367768394</v>
      </c>
      <c r="AB91" s="322">
        <f t="shared" si="53"/>
        <v>7120.8357722611763</v>
      </c>
      <c r="AC91" s="322">
        <f t="shared" si="54"/>
        <v>7193.7709379462112</v>
      </c>
      <c r="AD91" s="322">
        <f t="shared" si="55"/>
        <v>6934.2910580059552</v>
      </c>
      <c r="AF91" s="49" t="s">
        <v>606</v>
      </c>
      <c r="AG91" s="322">
        <f t="shared" si="56"/>
        <v>6865.922569936045</v>
      </c>
      <c r="AH91" s="322">
        <f t="shared" si="57"/>
        <v>5882.3542647828372</v>
      </c>
      <c r="AI91" s="322">
        <f t="shared" si="58"/>
        <v>5231.2405068532862</v>
      </c>
      <c r="AJ91" s="322">
        <f t="shared" si="59"/>
        <v>5313.0729417813063</v>
      </c>
      <c r="AL91" s="49" t="s">
        <v>606</v>
      </c>
      <c r="AM91" s="53">
        <f t="shared" si="60"/>
        <v>0.19967004719908357</v>
      </c>
      <c r="AN91" s="53">
        <f t="shared" si="61"/>
        <v>0.17392361614387691</v>
      </c>
      <c r="AO91" s="53">
        <f t="shared" si="62"/>
        <v>0.27280969160983864</v>
      </c>
      <c r="AP91" s="53">
        <f t="shared" si="63"/>
        <v>0.23379724079405045</v>
      </c>
    </row>
    <row r="92" spans="2:42">
      <c r="B92" s="49" t="s">
        <v>605</v>
      </c>
      <c r="C92" s="322">
        <f>SUMIFS(Raw!$D:$D,Raw!$A:$A,'GP breakdown'!$B$88,Raw!$B:$B,'GP breakdown'!B92)</f>
        <v>3845.1620649999995</v>
      </c>
      <c r="D92" s="322">
        <f>SUMIFS(Raw!$E:$E,Raw!$A:$A,'GP breakdown'!$B$88,Raw!$B:$B,'GP breakdown'!B92)</f>
        <v>3605.7554755123533</v>
      </c>
      <c r="E92" s="322">
        <f>SUMIFS(Raw!$F:$F,Raw!$A:$A,'GP breakdown'!$B$88,Raw!$B:$B,'GP breakdown'!B92)</f>
        <v>4089.8181342110083</v>
      </c>
      <c r="F92" s="322">
        <f>SUMIFS(Raw!$G:$G,Raw!$A:$A,'GP breakdown'!$B$88,Raw!$B:$B,'GP breakdown'!B92)</f>
        <v>3986.2385429999999</v>
      </c>
      <c r="H92" s="49" t="s">
        <v>605</v>
      </c>
      <c r="I92" s="322">
        <f>SUMIFS(Raw!$J:$J,Raw!$A:$A,'GP breakdown'!$B$88,Raw!$B:$B,'GP breakdown'!H92)</f>
        <v>3504925</v>
      </c>
      <c r="J92" s="322">
        <f>SUMIFS(Raw!$K:$K,Raw!$A:$A,'GP breakdown'!$B$88,Raw!$B:$B,'GP breakdown'!H92)</f>
        <v>3287957</v>
      </c>
      <c r="K92" s="322">
        <f>SUMIFS(Raw!$L:$L,Raw!$A:$A,'GP breakdown'!$B$88,Raw!$B:$B,'GP breakdown'!H92)</f>
        <v>3640423</v>
      </c>
      <c r="L92" s="322">
        <f>SUMIFS(Raw!$M:$M,Raw!$A:$A,'GP breakdown'!$B$88,Raw!$B:$B,'GP breakdown'!H92)</f>
        <v>3481097</v>
      </c>
      <c r="N92" s="49" t="s">
        <v>605</v>
      </c>
      <c r="O92" s="322">
        <f>SUMIFS(Raw!$AB:$AB,Raw!$A:$A,'GP breakdown'!$B$88,Raw!$B:$B,'GP breakdown'!N92)</f>
        <v>2587.448148630554</v>
      </c>
      <c r="P92" s="322">
        <f>SUMIFS(Raw!$AC:$AC,Raw!$A:$A,'GP breakdown'!$B$88,Raw!$B:$B,'GP breakdown'!N92)</f>
        <v>2336.9164318230805</v>
      </c>
      <c r="Q92" s="322">
        <f>SUMIFS(Raw!$AD:$AD,Raw!$A:$A,'GP breakdown'!$B$88,Raw!$B:$B,'GP breakdown'!N92)</f>
        <v>2340.6537053046945</v>
      </c>
      <c r="R92" s="322">
        <f>SUMIFS(Raw!$AE:$AE,Raw!$A:$A,'GP breakdown'!$B$88,Raw!$B:$B,'GP breakdown'!N92)</f>
        <v>2093.7881473257139</v>
      </c>
      <c r="T92" s="49" t="s">
        <v>605</v>
      </c>
      <c r="U92" s="322">
        <f t="shared" si="48"/>
        <v>1257.7139163694455</v>
      </c>
      <c r="V92" s="322">
        <f t="shared" si="49"/>
        <v>1268.8390436892728</v>
      </c>
      <c r="W92" s="322">
        <f t="shared" si="50"/>
        <v>1749.1644289063138</v>
      </c>
      <c r="X92" s="322">
        <f t="shared" si="51"/>
        <v>1892.450395674286</v>
      </c>
      <c r="Z92" s="49" t="s">
        <v>605</v>
      </c>
      <c r="AA92" s="322">
        <f t="shared" si="52"/>
        <v>1097.0739930241016</v>
      </c>
      <c r="AB92" s="322">
        <f t="shared" si="53"/>
        <v>1096.6553016089788</v>
      </c>
      <c r="AC92" s="322">
        <f t="shared" si="54"/>
        <v>1123.4458562125908</v>
      </c>
      <c r="AD92" s="322">
        <f t="shared" si="55"/>
        <v>1145.1098728360628</v>
      </c>
      <c r="AF92" s="49" t="s">
        <v>605</v>
      </c>
      <c r="AG92" s="322">
        <f t="shared" si="56"/>
        <v>738.23210158007782</v>
      </c>
      <c r="AH92" s="322">
        <f t="shared" si="57"/>
        <v>710.75030233761595</v>
      </c>
      <c r="AI92" s="322">
        <f t="shared" si="58"/>
        <v>642.9620143880793</v>
      </c>
      <c r="AJ92" s="322">
        <f t="shared" si="59"/>
        <v>601.47365825362351</v>
      </c>
      <c r="AL92" s="49" t="s">
        <v>605</v>
      </c>
      <c r="AM92" s="53">
        <f t="shared" si="60"/>
        <v>0.32708996268781343</v>
      </c>
      <c r="AN92" s="53">
        <f t="shared" si="61"/>
        <v>0.35189270384702925</v>
      </c>
      <c r="AO92" s="53">
        <f t="shared" si="62"/>
        <v>0.4276875820650044</v>
      </c>
      <c r="AP92" s="53">
        <f t="shared" si="63"/>
        <v>0.47474589773296616</v>
      </c>
    </row>
    <row r="93" spans="2:42">
      <c r="B93" s="49" t="s">
        <v>604</v>
      </c>
      <c r="C93" s="322">
        <f>SUMIFS(Raw!$D:$D,Raw!$A:$A,'GP breakdown'!$B$88,Raw!$B:$B,'GP breakdown'!B93)</f>
        <v>2350.9687150000004</v>
      </c>
      <c r="D93" s="322">
        <f>SUMIFS(Raw!$E:$E,Raw!$A:$A,'GP breakdown'!$B$88,Raw!$B:$B,'GP breakdown'!B93)</f>
        <v>2486.5973485675768</v>
      </c>
      <c r="E93" s="322">
        <f>SUMIFS(Raw!$F:$F,Raw!$A:$A,'GP breakdown'!$B$88,Raw!$B:$B,'GP breakdown'!B93)</f>
        <v>3721.6610964934061</v>
      </c>
      <c r="F93" s="322">
        <f>SUMIFS(Raw!$G:$G,Raw!$A:$A,'GP breakdown'!$B$88,Raw!$B:$B,'GP breakdown'!B93)</f>
        <v>2209.4877320000001</v>
      </c>
      <c r="H93" s="49" t="s">
        <v>604</v>
      </c>
      <c r="I93" s="322">
        <f>SUMIFS(Raw!$J:$J,Raw!$A:$A,'GP breakdown'!$B$88,Raw!$B:$B,'GP breakdown'!H93)</f>
        <v>222297</v>
      </c>
      <c r="J93" s="322">
        <f>SUMIFS(Raw!$K:$K,Raw!$A:$A,'GP breakdown'!$B$88,Raw!$B:$B,'GP breakdown'!H93)</f>
        <v>229111</v>
      </c>
      <c r="K93" s="322">
        <f>SUMIFS(Raw!$L:$L,Raw!$A:$A,'GP breakdown'!$B$88,Raw!$B:$B,'GP breakdown'!H93)</f>
        <v>313687</v>
      </c>
      <c r="L93" s="322">
        <f>SUMIFS(Raw!$M:$M,Raw!$A:$A,'GP breakdown'!$B$88,Raw!$B:$B,'GP breakdown'!H93)</f>
        <v>202070</v>
      </c>
      <c r="N93" s="49" t="s">
        <v>604</v>
      </c>
      <c r="O93" s="322">
        <f>SUMIFS(Raw!$AB:$AB,Raw!$A:$A,'GP breakdown'!$B$88,Raw!$B:$B,'GP breakdown'!N93)</f>
        <v>1953.8994604084414</v>
      </c>
      <c r="P93" s="322">
        <f>SUMIFS(Raw!$AC:$AC,Raw!$A:$A,'GP breakdown'!$B$88,Raw!$B:$B,'GP breakdown'!N93)</f>
        <v>1861.1163837488652</v>
      </c>
      <c r="Q93" s="322">
        <f>SUMIFS(Raw!$AD:$AD,Raw!$A:$A,'GP breakdown'!$B$88,Raw!$B:$B,'GP breakdown'!N93)</f>
        <v>2539.4763228404217</v>
      </c>
      <c r="R93" s="322">
        <f>SUMIFS(Raw!$AE:$AE,Raw!$A:$A,'GP breakdown'!$B$88,Raw!$B:$B,'GP breakdown'!N93)</f>
        <v>1449.3129154255555</v>
      </c>
      <c r="T93" s="49" t="s">
        <v>604</v>
      </c>
      <c r="U93" s="322">
        <f t="shared" si="48"/>
        <v>397.069254591559</v>
      </c>
      <c r="V93" s="322">
        <f t="shared" si="49"/>
        <v>625.48096481871153</v>
      </c>
      <c r="W93" s="322">
        <f t="shared" si="50"/>
        <v>1182.1847736529844</v>
      </c>
      <c r="X93" s="322">
        <f t="shared" si="51"/>
        <v>760.17481657444455</v>
      </c>
      <c r="Z93" s="49" t="s">
        <v>604</v>
      </c>
      <c r="AA93" s="322">
        <f t="shared" si="52"/>
        <v>10575.800460644996</v>
      </c>
      <c r="AB93" s="322">
        <f t="shared" si="53"/>
        <v>10853.242963312878</v>
      </c>
      <c r="AC93" s="322">
        <f t="shared" si="54"/>
        <v>11864.250340286357</v>
      </c>
      <c r="AD93" s="322">
        <f t="shared" si="55"/>
        <v>10934.268976097392</v>
      </c>
      <c r="AF93" s="49" t="s">
        <v>604</v>
      </c>
      <c r="AG93" s="322">
        <f t="shared" si="56"/>
        <v>8789.5898748451018</v>
      </c>
      <c r="AH93" s="322">
        <f t="shared" si="57"/>
        <v>8123.20833023672</v>
      </c>
      <c r="AI93" s="322">
        <f t="shared" si="58"/>
        <v>8095.574004789557</v>
      </c>
      <c r="AJ93" s="322">
        <f t="shared" si="59"/>
        <v>7172.3309517768866</v>
      </c>
      <c r="AL93" s="49" t="s">
        <v>604</v>
      </c>
      <c r="AM93" s="53">
        <f t="shared" si="60"/>
        <v>0.16889601807889601</v>
      </c>
      <c r="AN93" s="53">
        <f t="shared" si="61"/>
        <v>0.2515409119932604</v>
      </c>
      <c r="AO93" s="53">
        <f t="shared" si="62"/>
        <v>0.31764976525316962</v>
      </c>
      <c r="AP93" s="53">
        <f t="shared" si="63"/>
        <v>0.34405025452951665</v>
      </c>
    </row>
    <row r="94" spans="2:42">
      <c r="B94" s="49" t="s">
        <v>603</v>
      </c>
      <c r="C94" s="322">
        <f>SUMIFS(Raw!$D:$D,Raw!$A:$A,'GP breakdown'!$B$88,Raw!$B:$B,'GP breakdown'!B94)</f>
        <v>947.96940600000016</v>
      </c>
      <c r="D94" s="322">
        <f>SUMIFS(Raw!$E:$E,Raw!$A:$A,'GP breakdown'!$B$88,Raw!$B:$B,'GP breakdown'!B94)</f>
        <v>978.0887652891056</v>
      </c>
      <c r="E94" s="322">
        <f>SUMIFS(Raw!$F:$F,Raw!$A:$A,'GP breakdown'!$B$88,Raw!$B:$B,'GP breakdown'!B94)</f>
        <v>621.66397336699606</v>
      </c>
      <c r="F94" s="322">
        <f>SUMIFS(Raw!$G:$G,Raw!$A:$A,'GP breakdown'!$B$88,Raw!$B:$B,'GP breakdown'!B94)</f>
        <v>532.73001599999998</v>
      </c>
      <c r="H94" s="49" t="s">
        <v>603</v>
      </c>
      <c r="I94" s="322">
        <f>SUMIFS(Raw!$J:$J,Raw!$A:$A,'GP breakdown'!$B$88,Raw!$B:$B,'GP breakdown'!H94)</f>
        <v>582163</v>
      </c>
      <c r="J94" s="322">
        <f>SUMIFS(Raw!$K:$K,Raw!$A:$A,'GP breakdown'!$B$88,Raw!$B:$B,'GP breakdown'!H94)</f>
        <v>475529</v>
      </c>
      <c r="K94" s="322">
        <f>SUMIFS(Raw!$L:$L,Raw!$A:$A,'GP breakdown'!$B$88,Raw!$B:$B,'GP breakdown'!H94)</f>
        <v>250488</v>
      </c>
      <c r="L94" s="322">
        <f>SUMIFS(Raw!$M:$M,Raw!$A:$A,'GP breakdown'!$B$88,Raw!$B:$B,'GP breakdown'!H94)</f>
        <v>277322</v>
      </c>
      <c r="N94" s="49" t="s">
        <v>603</v>
      </c>
      <c r="O94" s="322">
        <f>SUMIFS(Raw!$AB:$AB,Raw!$A:$A,'GP breakdown'!$B$88,Raw!$B:$B,'GP breakdown'!N94)</f>
        <v>835.93875135136068</v>
      </c>
      <c r="P94" s="322">
        <f>SUMIFS(Raw!$AC:$AC,Raw!$A:$A,'GP breakdown'!$B$88,Raw!$B:$B,'GP breakdown'!N94)</f>
        <v>797.59616133409406</v>
      </c>
      <c r="Q94" s="322">
        <f>SUMIFS(Raw!$AD:$AD,Raw!$A:$A,'GP breakdown'!$B$88,Raw!$B:$B,'GP breakdown'!N94)</f>
        <v>417.21289201678809</v>
      </c>
      <c r="R94" s="322">
        <f>SUMIFS(Raw!$AE:$AE,Raw!$A:$A,'GP breakdown'!$B$88,Raw!$B:$B,'GP breakdown'!N94)</f>
        <v>315.95791366702878</v>
      </c>
      <c r="T94" s="49" t="s">
        <v>603</v>
      </c>
      <c r="U94" s="322">
        <f t="shared" si="48"/>
        <v>112.03065464863948</v>
      </c>
      <c r="V94" s="322">
        <f t="shared" si="49"/>
        <v>180.49260395501153</v>
      </c>
      <c r="W94" s="322">
        <f t="shared" si="50"/>
        <v>204.45108135020797</v>
      </c>
      <c r="X94" s="322">
        <f t="shared" si="51"/>
        <v>216.7721023329712</v>
      </c>
      <c r="Z94" s="49" t="s">
        <v>603</v>
      </c>
      <c r="AA94" s="322">
        <f t="shared" si="52"/>
        <v>1628.3573603956281</v>
      </c>
      <c r="AB94" s="322">
        <f t="shared" si="53"/>
        <v>2056.8435685081367</v>
      </c>
      <c r="AC94" s="322">
        <f t="shared" si="54"/>
        <v>2481.8113976198301</v>
      </c>
      <c r="AD94" s="322">
        <f t="shared" si="55"/>
        <v>1920.9800015866033</v>
      </c>
      <c r="AF94" s="49" t="s">
        <v>603</v>
      </c>
      <c r="AG94" s="322">
        <f t="shared" si="56"/>
        <v>1435.918722679663</v>
      </c>
      <c r="AH94" s="322">
        <f t="shared" si="57"/>
        <v>1677.2818510208506</v>
      </c>
      <c r="AI94" s="322">
        <f t="shared" si="58"/>
        <v>1665.6003162498325</v>
      </c>
      <c r="AJ94" s="322">
        <f t="shared" si="59"/>
        <v>1139.3178819820598</v>
      </c>
      <c r="AL94" s="49" t="s">
        <v>603</v>
      </c>
      <c r="AM94" s="53">
        <f t="shared" si="60"/>
        <v>0.11817960995319238</v>
      </c>
      <c r="AN94" s="53">
        <f t="shared" si="61"/>
        <v>0.18453601591227881</v>
      </c>
      <c r="AO94" s="53">
        <f t="shared" si="62"/>
        <v>0.32887715889804564</v>
      </c>
      <c r="AP94" s="53">
        <f t="shared" si="63"/>
        <v>0.40690799433567343</v>
      </c>
    </row>
    <row r="95" spans="2:42">
      <c r="B95" s="49" t="s">
        <v>97</v>
      </c>
      <c r="C95" s="322">
        <f>SUMIFS(Raw!$D:$D,Raw!$A:$A,'GP breakdown'!$B$88,Raw!$B:$B,'GP breakdown'!B95)</f>
        <v>251.59166299999998</v>
      </c>
      <c r="D95" s="322">
        <f>SUMIFS(Raw!$E:$E,Raw!$A:$A,'GP breakdown'!$B$88,Raw!$B:$B,'GP breakdown'!B95)</f>
        <v>210.88465971702735</v>
      </c>
      <c r="E95" s="322">
        <f>SUMIFS(Raw!$F:$F,Raw!$A:$A,'GP breakdown'!$B$88,Raw!$B:$B,'GP breakdown'!B95)</f>
        <v>230.42673075380048</v>
      </c>
      <c r="F95" s="322">
        <f>SUMIFS(Raw!$G:$G,Raw!$A:$A,'GP breakdown'!$B$88,Raw!$B:$B,'GP breakdown'!B95)</f>
        <v>107.342905</v>
      </c>
      <c r="H95" s="49" t="s">
        <v>97</v>
      </c>
      <c r="I95" s="322">
        <f>SUMIFS(Raw!$J:$J,Raw!$A:$A,'GP breakdown'!$B$88,Raw!$B:$B,'GP breakdown'!H95)</f>
        <v>224558</v>
      </c>
      <c r="J95" s="322">
        <f>SUMIFS(Raw!$K:$K,Raw!$A:$A,'GP breakdown'!$B$88,Raw!$B:$B,'GP breakdown'!H95)</f>
        <v>185207</v>
      </c>
      <c r="K95" s="322">
        <f>SUMIFS(Raw!$L:$L,Raw!$A:$A,'GP breakdown'!$B$88,Raw!$B:$B,'GP breakdown'!H95)</f>
        <v>196364</v>
      </c>
      <c r="L95" s="322">
        <f>SUMIFS(Raw!$M:$M,Raw!$A:$A,'GP breakdown'!$B$88,Raw!$B:$B,'GP breakdown'!H95)</f>
        <v>85994</v>
      </c>
      <c r="N95" s="49" t="s">
        <v>97</v>
      </c>
      <c r="O95" s="322">
        <f>SUMIFS(Raw!$AB:$AB,Raw!$A:$A,'GP breakdown'!$B$88,Raw!$B:$B,'GP breakdown'!N95)</f>
        <v>198.54976300000001</v>
      </c>
      <c r="P95" s="322">
        <f>SUMIFS(Raw!$AC:$AC,Raw!$A:$A,'GP breakdown'!$B$88,Raw!$B:$B,'GP breakdown'!N95)</f>
        <v>187.07852200000002</v>
      </c>
      <c r="Q95" s="322">
        <f>SUMIFS(Raw!$AD:$AD,Raw!$A:$A,'GP breakdown'!$B$88,Raw!$B:$B,'GP breakdown'!N95)</f>
        <v>184.49527699999999</v>
      </c>
      <c r="R95" s="322">
        <f>SUMIFS(Raw!$AE:$AE,Raw!$A:$A,'GP breakdown'!$B$88,Raw!$B:$B,'GP breakdown'!N95)</f>
        <v>79.532551999999995</v>
      </c>
      <c r="T95" s="49" t="s">
        <v>97</v>
      </c>
      <c r="U95" s="322">
        <f t="shared" si="48"/>
        <v>53.04189999999997</v>
      </c>
      <c r="V95" s="322">
        <f t="shared" si="49"/>
        <v>23.806137717027326</v>
      </c>
      <c r="W95" s="322">
        <f t="shared" si="50"/>
        <v>45.931453753800497</v>
      </c>
      <c r="X95" s="322">
        <f t="shared" si="51"/>
        <v>27.810353000000006</v>
      </c>
      <c r="Z95" s="49" t="s">
        <v>97</v>
      </c>
      <c r="AA95" s="322">
        <f t="shared" si="52"/>
        <v>1120.3861051487811</v>
      </c>
      <c r="AB95" s="322">
        <f t="shared" si="53"/>
        <v>1138.6430303229756</v>
      </c>
      <c r="AC95" s="322">
        <f t="shared" si="54"/>
        <v>1173.4672890845598</v>
      </c>
      <c r="AD95" s="322">
        <f t="shared" si="55"/>
        <v>1248.2604018885038</v>
      </c>
      <c r="AF95" s="49" t="s">
        <v>97</v>
      </c>
      <c r="AG95" s="322">
        <f t="shared" si="56"/>
        <v>884.18031421726232</v>
      </c>
      <c r="AH95" s="322">
        <f t="shared" si="57"/>
        <v>1010.1050284276514</v>
      </c>
      <c r="AI95" s="322">
        <f t="shared" si="58"/>
        <v>939.5575410971461</v>
      </c>
      <c r="AJ95" s="322">
        <f t="shared" si="59"/>
        <v>924.86164150987281</v>
      </c>
      <c r="AL95" s="49" t="s">
        <v>97</v>
      </c>
      <c r="AM95" s="53">
        <f t="shared" si="60"/>
        <v>0.21082534837412309</v>
      </c>
      <c r="AN95" s="53">
        <f t="shared" si="61"/>
        <v>0.112887005384703</v>
      </c>
      <c r="AO95" s="53">
        <f t="shared" si="62"/>
        <v>0.19933214173348654</v>
      </c>
      <c r="AP95" s="53">
        <f t="shared" si="63"/>
        <v>0.2590795637587785</v>
      </c>
    </row>
    <row r="96" spans="2:42">
      <c r="B96" s="49" t="s">
        <v>602</v>
      </c>
      <c r="C96" s="322">
        <f>SUMIFS(Raw!$D:$D,Raw!$A:$A,'GP breakdown'!$B$88,Raw!$B:$B,'GP breakdown'!B96)</f>
        <v>0.146868</v>
      </c>
      <c r="D96" s="322">
        <f>SUMIFS(Raw!$E:$E,Raw!$A:$A,'GP breakdown'!$B$88,Raw!$B:$B,'GP breakdown'!B96)</f>
        <v>36.144043739355944</v>
      </c>
      <c r="E96" s="322">
        <f>SUMIFS(Raw!$F:$F,Raw!$A:$A,'GP breakdown'!$B$88,Raw!$B:$B,'GP breakdown'!B96)</f>
        <v>8.6004900383590002</v>
      </c>
      <c r="F96" s="322">
        <f>SUMIFS(Raw!$G:$G,Raw!$A:$A,'GP breakdown'!$B$88,Raw!$B:$B,'GP breakdown'!B96)</f>
        <v>49.877831999999998</v>
      </c>
      <c r="H96" s="49" t="s">
        <v>602</v>
      </c>
      <c r="I96" s="322">
        <f>SUMIFS(Raw!$J:$J,Raw!$A:$A,'GP breakdown'!$B$88,Raw!$B:$B,'GP breakdown'!H96)</f>
        <v>36</v>
      </c>
      <c r="J96" s="322">
        <f>SUMIFS(Raw!$K:$K,Raw!$A:$A,'GP breakdown'!$B$88,Raw!$B:$B,'GP breakdown'!H96)</f>
        <v>1974</v>
      </c>
      <c r="K96" s="322">
        <f>SUMIFS(Raw!$L:$L,Raw!$A:$A,'GP breakdown'!$B$88,Raw!$B:$B,'GP breakdown'!H96)</f>
        <v>1516</v>
      </c>
      <c r="L96" s="322">
        <f>SUMIFS(Raw!$M:$M,Raw!$A:$A,'GP breakdown'!$B$88,Raw!$B:$B,'GP breakdown'!H96)</f>
        <v>2634</v>
      </c>
      <c r="N96" s="49" t="s">
        <v>602</v>
      </c>
      <c r="O96" s="322">
        <f>SUMIFS(Raw!$AB:$AB,Raw!$A:$A,'GP breakdown'!$B$88,Raw!$B:$B,'GP breakdown'!N96)</f>
        <v>0.124274</v>
      </c>
      <c r="P96" s="322">
        <f>SUMIFS(Raw!$AC:$AC,Raw!$A:$A,'GP breakdown'!$B$88,Raw!$B:$B,'GP breakdown'!N96)</f>
        <v>30.751354999999997</v>
      </c>
      <c r="Q96" s="322">
        <f>SUMIFS(Raw!$AD:$AD,Raw!$A:$A,'GP breakdown'!$B$88,Raw!$B:$B,'GP breakdown'!N96)</f>
        <v>6.7841890000000005</v>
      </c>
      <c r="R96" s="322">
        <f>SUMIFS(Raw!$AE:$AE,Raw!$A:$A,'GP breakdown'!$B$88,Raw!$B:$B,'GP breakdown'!N96)</f>
        <v>42.759167999999995</v>
      </c>
      <c r="T96" s="49" t="s">
        <v>602</v>
      </c>
      <c r="U96" s="322">
        <f t="shared" si="48"/>
        <v>2.2594000000000003E-2</v>
      </c>
      <c r="V96" s="322">
        <f t="shared" si="49"/>
        <v>5.3926887393559468</v>
      </c>
      <c r="W96" s="322">
        <f t="shared" si="50"/>
        <v>1.8163010383589997</v>
      </c>
      <c r="X96" s="322">
        <f t="shared" si="51"/>
        <v>7.1186640000000025</v>
      </c>
      <c r="Z96" s="49" t="s">
        <v>602</v>
      </c>
      <c r="AA96" s="322">
        <f t="shared" si="52"/>
        <v>4079.6666666666665</v>
      </c>
      <c r="AB96" s="322">
        <f t="shared" si="53"/>
        <v>18310.052552865222</v>
      </c>
      <c r="AC96" s="322">
        <f t="shared" si="54"/>
        <v>5673.146463297493</v>
      </c>
      <c r="AD96" s="322">
        <f t="shared" si="55"/>
        <v>18936.154897494303</v>
      </c>
      <c r="AF96" s="49" t="s">
        <v>602</v>
      </c>
      <c r="AG96" s="322">
        <f t="shared" si="56"/>
        <v>3452.0555555555557</v>
      </c>
      <c r="AH96" s="322">
        <f t="shared" si="57"/>
        <v>15578.194022289765</v>
      </c>
      <c r="AI96" s="322">
        <f t="shared" si="58"/>
        <v>4475.0587071240116</v>
      </c>
      <c r="AJ96" s="322">
        <f t="shared" si="59"/>
        <v>16233.548974943049</v>
      </c>
      <c r="AL96" s="49" t="s">
        <v>602</v>
      </c>
      <c r="AM96" s="53">
        <f t="shared" si="60"/>
        <v>0.1538388212544598</v>
      </c>
      <c r="AN96" s="53">
        <f t="shared" si="61"/>
        <v>0.14919992843756005</v>
      </c>
      <c r="AO96" s="53">
        <f t="shared" si="62"/>
        <v>0.21118576153895011</v>
      </c>
      <c r="AP96" s="53">
        <f t="shared" si="63"/>
        <v>0.14272200122892276</v>
      </c>
    </row>
    <row r="97" spans="2:42">
      <c r="B97" s="49" t="s">
        <v>601</v>
      </c>
      <c r="C97" s="322">
        <f>SUMIFS(Raw!$D:$D,Raw!$A:$A,'GP breakdown'!$B$88,Raw!$B:$B,'GP breakdown'!B97)</f>
        <v>1553.0718140000001</v>
      </c>
      <c r="D97" s="322">
        <f>SUMIFS(Raw!$E:$E,Raw!$A:$A,'GP breakdown'!$B$88,Raw!$B:$B,'GP breakdown'!B97)</f>
        <v>1316.0879252936979</v>
      </c>
      <c r="E97" s="322">
        <f>SUMIFS(Raw!$F:$F,Raw!$A:$A,'GP breakdown'!$B$88,Raw!$B:$B,'GP breakdown'!B97)</f>
        <v>972.62337707208906</v>
      </c>
      <c r="F97" s="322">
        <f>SUMIFS(Raw!$G:$G,Raw!$A:$A,'GP breakdown'!$B$88,Raw!$B:$B,'GP breakdown'!B97)</f>
        <v>1693.558323</v>
      </c>
      <c r="H97" s="49" t="s">
        <v>601</v>
      </c>
      <c r="I97" s="322">
        <f>SUMIFS(Raw!$J:$J,Raw!$A:$A,'GP breakdown'!$B$88,Raw!$B:$B,'GP breakdown'!H97)</f>
        <v>324608</v>
      </c>
      <c r="J97" s="322">
        <f>SUMIFS(Raw!$K:$K,Raw!$A:$A,'GP breakdown'!$B$88,Raw!$B:$B,'GP breakdown'!H97)</f>
        <v>313509</v>
      </c>
      <c r="K97" s="322">
        <f>SUMIFS(Raw!$L:$L,Raw!$A:$A,'GP breakdown'!$B$88,Raw!$B:$B,'GP breakdown'!H97)</f>
        <v>211258</v>
      </c>
      <c r="L97" s="322">
        <f>SUMIFS(Raw!$M:$M,Raw!$A:$A,'GP breakdown'!$B$88,Raw!$B:$B,'GP breakdown'!H97)</f>
        <v>354582</v>
      </c>
      <c r="N97" s="49" t="s">
        <v>601</v>
      </c>
      <c r="O97" s="322">
        <f>SUMIFS(Raw!$AB:$AB,Raw!$A:$A,'GP breakdown'!$B$88,Raw!$B:$B,'GP breakdown'!N97)</f>
        <v>1234.8472689999999</v>
      </c>
      <c r="P97" s="322">
        <f>SUMIFS(Raw!$AC:$AC,Raw!$A:$A,'GP breakdown'!$B$88,Raw!$B:$B,'GP breakdown'!N97)</f>
        <v>1005.120852</v>
      </c>
      <c r="Q97" s="322">
        <f>SUMIFS(Raw!$AD:$AD,Raw!$A:$A,'GP breakdown'!$B$88,Raw!$B:$B,'GP breakdown'!N97)</f>
        <v>731.37850900000001</v>
      </c>
      <c r="R97" s="322">
        <f>SUMIFS(Raw!$AE:$AE,Raw!$A:$A,'GP breakdown'!$B$88,Raw!$B:$B,'GP breakdown'!N97)</f>
        <v>1242.8747450000001</v>
      </c>
      <c r="T97" s="49" t="s">
        <v>601</v>
      </c>
      <c r="U97" s="322">
        <f t="shared" si="48"/>
        <v>318.22454500000026</v>
      </c>
      <c r="V97" s="322">
        <f t="shared" si="49"/>
        <v>310.96707329369792</v>
      </c>
      <c r="W97" s="322">
        <f t="shared" si="50"/>
        <v>241.24486807208905</v>
      </c>
      <c r="X97" s="322">
        <f t="shared" si="51"/>
        <v>450.6835779999999</v>
      </c>
      <c r="Z97" s="49" t="s">
        <v>601</v>
      </c>
      <c r="AA97" s="322">
        <f t="shared" si="52"/>
        <v>4784.4532913544963</v>
      </c>
      <c r="AB97" s="322">
        <f t="shared" si="53"/>
        <v>4197.9270939389235</v>
      </c>
      <c r="AC97" s="322">
        <f t="shared" si="54"/>
        <v>4603.9599781882298</v>
      </c>
      <c r="AD97" s="322">
        <f t="shared" si="55"/>
        <v>4776.2106452104172</v>
      </c>
      <c r="AF97" s="49" t="s">
        <v>601</v>
      </c>
      <c r="AG97" s="322">
        <f t="shared" si="56"/>
        <v>3804.1184105136035</v>
      </c>
      <c r="AH97" s="322">
        <f t="shared" si="57"/>
        <v>3206.0350803326219</v>
      </c>
      <c r="AI97" s="322">
        <f t="shared" si="58"/>
        <v>3462.0156822463528</v>
      </c>
      <c r="AJ97" s="322">
        <f t="shared" si="59"/>
        <v>3505.1828491011952</v>
      </c>
      <c r="AL97" s="49" t="s">
        <v>601</v>
      </c>
      <c r="AM97" s="53">
        <f t="shared" si="60"/>
        <v>0.20490008390558573</v>
      </c>
      <c r="AN97" s="53">
        <f t="shared" si="61"/>
        <v>0.23628138159865161</v>
      </c>
      <c r="AO97" s="53">
        <f t="shared" si="62"/>
        <v>0.24803523517840392</v>
      </c>
      <c r="AP97" s="53">
        <f t="shared" si="63"/>
        <v>0.26611636096573915</v>
      </c>
    </row>
    <row r="98" spans="2:42">
      <c r="B98" s="49" t="s">
        <v>597</v>
      </c>
      <c r="C98" s="322">
        <f>SUMIFS(Raw!$D:$D,Raw!$A:$A,'GP breakdown'!$B$88,Raw!$B:$B,'GP breakdown'!B98)</f>
        <v>4846.8046989999993</v>
      </c>
      <c r="D98" s="322">
        <f>SUMIFS(Raw!$E:$E,Raw!$A:$A,'GP breakdown'!$B$88,Raw!$B:$B,'GP breakdown'!B98)</f>
        <v>4738.2715498736743</v>
      </c>
      <c r="E98" s="322">
        <f>SUMIFS(Raw!$F:$F,Raw!$A:$A,'GP breakdown'!$B$88,Raw!$B:$B,'GP breakdown'!B98)</f>
        <v>5188.9516879391795</v>
      </c>
      <c r="F98" s="322">
        <f>SUMIFS(Raw!$G:$G,Raw!$A:$A,'GP breakdown'!$B$88,Raw!$B:$B,'GP breakdown'!B98)</f>
        <v>5877.6199350000006</v>
      </c>
      <c r="H98" s="49" t="s">
        <v>597</v>
      </c>
      <c r="I98" s="322">
        <f>SUMIFS(Raw!$J:$J,Raw!$A:$A,'GP breakdown'!$B$88,Raw!$B:$B,'GP breakdown'!H98)</f>
        <v>2225777</v>
      </c>
      <c r="J98" s="322">
        <f>SUMIFS(Raw!$K:$K,Raw!$A:$A,'GP breakdown'!$B$88,Raw!$B:$B,'GP breakdown'!H98)</f>
        <v>2080505</v>
      </c>
      <c r="K98" s="322">
        <f>SUMIFS(Raw!$L:$L,Raw!$A:$A,'GP breakdown'!$B$88,Raw!$B:$B,'GP breakdown'!H98)</f>
        <v>2256018</v>
      </c>
      <c r="L98" s="322">
        <f>SUMIFS(Raw!$M:$M,Raw!$A:$A,'GP breakdown'!$B$88,Raw!$B:$B,'GP breakdown'!H98)</f>
        <v>2262868</v>
      </c>
      <c r="N98" s="49" t="s">
        <v>597</v>
      </c>
      <c r="O98" s="322">
        <f>SUMIFS(Raw!$AB:$AB,Raw!$A:$A,'GP breakdown'!$B$88,Raw!$B:$B,'GP breakdown'!N98)</f>
        <v>3505.8098650000006</v>
      </c>
      <c r="P98" s="322">
        <f>SUMIFS(Raw!$AC:$AC,Raw!$A:$A,'GP breakdown'!$B$88,Raw!$B:$B,'GP breakdown'!N98)</f>
        <v>3413.7441639999997</v>
      </c>
      <c r="Q98" s="322">
        <f>SUMIFS(Raw!$AD:$AD,Raw!$A:$A,'GP breakdown'!$B$88,Raw!$B:$B,'GP breakdown'!N98)</f>
        <v>3763.351318</v>
      </c>
      <c r="R98" s="322">
        <f>SUMIFS(Raw!$AE:$AE,Raw!$A:$A,'GP breakdown'!$B$88,Raw!$B:$B,'GP breakdown'!N98)</f>
        <v>3998.5015170000001</v>
      </c>
      <c r="T98" s="49" t="s">
        <v>597</v>
      </c>
      <c r="U98" s="322">
        <f t="shared" si="48"/>
        <v>1340.9948339999987</v>
      </c>
      <c r="V98" s="322">
        <f t="shared" si="49"/>
        <v>1324.5273858736746</v>
      </c>
      <c r="W98" s="322">
        <f t="shared" si="50"/>
        <v>1425.6003699391795</v>
      </c>
      <c r="X98" s="322">
        <f t="shared" si="51"/>
        <v>1879.1184180000005</v>
      </c>
      <c r="Z98" s="49" t="s">
        <v>597</v>
      </c>
      <c r="AA98" s="322">
        <f t="shared" si="52"/>
        <v>2177.5787507014402</v>
      </c>
      <c r="AB98" s="322">
        <f t="shared" si="53"/>
        <v>2277.4622266582751</v>
      </c>
      <c r="AC98" s="322">
        <f t="shared" si="54"/>
        <v>2300.0488861078143</v>
      </c>
      <c r="AD98" s="322">
        <f t="shared" si="55"/>
        <v>2597.4205897118177</v>
      </c>
      <c r="AF98" s="49" t="s">
        <v>597</v>
      </c>
      <c r="AG98" s="322">
        <f t="shared" si="56"/>
        <v>1575.094838791128</v>
      </c>
      <c r="AH98" s="322">
        <f t="shared" si="57"/>
        <v>1640.8247824446466</v>
      </c>
      <c r="AI98" s="322">
        <f t="shared" si="58"/>
        <v>1668.1388703458927</v>
      </c>
      <c r="AJ98" s="322">
        <f t="shared" si="59"/>
        <v>1767.0060812208224</v>
      </c>
      <c r="AL98" s="49" t="s">
        <v>597</v>
      </c>
      <c r="AM98" s="53">
        <f t="shared" si="60"/>
        <v>0.27667606129800837</v>
      </c>
      <c r="AN98" s="53">
        <f t="shared" si="61"/>
        <v>0.27953809146058489</v>
      </c>
      <c r="AO98" s="53">
        <f t="shared" si="62"/>
        <v>0.27473764561206859</v>
      </c>
      <c r="AP98" s="53">
        <f t="shared" si="63"/>
        <v>0.3197073711435886</v>
      </c>
    </row>
    <row r="99" spans="2:42">
      <c r="B99" s="49" t="s">
        <v>600</v>
      </c>
      <c r="C99" s="322">
        <f>SUMIFS(Raw!$D:$D,Raw!$A:$A,'GP breakdown'!$B$88,Raw!$B:$B,'GP breakdown'!B99)</f>
        <v>161.52102000000002</v>
      </c>
      <c r="D99" s="322">
        <f>SUMIFS(Raw!$E:$E,Raw!$A:$A,'GP breakdown'!$B$88,Raw!$B:$B,'GP breakdown'!B99)</f>
        <v>972.51038379488386</v>
      </c>
      <c r="E99" s="322">
        <f>SUMIFS(Raw!$F:$F,Raw!$A:$A,'GP breakdown'!$B$88,Raw!$B:$B,'GP breakdown'!B99)</f>
        <v>320.38012390665068</v>
      </c>
      <c r="F99" s="322">
        <f>SUMIFS(Raw!$G:$G,Raw!$A:$A,'GP breakdown'!$B$88,Raw!$B:$B,'GP breakdown'!B99)</f>
        <v>194.78348500000001</v>
      </c>
      <c r="H99" s="49" t="s">
        <v>600</v>
      </c>
      <c r="I99" s="322">
        <f>SUMIFS(Raw!$J:$J,Raw!$A:$A,'GP breakdown'!$B$88,Raw!$B:$B,'GP breakdown'!H99)</f>
        <v>73779</v>
      </c>
      <c r="J99" s="322">
        <f>SUMIFS(Raw!$K:$K,Raw!$A:$A,'GP breakdown'!$B$88,Raw!$B:$B,'GP breakdown'!H99)</f>
        <v>600565</v>
      </c>
      <c r="K99" s="322">
        <f>SUMIFS(Raw!$L:$L,Raw!$A:$A,'GP breakdown'!$B$88,Raw!$B:$B,'GP breakdown'!H99)</f>
        <v>165372</v>
      </c>
      <c r="L99" s="322">
        <f>SUMIFS(Raw!$M:$M,Raw!$A:$A,'GP breakdown'!$B$88,Raw!$B:$B,'GP breakdown'!H99)</f>
        <v>87051</v>
      </c>
      <c r="N99" s="49" t="s">
        <v>600</v>
      </c>
      <c r="O99" s="322">
        <f>SUMIFS(Raw!$AB:$AB,Raw!$A:$A,'GP breakdown'!$B$88,Raw!$B:$B,'GP breakdown'!N99)</f>
        <v>119.15104100000001</v>
      </c>
      <c r="P99" s="322">
        <f>SUMIFS(Raw!$AC:$AC,Raw!$A:$A,'GP breakdown'!$B$88,Raw!$B:$B,'GP breakdown'!N99)</f>
        <v>631.26959199999999</v>
      </c>
      <c r="Q99" s="322">
        <f>SUMIFS(Raw!$AD:$AD,Raw!$A:$A,'GP breakdown'!$B$88,Raw!$B:$B,'GP breakdown'!N99)</f>
        <v>210.72489900000002</v>
      </c>
      <c r="R99" s="322">
        <f>SUMIFS(Raw!$AE:$AE,Raw!$A:$A,'GP breakdown'!$B$88,Raw!$B:$B,'GP breakdown'!N99)</f>
        <v>128.34974099999999</v>
      </c>
      <c r="T99" s="49" t="s">
        <v>600</v>
      </c>
      <c r="U99" s="322">
        <f t="shared" si="48"/>
        <v>42.369979000000015</v>
      </c>
      <c r="V99" s="322">
        <f t="shared" si="49"/>
        <v>341.24079179488388</v>
      </c>
      <c r="W99" s="322">
        <f t="shared" si="50"/>
        <v>109.65522490665066</v>
      </c>
      <c r="X99" s="322">
        <f t="shared" si="51"/>
        <v>66.433744000000019</v>
      </c>
      <c r="Z99" s="49" t="s">
        <v>600</v>
      </c>
      <c r="AA99" s="322">
        <f t="shared" si="52"/>
        <v>2189.2546659618592</v>
      </c>
      <c r="AB99" s="322">
        <f t="shared" si="53"/>
        <v>1619.3257745537683</v>
      </c>
      <c r="AC99" s="322">
        <f t="shared" si="54"/>
        <v>1937.329922276145</v>
      </c>
      <c r="AD99" s="322">
        <f t="shared" si="55"/>
        <v>2237.5789479730274</v>
      </c>
      <c r="AF99" s="49" t="s">
        <v>600</v>
      </c>
      <c r="AG99" s="322">
        <f t="shared" si="56"/>
        <v>1614.9722956396806</v>
      </c>
      <c r="AH99" s="322">
        <f t="shared" si="57"/>
        <v>1051.1261761840933</v>
      </c>
      <c r="AI99" s="322">
        <f t="shared" si="58"/>
        <v>1274.2477505260867</v>
      </c>
      <c r="AJ99" s="322">
        <f t="shared" si="59"/>
        <v>1474.4200641003549</v>
      </c>
      <c r="AL99" s="49" t="s">
        <v>600</v>
      </c>
      <c r="AM99" s="53">
        <f t="shared" si="60"/>
        <v>0.2623186691119212</v>
      </c>
      <c r="AN99" s="53">
        <f t="shared" si="61"/>
        <v>0.35088652777496343</v>
      </c>
      <c r="AO99" s="53">
        <f t="shared" si="62"/>
        <v>0.34226600442479682</v>
      </c>
      <c r="AP99" s="53">
        <f t="shared" si="63"/>
        <v>0.34106456201869484</v>
      </c>
    </row>
    <row r="100" spans="2:42">
      <c r="B100" s="24" t="s">
        <v>143</v>
      </c>
      <c r="C100" s="322">
        <f>SUM(C101:C111)</f>
        <v>0</v>
      </c>
      <c r="D100" s="322">
        <f>SUM(D101:D111)</f>
        <v>0</v>
      </c>
      <c r="E100" s="322">
        <f>SUM(E101:E111)</f>
        <v>1095.6438691524629</v>
      </c>
      <c r="F100" s="322">
        <f>SUM(F101:F111)</f>
        <v>1517.5914436953178</v>
      </c>
      <c r="H100" s="24" t="s">
        <v>299</v>
      </c>
      <c r="I100" s="322">
        <f>SUM(I101:I111)</f>
        <v>0</v>
      </c>
      <c r="J100" s="322">
        <f>SUM(J101:J111)</f>
        <v>0</v>
      </c>
      <c r="K100" s="322">
        <f>SUM(K101:K111)</f>
        <v>634745</v>
      </c>
      <c r="L100" s="322">
        <f>SUM(L101:L111)</f>
        <v>790121</v>
      </c>
      <c r="N100" s="24" t="s">
        <v>299</v>
      </c>
      <c r="O100" s="322">
        <f>SUM(O101:O111)</f>
        <v>0</v>
      </c>
      <c r="P100" s="322">
        <f>SUM(P101:P111)</f>
        <v>0</v>
      </c>
      <c r="Q100" s="322">
        <f>SUM(Q101:Q111)</f>
        <v>685.82695556584019</v>
      </c>
      <c r="R100" s="322">
        <f>SUM(R101:R111)</f>
        <v>865.06225683767389</v>
      </c>
      <c r="T100" s="24" t="s">
        <v>299</v>
      </c>
      <c r="U100" s="24">
        <f t="shared" ref="U100:U114" si="64">C100-O100</f>
        <v>0</v>
      </c>
      <c r="V100" s="24">
        <f t="shared" ref="V100:V114" si="65">D100-P100</f>
        <v>0</v>
      </c>
      <c r="W100" s="24">
        <f t="shared" ref="W100:W114" si="66">E100-Q100</f>
        <v>409.81691358662272</v>
      </c>
      <c r="X100" s="24">
        <f t="shared" ref="X100:X114" si="67">F100-R100</f>
        <v>652.52918685764394</v>
      </c>
      <c r="Z100" s="24" t="s">
        <v>299</v>
      </c>
      <c r="AA100" s="322">
        <f t="shared" ref="AA100:AA114" si="68">IFERROR(C100*1000000/I100,0)</f>
        <v>0</v>
      </c>
      <c r="AB100" s="322">
        <f t="shared" ref="AB100:AB114" si="69">IFERROR(D100*1000000/J100,0)</f>
        <v>0</v>
      </c>
      <c r="AC100" s="322">
        <f t="shared" ref="AC100:AC114" si="70">IFERROR(E100*1000000/K100,0)</f>
        <v>1726.1165809143247</v>
      </c>
      <c r="AD100" s="322">
        <f t="shared" ref="AD100:AD114" si="71">IFERROR(F100*1000000/L100,0)</f>
        <v>1920.7076431272144</v>
      </c>
      <c r="AF100" s="24" t="s">
        <v>299</v>
      </c>
      <c r="AG100" s="322">
        <f t="shared" ref="AG100:AG114" si="72">IFERROR(O100*1000000/I100,0)</f>
        <v>0</v>
      </c>
      <c r="AH100" s="322">
        <f t="shared" ref="AH100:AH114" si="73">IFERROR(P100*1000000/J100,0)</f>
        <v>0</v>
      </c>
      <c r="AI100" s="322">
        <f t="shared" ref="AI100:AI114" si="74">IFERROR(Q100*1000000/K100,0)</f>
        <v>1080.4763417842444</v>
      </c>
      <c r="AJ100" s="322">
        <f t="shared" ref="AJ100:AJ114" si="75">IFERROR(R100*1000000/L100,0)</f>
        <v>1094.8478231026311</v>
      </c>
      <c r="AL100" s="24" t="s">
        <v>299</v>
      </c>
      <c r="AM100" s="53">
        <f t="shared" ref="AM100:AM114" si="76">IFERROR(U100/C100,0)</f>
        <v>0</v>
      </c>
      <c r="AN100" s="53">
        <f t="shared" ref="AN100:AN114" si="77">IFERROR(V100/D100,0)</f>
        <v>0</v>
      </c>
      <c r="AO100" s="53">
        <f t="shared" ref="AO100:AO114" si="78">IFERROR(W100/E100,0)</f>
        <v>0.3740420816698744</v>
      </c>
      <c r="AP100" s="53">
        <f t="shared" ref="AP100:AP114" si="79">IFERROR(X100/F100,0)</f>
        <v>0.42997684888677473</v>
      </c>
    </row>
    <row r="101" spans="2:42">
      <c r="B101" s="49" t="s">
        <v>608</v>
      </c>
      <c r="C101" s="322">
        <f>SUMIFS(Raw!$D:$D,Raw!$A:$A,'GP breakdown'!$B$100,Raw!$B:$B,'GP breakdown'!B101)</f>
        <v>0</v>
      </c>
      <c r="D101" s="322">
        <f>SUMIFS(Raw!$E:$E,Raw!$A:$A,'GP breakdown'!$B$100,Raw!$B:$B,'GP breakdown'!B101)</f>
        <v>0</v>
      </c>
      <c r="E101" s="322">
        <f>SUMIFS(Raw!$F:$F,Raw!$A:$A,'GP breakdown'!$B$100,Raw!$B:$B,'GP breakdown'!B101)</f>
        <v>464.49144509849987</v>
      </c>
      <c r="F101" s="322">
        <f>SUMIFS(Raw!$G:$G,Raw!$A:$A,'GP breakdown'!$B$100,Raw!$B:$B,'GP breakdown'!B101)</f>
        <v>342.1741213312593</v>
      </c>
      <c r="H101" s="49" t="s">
        <v>608</v>
      </c>
      <c r="I101" s="322">
        <f>SUMIFS(Raw!$J:$J,Raw!$A:$A,'GP breakdown'!$B$100,Raw!$B:$B,'GP breakdown'!H101)</f>
        <v>0</v>
      </c>
      <c r="J101" s="322">
        <f>SUMIFS(Raw!$K:$K,Raw!$A:$A,'GP breakdown'!$B$100,Raw!$B:$B,'GP breakdown'!H101)</f>
        <v>0</v>
      </c>
      <c r="K101" s="322">
        <f>SUMIFS(Raw!$L:$L,Raw!$A:$A,'GP breakdown'!$B$100,Raw!$B:$B,'GP breakdown'!H101)</f>
        <v>288631</v>
      </c>
      <c r="L101" s="322">
        <f>SUMIFS(Raw!$M:$M,Raw!$A:$A,'GP breakdown'!$B$100,Raw!$B:$B,'GP breakdown'!H101)</f>
        <v>238232</v>
      </c>
      <c r="N101" s="49" t="s">
        <v>608</v>
      </c>
      <c r="O101" s="322">
        <f>SUMIFS(Raw!$AB:$AB,Raw!$A:$A,'GP breakdown'!$B$100,Raw!$B:$B,'GP breakdown'!N101)</f>
        <v>0</v>
      </c>
      <c r="P101" s="322">
        <f>SUMIFS(Raw!$AC:$AC,Raw!$A:$A,'GP breakdown'!$B$100,Raw!$B:$B,'GP breakdown'!N101)</f>
        <v>0</v>
      </c>
      <c r="Q101" s="322">
        <f>SUMIFS(Raw!$AD:$AD,Raw!$A:$A,'GP breakdown'!$B$100,Raw!$B:$B,'GP breakdown'!N101)</f>
        <v>266.82084706400951</v>
      </c>
      <c r="R101" s="322">
        <f>SUMIFS(Raw!$AE:$AE,Raw!$A:$A,'GP breakdown'!$B$100,Raw!$B:$B,'GP breakdown'!N101)</f>
        <v>162.0055640284848</v>
      </c>
      <c r="T101" s="49" t="s">
        <v>608</v>
      </c>
      <c r="U101" s="322">
        <f t="shared" si="64"/>
        <v>0</v>
      </c>
      <c r="V101" s="322">
        <f t="shared" si="65"/>
        <v>0</v>
      </c>
      <c r="W101" s="322">
        <f t="shared" si="66"/>
        <v>197.67059803449035</v>
      </c>
      <c r="X101" s="322">
        <f t="shared" si="67"/>
        <v>180.1685573027745</v>
      </c>
      <c r="Z101" s="49" t="s">
        <v>608</v>
      </c>
      <c r="AA101" s="322">
        <f t="shared" si="68"/>
        <v>0</v>
      </c>
      <c r="AB101" s="322">
        <f t="shared" si="69"/>
        <v>0</v>
      </c>
      <c r="AC101" s="322">
        <f t="shared" si="70"/>
        <v>1609.2916045002091</v>
      </c>
      <c r="AD101" s="322">
        <f t="shared" si="71"/>
        <v>1436.3062952552946</v>
      </c>
      <c r="AF101" s="49" t="s">
        <v>608</v>
      </c>
      <c r="AG101" s="322">
        <f t="shared" si="72"/>
        <v>0</v>
      </c>
      <c r="AH101" s="322">
        <f t="shared" si="73"/>
        <v>0</v>
      </c>
      <c r="AI101" s="322">
        <f t="shared" si="74"/>
        <v>924.43586123461967</v>
      </c>
      <c r="AJ101" s="322">
        <f t="shared" si="75"/>
        <v>680.03275810338152</v>
      </c>
      <c r="AL101" s="49" t="s">
        <v>608</v>
      </c>
      <c r="AM101" s="53">
        <f t="shared" si="76"/>
        <v>0</v>
      </c>
      <c r="AN101" s="53">
        <f t="shared" si="77"/>
        <v>0</v>
      </c>
      <c r="AO101" s="53">
        <f t="shared" si="78"/>
        <v>0.42556348479695338</v>
      </c>
      <c r="AP101" s="53">
        <f t="shared" si="79"/>
        <v>0.5265405712209108</v>
      </c>
    </row>
    <row r="102" spans="2:42">
      <c r="B102" s="49" t="s">
        <v>607</v>
      </c>
      <c r="C102" s="322">
        <f>SUMIFS(Raw!$D:$D,Raw!$A:$A,'GP breakdown'!$B$100,Raw!$B:$B,'GP breakdown'!B102)</f>
        <v>0</v>
      </c>
      <c r="D102" s="322">
        <f>SUMIFS(Raw!$E:$E,Raw!$A:$A,'GP breakdown'!$B$100,Raw!$B:$B,'GP breakdown'!B102)</f>
        <v>0</v>
      </c>
      <c r="E102" s="322">
        <f>SUMIFS(Raw!$F:$F,Raw!$A:$A,'GP breakdown'!$B$100,Raw!$B:$B,'GP breakdown'!B102)</f>
        <v>127.46010481199998</v>
      </c>
      <c r="F102" s="322">
        <f>SUMIFS(Raw!$G:$G,Raw!$A:$A,'GP breakdown'!$B$100,Raw!$B:$B,'GP breakdown'!B102)</f>
        <v>133.59367308041038</v>
      </c>
      <c r="H102" s="49" t="s">
        <v>607</v>
      </c>
      <c r="I102" s="322">
        <f>SUMIFS(Raw!$J:$J,Raw!$A:$A,'GP breakdown'!$B$100,Raw!$B:$B,'GP breakdown'!H102)</f>
        <v>0</v>
      </c>
      <c r="J102" s="322">
        <f>SUMIFS(Raw!$K:$K,Raw!$A:$A,'GP breakdown'!$B$100,Raw!$B:$B,'GP breakdown'!H102)</f>
        <v>0</v>
      </c>
      <c r="K102" s="322">
        <f>SUMIFS(Raw!$L:$L,Raw!$A:$A,'GP breakdown'!$B$100,Raw!$B:$B,'GP breakdown'!H102)</f>
        <v>31481</v>
      </c>
      <c r="L102" s="322">
        <f>SUMIFS(Raw!$M:$M,Raw!$A:$A,'GP breakdown'!$B$100,Raw!$B:$B,'GP breakdown'!H102)</f>
        <v>34567</v>
      </c>
      <c r="N102" s="49" t="s">
        <v>607</v>
      </c>
      <c r="O102" s="322">
        <f>SUMIFS(Raw!$AB:$AB,Raw!$A:$A,'GP breakdown'!$B$100,Raw!$B:$B,'GP breakdown'!N102)</f>
        <v>0</v>
      </c>
      <c r="P102" s="322">
        <f>SUMIFS(Raw!$AC:$AC,Raw!$A:$A,'GP breakdown'!$B$100,Raw!$B:$B,'GP breakdown'!N102)</f>
        <v>0</v>
      </c>
      <c r="Q102" s="322">
        <f>SUMIFS(Raw!$AD:$AD,Raw!$A:$A,'GP breakdown'!$B$100,Raw!$B:$B,'GP breakdown'!N102)</f>
        <v>77.994959321491351</v>
      </c>
      <c r="R102" s="322">
        <f>SUMIFS(Raw!$AE:$AE,Raw!$A:$A,'GP breakdown'!$B$100,Raw!$B:$B,'GP breakdown'!N102)</f>
        <v>72.865679972322212</v>
      </c>
      <c r="T102" s="49" t="s">
        <v>607</v>
      </c>
      <c r="U102" s="322">
        <f t="shared" si="64"/>
        <v>0</v>
      </c>
      <c r="V102" s="322">
        <f t="shared" si="65"/>
        <v>0</v>
      </c>
      <c r="W102" s="322">
        <f t="shared" si="66"/>
        <v>49.465145490508633</v>
      </c>
      <c r="X102" s="322">
        <f t="shared" si="67"/>
        <v>60.727993108088171</v>
      </c>
      <c r="Z102" s="49" t="s">
        <v>607</v>
      </c>
      <c r="AA102" s="322">
        <f t="shared" si="68"/>
        <v>0</v>
      </c>
      <c r="AB102" s="322">
        <f t="shared" si="69"/>
        <v>0</v>
      </c>
      <c r="AC102" s="322">
        <f t="shared" si="70"/>
        <v>4048.7946638289754</v>
      </c>
      <c r="AD102" s="322">
        <f t="shared" si="71"/>
        <v>3864.7748743139518</v>
      </c>
      <c r="AF102" s="49" t="s">
        <v>607</v>
      </c>
      <c r="AG102" s="322">
        <f t="shared" si="72"/>
        <v>0</v>
      </c>
      <c r="AH102" s="322">
        <f t="shared" si="73"/>
        <v>0</v>
      </c>
      <c r="AI102" s="322">
        <f t="shared" si="74"/>
        <v>2477.5248347095499</v>
      </c>
      <c r="AJ102" s="322">
        <f t="shared" si="75"/>
        <v>2107.9549851685774</v>
      </c>
      <c r="AL102" s="49" t="s">
        <v>607</v>
      </c>
      <c r="AM102" s="53">
        <f t="shared" si="76"/>
        <v>0</v>
      </c>
      <c r="AN102" s="53">
        <f t="shared" si="77"/>
        <v>0</v>
      </c>
      <c r="AO102" s="53">
        <f t="shared" si="78"/>
        <v>0.38808335803166261</v>
      </c>
      <c r="AP102" s="53">
        <f t="shared" si="79"/>
        <v>0.45457237388432187</v>
      </c>
    </row>
    <row r="103" spans="2:42">
      <c r="B103" s="49" t="s">
        <v>606</v>
      </c>
      <c r="C103" s="322">
        <f>SUMIFS(Raw!$D:$D,Raw!$A:$A,'GP breakdown'!$B$100,Raw!$B:$B,'GP breakdown'!B103)</f>
        <v>0</v>
      </c>
      <c r="D103" s="322">
        <f>SUMIFS(Raw!$E:$E,Raw!$A:$A,'GP breakdown'!$B$100,Raw!$B:$B,'GP breakdown'!B103)</f>
        <v>0</v>
      </c>
      <c r="E103" s="322">
        <f>SUMIFS(Raw!$F:$F,Raw!$A:$A,'GP breakdown'!$B$100,Raw!$B:$B,'GP breakdown'!B103)</f>
        <v>22.519198511999988</v>
      </c>
      <c r="F103" s="322">
        <f>SUMIFS(Raw!$G:$G,Raw!$A:$A,'GP breakdown'!$B$100,Raw!$B:$B,'GP breakdown'!B103)</f>
        <v>56.778553406534748</v>
      </c>
      <c r="H103" s="49" t="s">
        <v>606</v>
      </c>
      <c r="I103" s="322">
        <f>SUMIFS(Raw!$J:$J,Raw!$A:$A,'GP breakdown'!$B$100,Raw!$B:$B,'GP breakdown'!H103)</f>
        <v>0</v>
      </c>
      <c r="J103" s="322">
        <f>SUMIFS(Raw!$K:$K,Raw!$A:$A,'GP breakdown'!$B$100,Raw!$B:$B,'GP breakdown'!H103)</f>
        <v>0</v>
      </c>
      <c r="K103" s="322">
        <f>SUMIFS(Raw!$L:$L,Raw!$A:$A,'GP breakdown'!$B$100,Raw!$B:$B,'GP breakdown'!H103)</f>
        <v>4084</v>
      </c>
      <c r="L103" s="322">
        <f>SUMIFS(Raw!$M:$M,Raw!$A:$A,'GP breakdown'!$B$100,Raw!$B:$B,'GP breakdown'!H103)</f>
        <v>7834</v>
      </c>
      <c r="N103" s="49" t="s">
        <v>606</v>
      </c>
      <c r="O103" s="322">
        <f>SUMIFS(Raw!$AB:$AB,Raw!$A:$A,'GP breakdown'!$B$100,Raw!$B:$B,'GP breakdown'!N103)</f>
        <v>0</v>
      </c>
      <c r="P103" s="322">
        <f>SUMIFS(Raw!$AC:$AC,Raw!$A:$A,'GP breakdown'!$B$100,Raw!$B:$B,'GP breakdown'!N103)</f>
        <v>0</v>
      </c>
      <c r="Q103" s="322">
        <f>SUMIFS(Raw!$AD:$AD,Raw!$A:$A,'GP breakdown'!$B$100,Raw!$B:$B,'GP breakdown'!N103)</f>
        <v>14.489704039839665</v>
      </c>
      <c r="R103" s="322">
        <f>SUMIFS(Raw!$AE:$AE,Raw!$A:$A,'GP breakdown'!$B$100,Raw!$B:$B,'GP breakdown'!N103)</f>
        <v>37.315360114197219</v>
      </c>
      <c r="T103" s="49" t="s">
        <v>606</v>
      </c>
      <c r="U103" s="322">
        <f t="shared" si="64"/>
        <v>0</v>
      </c>
      <c r="V103" s="322">
        <f t="shared" si="65"/>
        <v>0</v>
      </c>
      <c r="W103" s="322">
        <f t="shared" si="66"/>
        <v>8.029494472160323</v>
      </c>
      <c r="X103" s="322">
        <f t="shared" si="67"/>
        <v>19.463193292337529</v>
      </c>
      <c r="Z103" s="49" t="s">
        <v>606</v>
      </c>
      <c r="AA103" s="322">
        <f t="shared" si="68"/>
        <v>0</v>
      </c>
      <c r="AB103" s="322">
        <f t="shared" si="69"/>
        <v>0</v>
      </c>
      <c r="AC103" s="322">
        <f t="shared" si="70"/>
        <v>5514.0055122428957</v>
      </c>
      <c r="AD103" s="322">
        <f t="shared" si="71"/>
        <v>7247.7091404818411</v>
      </c>
      <c r="AF103" s="49" t="s">
        <v>606</v>
      </c>
      <c r="AG103" s="322">
        <f t="shared" si="72"/>
        <v>0</v>
      </c>
      <c r="AH103" s="322">
        <f t="shared" si="73"/>
        <v>0</v>
      </c>
      <c r="AI103" s="322">
        <f t="shared" si="74"/>
        <v>3547.9196963368427</v>
      </c>
      <c r="AJ103" s="322">
        <f t="shared" si="75"/>
        <v>4763.2576096754174</v>
      </c>
      <c r="AL103" s="49" t="s">
        <v>606</v>
      </c>
      <c r="AM103" s="53">
        <f t="shared" si="76"/>
        <v>0</v>
      </c>
      <c r="AN103" s="53">
        <f t="shared" si="77"/>
        <v>0</v>
      </c>
      <c r="AO103" s="53">
        <f t="shared" si="78"/>
        <v>0.35656217817350744</v>
      </c>
      <c r="AP103" s="53">
        <f t="shared" si="79"/>
        <v>0.34279128517031704</v>
      </c>
    </row>
    <row r="104" spans="2:42">
      <c r="B104" s="49" t="s">
        <v>605</v>
      </c>
      <c r="C104" s="322">
        <f>SUMIFS(Raw!$D:$D,Raw!$A:$A,'GP breakdown'!$B$100,Raw!$B:$B,'GP breakdown'!B104)</f>
        <v>0</v>
      </c>
      <c r="D104" s="322">
        <f>SUMIFS(Raw!$E:$E,Raw!$A:$A,'GP breakdown'!$B$100,Raw!$B:$B,'GP breakdown'!B104)</f>
        <v>0</v>
      </c>
      <c r="E104" s="322">
        <f>SUMIFS(Raw!$F:$F,Raw!$A:$A,'GP breakdown'!$B$100,Raw!$B:$B,'GP breakdown'!B104)</f>
        <v>132.2426859885</v>
      </c>
      <c r="F104" s="322">
        <f>SUMIFS(Raw!$G:$G,Raw!$A:$A,'GP breakdown'!$B$100,Raw!$B:$B,'GP breakdown'!B104)</f>
        <v>157.8484248</v>
      </c>
      <c r="H104" s="49" t="s">
        <v>605</v>
      </c>
      <c r="I104" s="322">
        <f>SUMIFS(Raw!$J:$J,Raw!$A:$A,'GP breakdown'!$B$100,Raw!$B:$B,'GP breakdown'!H104)</f>
        <v>0</v>
      </c>
      <c r="J104" s="322">
        <f>SUMIFS(Raw!$K:$K,Raw!$A:$A,'GP breakdown'!$B$100,Raw!$B:$B,'GP breakdown'!H104)</f>
        <v>0</v>
      </c>
      <c r="K104" s="322">
        <f>SUMIFS(Raw!$L:$L,Raw!$A:$A,'GP breakdown'!$B$100,Raw!$B:$B,'GP breakdown'!H104)</f>
        <v>81762</v>
      </c>
      <c r="L104" s="322">
        <f>SUMIFS(Raw!$M:$M,Raw!$A:$A,'GP breakdown'!$B$100,Raw!$B:$B,'GP breakdown'!H104)</f>
        <v>132481</v>
      </c>
      <c r="N104" s="49" t="s">
        <v>605</v>
      </c>
      <c r="O104" s="322">
        <f>SUMIFS(Raw!$AB:$AB,Raw!$A:$A,'GP breakdown'!$B$100,Raw!$B:$B,'GP breakdown'!N104)</f>
        <v>0</v>
      </c>
      <c r="P104" s="322">
        <f>SUMIFS(Raw!$AC:$AC,Raw!$A:$A,'GP breakdown'!$B$100,Raw!$B:$B,'GP breakdown'!N104)</f>
        <v>0</v>
      </c>
      <c r="Q104" s="322">
        <f>SUMIFS(Raw!$AD:$AD,Raw!$A:$A,'GP breakdown'!$B$100,Raw!$B:$B,'GP breakdown'!N104)</f>
        <v>80.072755623614384</v>
      </c>
      <c r="R104" s="322">
        <f>SUMIFS(Raw!$AE:$AE,Raw!$A:$A,'GP breakdown'!$B$100,Raw!$B:$B,'GP breakdown'!N104)</f>
        <v>78.54344297351733</v>
      </c>
      <c r="T104" s="49" t="s">
        <v>605</v>
      </c>
      <c r="U104" s="322">
        <f t="shared" si="64"/>
        <v>0</v>
      </c>
      <c r="V104" s="322">
        <f t="shared" si="65"/>
        <v>0</v>
      </c>
      <c r="W104" s="322">
        <f t="shared" si="66"/>
        <v>52.169930364885616</v>
      </c>
      <c r="X104" s="322">
        <f t="shared" si="67"/>
        <v>79.304981826482674</v>
      </c>
      <c r="Z104" s="49" t="s">
        <v>605</v>
      </c>
      <c r="AA104" s="322">
        <f t="shared" si="68"/>
        <v>0</v>
      </c>
      <c r="AB104" s="322">
        <f t="shared" si="69"/>
        <v>0</v>
      </c>
      <c r="AC104" s="322">
        <f t="shared" si="70"/>
        <v>1617.4101170286931</v>
      </c>
      <c r="AD104" s="322">
        <f t="shared" si="71"/>
        <v>1191.4797201108083</v>
      </c>
      <c r="AF104" s="49" t="s">
        <v>605</v>
      </c>
      <c r="AG104" s="322">
        <f t="shared" si="72"/>
        <v>0</v>
      </c>
      <c r="AH104" s="322">
        <f t="shared" si="73"/>
        <v>0</v>
      </c>
      <c r="AI104" s="322">
        <f t="shared" si="74"/>
        <v>979.3394929626769</v>
      </c>
      <c r="AJ104" s="322">
        <f t="shared" si="75"/>
        <v>592.86571639342492</v>
      </c>
      <c r="AL104" s="49" t="s">
        <v>605</v>
      </c>
      <c r="AM104" s="53">
        <f t="shared" si="76"/>
        <v>0</v>
      </c>
      <c r="AN104" s="53">
        <f t="shared" si="77"/>
        <v>0</v>
      </c>
      <c r="AO104" s="53">
        <f t="shared" si="78"/>
        <v>0.39450144236651685</v>
      </c>
      <c r="AP104" s="53">
        <f t="shared" si="79"/>
        <v>0.50241224723632893</v>
      </c>
    </row>
    <row r="105" spans="2:42">
      <c r="B105" s="49" t="s">
        <v>604</v>
      </c>
      <c r="C105" s="322">
        <f>SUMIFS(Raw!$D:$D,Raw!$A:$A,'GP breakdown'!$B$100,Raw!$B:$B,'GP breakdown'!B105)</f>
        <v>0</v>
      </c>
      <c r="D105" s="322">
        <f>SUMIFS(Raw!$E:$E,Raw!$A:$A,'GP breakdown'!$B$100,Raw!$B:$B,'GP breakdown'!B105)</f>
        <v>0</v>
      </c>
      <c r="E105" s="322">
        <f>SUMIFS(Raw!$F:$F,Raw!$A:$A,'GP breakdown'!$B$100,Raw!$B:$B,'GP breakdown'!B105)</f>
        <v>105.22303251174722</v>
      </c>
      <c r="F105" s="322">
        <f>SUMIFS(Raw!$G:$G,Raw!$A:$A,'GP breakdown'!$B$100,Raw!$B:$B,'GP breakdown'!B105)</f>
        <v>156.41662313087701</v>
      </c>
      <c r="H105" s="49" t="s">
        <v>604</v>
      </c>
      <c r="I105" s="322">
        <f>SUMIFS(Raw!$J:$J,Raw!$A:$A,'GP breakdown'!$B$100,Raw!$B:$B,'GP breakdown'!H105)</f>
        <v>0</v>
      </c>
      <c r="J105" s="322">
        <f>SUMIFS(Raw!$K:$K,Raw!$A:$A,'GP breakdown'!$B$100,Raw!$B:$B,'GP breakdown'!H105)</f>
        <v>0</v>
      </c>
      <c r="K105" s="322">
        <f>SUMIFS(Raw!$L:$L,Raw!$A:$A,'GP breakdown'!$B$100,Raw!$B:$B,'GP breakdown'!H105)</f>
        <v>10259</v>
      </c>
      <c r="L105" s="322">
        <f>SUMIFS(Raw!$M:$M,Raw!$A:$A,'GP breakdown'!$B$100,Raw!$B:$B,'GP breakdown'!H105)</f>
        <v>17217</v>
      </c>
      <c r="N105" s="49" t="s">
        <v>604</v>
      </c>
      <c r="O105" s="322">
        <f>SUMIFS(Raw!$AB:$AB,Raw!$A:$A,'GP breakdown'!$B$100,Raw!$B:$B,'GP breakdown'!N105)</f>
        <v>0</v>
      </c>
      <c r="P105" s="322">
        <f>SUMIFS(Raw!$AC:$AC,Raw!$A:$A,'GP breakdown'!$B$100,Raw!$B:$B,'GP breakdown'!N105)</f>
        <v>0</v>
      </c>
      <c r="Q105" s="322">
        <f>SUMIFS(Raw!$AD:$AD,Raw!$A:$A,'GP breakdown'!$B$100,Raw!$B:$B,'GP breakdown'!N105)</f>
        <v>85.425205857621023</v>
      </c>
      <c r="R105" s="322">
        <f>SUMIFS(Raw!$AE:$AE,Raw!$A:$A,'GP breakdown'!$B$100,Raw!$B:$B,'GP breakdown'!N105)</f>
        <v>108.01175730704371</v>
      </c>
      <c r="T105" s="49" t="s">
        <v>604</v>
      </c>
      <c r="U105" s="322">
        <f t="shared" si="64"/>
        <v>0</v>
      </c>
      <c r="V105" s="322">
        <f t="shared" si="65"/>
        <v>0</v>
      </c>
      <c r="W105" s="322">
        <f t="shared" si="66"/>
        <v>19.797826654126197</v>
      </c>
      <c r="X105" s="322">
        <f t="shared" si="67"/>
        <v>48.404865823833305</v>
      </c>
      <c r="Z105" s="49" t="s">
        <v>604</v>
      </c>
      <c r="AA105" s="322">
        <f t="shared" si="68"/>
        <v>0</v>
      </c>
      <c r="AB105" s="322">
        <f t="shared" si="69"/>
        <v>0</v>
      </c>
      <c r="AC105" s="322">
        <f t="shared" si="70"/>
        <v>10256.655864289622</v>
      </c>
      <c r="AD105" s="322">
        <f t="shared" si="71"/>
        <v>9085.0103462204224</v>
      </c>
      <c r="AF105" s="49" t="s">
        <v>604</v>
      </c>
      <c r="AG105" s="322">
        <f t="shared" si="72"/>
        <v>0</v>
      </c>
      <c r="AH105" s="322">
        <f t="shared" si="73"/>
        <v>0</v>
      </c>
      <c r="AI105" s="322">
        <f t="shared" si="74"/>
        <v>8326.8550402203946</v>
      </c>
      <c r="AJ105" s="322">
        <f t="shared" si="75"/>
        <v>6273.5527273650296</v>
      </c>
      <c r="AL105" s="49" t="s">
        <v>604</v>
      </c>
      <c r="AM105" s="53">
        <f t="shared" si="76"/>
        <v>0</v>
      </c>
      <c r="AN105" s="53">
        <f t="shared" si="77"/>
        <v>0</v>
      </c>
      <c r="AO105" s="53">
        <f t="shared" si="78"/>
        <v>0.18815107473656917</v>
      </c>
      <c r="AP105" s="53">
        <f t="shared" si="79"/>
        <v>0.30946113561940253</v>
      </c>
    </row>
    <row r="106" spans="2:42">
      <c r="B106" s="49" t="s">
        <v>603</v>
      </c>
      <c r="C106" s="322">
        <f>SUMIFS(Raw!$D:$D,Raw!$A:$A,'GP breakdown'!$B$100,Raw!$B:$B,'GP breakdown'!B106)</f>
        <v>0</v>
      </c>
      <c r="D106" s="322">
        <f>SUMIFS(Raw!$E:$E,Raw!$A:$A,'GP breakdown'!$B$100,Raw!$B:$B,'GP breakdown'!B106)</f>
        <v>0</v>
      </c>
      <c r="E106" s="322">
        <f>SUMIFS(Raw!$F:$F,Raw!$A:$A,'GP breakdown'!$B$100,Raw!$B:$B,'GP breakdown'!B106)</f>
        <v>3.0716511299999998</v>
      </c>
      <c r="F106" s="322">
        <f>SUMIFS(Raw!$G:$G,Raw!$A:$A,'GP breakdown'!$B$100,Raw!$B:$B,'GP breakdown'!B106)</f>
        <v>13.183454075000002</v>
      </c>
      <c r="H106" s="49" t="s">
        <v>603</v>
      </c>
      <c r="I106" s="322">
        <f>SUMIFS(Raw!$J:$J,Raw!$A:$A,'GP breakdown'!$B$100,Raw!$B:$B,'GP breakdown'!H106)</f>
        <v>0</v>
      </c>
      <c r="J106" s="322">
        <f>SUMIFS(Raw!$K:$K,Raw!$A:$A,'GP breakdown'!$B$100,Raw!$B:$B,'GP breakdown'!H106)</f>
        <v>0</v>
      </c>
      <c r="K106" s="322">
        <f>SUMIFS(Raw!$L:$L,Raw!$A:$A,'GP breakdown'!$B$100,Raw!$B:$B,'GP breakdown'!H106)</f>
        <v>2268</v>
      </c>
      <c r="L106" s="322">
        <f>SUMIFS(Raw!$M:$M,Raw!$A:$A,'GP breakdown'!$B$100,Raw!$B:$B,'GP breakdown'!H106)</f>
        <v>4164</v>
      </c>
      <c r="N106" s="49" t="s">
        <v>603</v>
      </c>
      <c r="O106" s="322">
        <f>SUMIFS(Raw!$AB:$AB,Raw!$A:$A,'GP breakdown'!$B$100,Raw!$B:$B,'GP breakdown'!N106)</f>
        <v>0</v>
      </c>
      <c r="P106" s="322">
        <f>SUMIFS(Raw!$AC:$AC,Raw!$A:$A,'GP breakdown'!$B$100,Raw!$B:$B,'GP breakdown'!N106)</f>
        <v>0</v>
      </c>
      <c r="Q106" s="322">
        <f>SUMIFS(Raw!$AD:$AD,Raw!$A:$A,'GP breakdown'!$B$100,Raw!$B:$B,'GP breakdown'!N106)</f>
        <v>2.4659964752695007</v>
      </c>
      <c r="R106" s="322">
        <f>SUMIFS(Raw!$AE:$AE,Raw!$A:$A,'GP breakdown'!$B$100,Raw!$B:$B,'GP breakdown'!N106)</f>
        <v>7.7166902975794933</v>
      </c>
      <c r="T106" s="49" t="s">
        <v>603</v>
      </c>
      <c r="U106" s="322">
        <f t="shared" si="64"/>
        <v>0</v>
      </c>
      <c r="V106" s="322">
        <f t="shared" si="65"/>
        <v>0</v>
      </c>
      <c r="W106" s="322">
        <f t="shared" si="66"/>
        <v>0.60565465473049906</v>
      </c>
      <c r="X106" s="322">
        <f t="shared" si="67"/>
        <v>5.4667637774205087</v>
      </c>
      <c r="Z106" s="49" t="s">
        <v>603</v>
      </c>
      <c r="AA106" s="322">
        <f t="shared" si="68"/>
        <v>0</v>
      </c>
      <c r="AB106" s="322">
        <f t="shared" si="69"/>
        <v>0</v>
      </c>
      <c r="AC106" s="322">
        <f t="shared" si="70"/>
        <v>1354.3435317460317</v>
      </c>
      <c r="AD106" s="322">
        <f t="shared" si="71"/>
        <v>3166.0552533621521</v>
      </c>
      <c r="AF106" s="49" t="s">
        <v>603</v>
      </c>
      <c r="AG106" s="322">
        <f t="shared" si="72"/>
        <v>0</v>
      </c>
      <c r="AH106" s="322">
        <f t="shared" si="73"/>
        <v>0</v>
      </c>
      <c r="AI106" s="322">
        <f t="shared" si="74"/>
        <v>1087.3000331876106</v>
      </c>
      <c r="AJ106" s="322">
        <f t="shared" si="75"/>
        <v>1853.1917141161127</v>
      </c>
      <c r="AL106" s="49" t="s">
        <v>603</v>
      </c>
      <c r="AM106" s="53">
        <f t="shared" si="76"/>
        <v>0</v>
      </c>
      <c r="AN106" s="53">
        <f t="shared" si="77"/>
        <v>0</v>
      </c>
      <c r="AO106" s="53">
        <f t="shared" si="78"/>
        <v>0.19717560005927467</v>
      </c>
      <c r="AP106" s="53">
        <f t="shared" si="79"/>
        <v>0.41466854940445552</v>
      </c>
    </row>
    <row r="107" spans="2:42">
      <c r="B107" s="49" t="s">
        <v>97</v>
      </c>
      <c r="C107" s="322">
        <f>SUMIFS(Raw!$D:$D,Raw!$A:$A,'GP breakdown'!$B$100,Raw!$B:$B,'GP breakdown'!B107)</f>
        <v>0</v>
      </c>
      <c r="D107" s="322">
        <f>SUMIFS(Raw!$E:$E,Raw!$A:$A,'GP breakdown'!$B$100,Raw!$B:$B,'GP breakdown'!B107)</f>
        <v>0</v>
      </c>
      <c r="E107" s="322">
        <f>SUMIFS(Raw!$F:$F,Raw!$A:$A,'GP breakdown'!$B$100,Raw!$B:$B,'GP breakdown'!B107)</f>
        <v>106.43866430399997</v>
      </c>
      <c r="F107" s="322">
        <f>SUMIFS(Raw!$G:$G,Raw!$A:$A,'GP breakdown'!$B$100,Raw!$B:$B,'GP breakdown'!B107)</f>
        <v>104.30599528651339</v>
      </c>
      <c r="H107" s="49" t="s">
        <v>97</v>
      </c>
      <c r="I107" s="322">
        <f>SUMIFS(Raw!$J:$J,Raw!$A:$A,'GP breakdown'!$B$100,Raw!$B:$B,'GP breakdown'!H107)</f>
        <v>0</v>
      </c>
      <c r="J107" s="322">
        <f>SUMIFS(Raw!$K:$K,Raw!$A:$A,'GP breakdown'!$B$100,Raw!$B:$B,'GP breakdown'!H107)</f>
        <v>0</v>
      </c>
      <c r="K107" s="322">
        <f>SUMIFS(Raw!$L:$L,Raw!$A:$A,'GP breakdown'!$B$100,Raw!$B:$B,'GP breakdown'!H107)</f>
        <v>98907</v>
      </c>
      <c r="L107" s="322">
        <f>SUMIFS(Raw!$M:$M,Raw!$A:$A,'GP breakdown'!$B$100,Raw!$B:$B,'GP breakdown'!H107)</f>
        <v>102470</v>
      </c>
      <c r="N107" s="49" t="s">
        <v>97</v>
      </c>
      <c r="O107" s="322">
        <f>SUMIFS(Raw!$AB:$AB,Raw!$A:$A,'GP breakdown'!$B$100,Raw!$B:$B,'GP breakdown'!N107)</f>
        <v>0</v>
      </c>
      <c r="P107" s="322">
        <f>SUMIFS(Raw!$AC:$AC,Raw!$A:$A,'GP breakdown'!$B$100,Raw!$B:$B,'GP breakdown'!N107)</f>
        <v>0</v>
      </c>
      <c r="Q107" s="322">
        <f>SUMIFS(Raw!$AD:$AD,Raw!$A:$A,'GP breakdown'!$B$100,Raw!$B:$B,'GP breakdown'!N107)</f>
        <v>68.618506702760527</v>
      </c>
      <c r="R107" s="322">
        <f>SUMIFS(Raw!$AE:$AE,Raw!$A:$A,'GP breakdown'!$B$100,Raw!$B:$B,'GP breakdown'!N107)</f>
        <v>58.029160832963932</v>
      </c>
      <c r="T107" s="49" t="s">
        <v>97</v>
      </c>
      <c r="U107" s="322">
        <f t="shared" si="64"/>
        <v>0</v>
      </c>
      <c r="V107" s="322">
        <f t="shared" si="65"/>
        <v>0</v>
      </c>
      <c r="W107" s="322">
        <f t="shared" si="66"/>
        <v>37.820157601239444</v>
      </c>
      <c r="X107" s="322">
        <f t="shared" si="67"/>
        <v>46.276834453549462</v>
      </c>
      <c r="Z107" s="49" t="s">
        <v>97</v>
      </c>
      <c r="AA107" s="322">
        <f t="shared" si="68"/>
        <v>0</v>
      </c>
      <c r="AB107" s="322">
        <f t="shared" si="69"/>
        <v>0</v>
      </c>
      <c r="AC107" s="322">
        <f t="shared" si="70"/>
        <v>1076.1489510752522</v>
      </c>
      <c r="AD107" s="322">
        <f t="shared" si="71"/>
        <v>1017.917393251814</v>
      </c>
      <c r="AF107" s="49" t="s">
        <v>97</v>
      </c>
      <c r="AG107" s="322">
        <f t="shared" si="72"/>
        <v>0</v>
      </c>
      <c r="AH107" s="322">
        <f t="shared" si="73"/>
        <v>0</v>
      </c>
      <c r="AI107" s="322">
        <f t="shared" si="74"/>
        <v>693.76795072907407</v>
      </c>
      <c r="AJ107" s="322">
        <f t="shared" si="75"/>
        <v>566.30390195143877</v>
      </c>
      <c r="AL107" s="49" t="s">
        <v>97</v>
      </c>
      <c r="AM107" s="53">
        <f t="shared" si="76"/>
        <v>0</v>
      </c>
      <c r="AN107" s="53">
        <f t="shared" si="77"/>
        <v>0</v>
      </c>
      <c r="AO107" s="53">
        <f t="shared" si="78"/>
        <v>0.35532348934050051</v>
      </c>
      <c r="AP107" s="53">
        <f t="shared" si="79"/>
        <v>0.44366418561496612</v>
      </c>
    </row>
    <row r="108" spans="2:42">
      <c r="B108" s="49" t="s">
        <v>602</v>
      </c>
      <c r="C108" s="322">
        <f>SUMIFS(Raw!$D:$D,Raw!$A:$A,'GP breakdown'!$B$100,Raw!$B:$B,'GP breakdown'!B108)</f>
        <v>0</v>
      </c>
      <c r="D108" s="322">
        <f>SUMIFS(Raw!$E:$E,Raw!$A:$A,'GP breakdown'!$B$100,Raw!$B:$B,'GP breakdown'!B108)</f>
        <v>0</v>
      </c>
      <c r="E108" s="322">
        <f>SUMIFS(Raw!$F:$F,Raw!$A:$A,'GP breakdown'!$B$100,Raw!$B:$B,'GP breakdown'!B108)</f>
        <v>0</v>
      </c>
      <c r="F108" s="322">
        <f>SUMIFS(Raw!$G:$G,Raw!$A:$A,'GP breakdown'!$B$100,Raw!$B:$B,'GP breakdown'!B108)</f>
        <v>0</v>
      </c>
      <c r="H108" s="49" t="s">
        <v>602</v>
      </c>
      <c r="I108" s="322">
        <f>SUMIFS(Raw!$J:$J,Raw!$A:$A,'GP breakdown'!$B$100,Raw!$B:$B,'GP breakdown'!H108)</f>
        <v>0</v>
      </c>
      <c r="J108" s="322">
        <f>SUMIFS(Raw!$K:$K,Raw!$A:$A,'GP breakdown'!$B$100,Raw!$B:$B,'GP breakdown'!H108)</f>
        <v>0</v>
      </c>
      <c r="K108" s="322">
        <f>SUMIFS(Raw!$L:$L,Raw!$A:$A,'GP breakdown'!$B$100,Raw!$B:$B,'GP breakdown'!H108)</f>
        <v>0</v>
      </c>
      <c r="L108" s="322">
        <f>SUMIFS(Raw!$M:$M,Raw!$A:$A,'GP breakdown'!$B$100,Raw!$B:$B,'GP breakdown'!H108)</f>
        <v>0</v>
      </c>
      <c r="N108" s="49" t="s">
        <v>602</v>
      </c>
      <c r="O108" s="322">
        <f>SUMIFS(Raw!$AB:$AB,Raw!$A:$A,'GP breakdown'!$B$100,Raw!$B:$B,'GP breakdown'!N108)</f>
        <v>0</v>
      </c>
      <c r="P108" s="322">
        <f>SUMIFS(Raw!$AC:$AC,Raw!$A:$A,'GP breakdown'!$B$100,Raw!$B:$B,'GP breakdown'!N108)</f>
        <v>0</v>
      </c>
      <c r="Q108" s="322">
        <f>SUMIFS(Raw!$AD:$AD,Raw!$A:$A,'GP breakdown'!$B$100,Raw!$B:$B,'GP breakdown'!N108)</f>
        <v>0</v>
      </c>
      <c r="R108" s="322">
        <f>SUMIFS(Raw!$AE:$AE,Raw!$A:$A,'GP breakdown'!$B$100,Raw!$B:$B,'GP breakdown'!N108)</f>
        <v>0</v>
      </c>
      <c r="T108" s="49" t="s">
        <v>602</v>
      </c>
      <c r="U108" s="322">
        <f t="shared" si="64"/>
        <v>0</v>
      </c>
      <c r="V108" s="322">
        <f t="shared" si="65"/>
        <v>0</v>
      </c>
      <c r="W108" s="322">
        <f t="shared" si="66"/>
        <v>0</v>
      </c>
      <c r="X108" s="322">
        <f t="shared" si="67"/>
        <v>0</v>
      </c>
      <c r="Z108" s="49" t="s">
        <v>602</v>
      </c>
      <c r="AA108" s="322">
        <f t="shared" si="68"/>
        <v>0</v>
      </c>
      <c r="AB108" s="322">
        <f t="shared" si="69"/>
        <v>0</v>
      </c>
      <c r="AC108" s="322">
        <f t="shared" si="70"/>
        <v>0</v>
      </c>
      <c r="AD108" s="322">
        <f t="shared" si="71"/>
        <v>0</v>
      </c>
      <c r="AF108" s="49" t="s">
        <v>602</v>
      </c>
      <c r="AG108" s="322">
        <f t="shared" si="72"/>
        <v>0</v>
      </c>
      <c r="AH108" s="322">
        <f t="shared" si="73"/>
        <v>0</v>
      </c>
      <c r="AI108" s="322">
        <f t="shared" si="74"/>
        <v>0</v>
      </c>
      <c r="AJ108" s="322">
        <f t="shared" si="75"/>
        <v>0</v>
      </c>
      <c r="AL108" s="49" t="s">
        <v>602</v>
      </c>
      <c r="AM108" s="53">
        <f t="shared" si="76"/>
        <v>0</v>
      </c>
      <c r="AN108" s="53">
        <f t="shared" si="77"/>
        <v>0</v>
      </c>
      <c r="AO108" s="53">
        <f t="shared" si="78"/>
        <v>0</v>
      </c>
      <c r="AP108" s="53">
        <f t="shared" si="79"/>
        <v>0</v>
      </c>
    </row>
    <row r="109" spans="2:42">
      <c r="B109" s="49" t="s">
        <v>601</v>
      </c>
      <c r="C109" s="322">
        <f>SUMIFS(Raw!$D:$D,Raw!$A:$A,'GP breakdown'!$B$100,Raw!$B:$B,'GP breakdown'!B109)</f>
        <v>0</v>
      </c>
      <c r="D109" s="322">
        <f>SUMIFS(Raw!$E:$E,Raw!$A:$A,'GP breakdown'!$B$100,Raw!$B:$B,'GP breakdown'!B109)</f>
        <v>0</v>
      </c>
      <c r="E109" s="322">
        <f>SUMIFS(Raw!$F:$F,Raw!$A:$A,'GP breakdown'!$B$100,Raw!$B:$B,'GP breakdown'!B109)</f>
        <v>28.214886726</v>
      </c>
      <c r="F109" s="322">
        <f>SUMIFS(Raw!$G:$G,Raw!$A:$A,'GP breakdown'!$B$100,Raw!$B:$B,'GP breakdown'!B109)</f>
        <v>83.950639629999984</v>
      </c>
      <c r="H109" s="49" t="s">
        <v>601</v>
      </c>
      <c r="I109" s="322">
        <f>SUMIFS(Raw!$J:$J,Raw!$A:$A,'GP breakdown'!$B$100,Raw!$B:$B,'GP breakdown'!H109)</f>
        <v>0</v>
      </c>
      <c r="J109" s="322">
        <f>SUMIFS(Raw!$K:$K,Raw!$A:$A,'GP breakdown'!$B$100,Raw!$B:$B,'GP breakdown'!H109)</f>
        <v>0</v>
      </c>
      <c r="K109" s="322">
        <f>SUMIFS(Raw!$L:$L,Raw!$A:$A,'GP breakdown'!$B$100,Raw!$B:$B,'GP breakdown'!H109)</f>
        <v>4282</v>
      </c>
      <c r="L109" s="322">
        <f>SUMIFS(Raw!$M:$M,Raw!$A:$A,'GP breakdown'!$B$100,Raw!$B:$B,'GP breakdown'!H109)</f>
        <v>12146</v>
      </c>
      <c r="N109" s="49" t="s">
        <v>601</v>
      </c>
      <c r="O109" s="322">
        <f>SUMIFS(Raw!$AB:$AB,Raw!$A:$A,'GP breakdown'!$B$100,Raw!$B:$B,'GP breakdown'!N109)</f>
        <v>0</v>
      </c>
      <c r="P109" s="322">
        <f>SUMIFS(Raw!$AC:$AC,Raw!$A:$A,'GP breakdown'!$B$100,Raw!$B:$B,'GP breakdown'!N109)</f>
        <v>0</v>
      </c>
      <c r="Q109" s="322">
        <f>SUMIFS(Raw!$AD:$AD,Raw!$A:$A,'GP breakdown'!$B$100,Raw!$B:$B,'GP breakdown'!N109)</f>
        <v>23.490932980147797</v>
      </c>
      <c r="R109" s="322">
        <f>SUMIFS(Raw!$AE:$AE,Raw!$A:$A,'GP breakdown'!$B$100,Raw!$B:$B,'GP breakdown'!N109)</f>
        <v>58.057082616800102</v>
      </c>
      <c r="T109" s="49" t="s">
        <v>601</v>
      </c>
      <c r="U109" s="322">
        <f t="shared" si="64"/>
        <v>0</v>
      </c>
      <c r="V109" s="322">
        <f t="shared" si="65"/>
        <v>0</v>
      </c>
      <c r="W109" s="322">
        <f t="shared" si="66"/>
        <v>4.723953745852203</v>
      </c>
      <c r="X109" s="322">
        <f t="shared" si="67"/>
        <v>25.893557013199882</v>
      </c>
      <c r="Z109" s="49" t="s">
        <v>601</v>
      </c>
      <c r="AA109" s="322">
        <f t="shared" si="68"/>
        <v>0</v>
      </c>
      <c r="AB109" s="322">
        <f t="shared" si="69"/>
        <v>0</v>
      </c>
      <c r="AC109" s="322">
        <f t="shared" si="70"/>
        <v>6589.1841957029428</v>
      </c>
      <c r="AD109" s="322">
        <f t="shared" si="71"/>
        <v>6911.7931524781807</v>
      </c>
      <c r="AF109" s="49" t="s">
        <v>601</v>
      </c>
      <c r="AG109" s="322">
        <f t="shared" si="72"/>
        <v>0</v>
      </c>
      <c r="AH109" s="322">
        <f t="shared" si="73"/>
        <v>0</v>
      </c>
      <c r="AI109" s="322">
        <f t="shared" si="74"/>
        <v>5485.9722046118168</v>
      </c>
      <c r="AJ109" s="322">
        <f t="shared" si="75"/>
        <v>4779.9343501399717</v>
      </c>
      <c r="AL109" s="49" t="s">
        <v>601</v>
      </c>
      <c r="AM109" s="53">
        <f t="shared" si="76"/>
        <v>0</v>
      </c>
      <c r="AN109" s="53">
        <f t="shared" si="77"/>
        <v>0</v>
      </c>
      <c r="AO109" s="53">
        <f t="shared" si="78"/>
        <v>0.16742770551331268</v>
      </c>
      <c r="AP109" s="53">
        <f t="shared" si="79"/>
        <v>0.3084378764393208</v>
      </c>
    </row>
    <row r="110" spans="2:42">
      <c r="B110" s="49" t="s">
        <v>597</v>
      </c>
      <c r="C110" s="322">
        <f>SUMIFS(Raw!$D:$D,Raw!$A:$A,'GP breakdown'!$B$100,Raw!$B:$B,'GP breakdown'!B110)</f>
        <v>0</v>
      </c>
      <c r="D110" s="322">
        <f>SUMIFS(Raw!$E:$E,Raw!$A:$A,'GP breakdown'!$B$100,Raw!$B:$B,'GP breakdown'!B110)</f>
        <v>0</v>
      </c>
      <c r="E110" s="322">
        <f>SUMIFS(Raw!$F:$F,Raw!$A:$A,'GP breakdown'!$B$100,Raw!$B:$B,'GP breakdown'!B110)</f>
        <v>23.837957138216101</v>
      </c>
      <c r="F110" s="322">
        <f>SUMIFS(Raw!$G:$G,Raw!$A:$A,'GP breakdown'!$B$100,Raw!$B:$B,'GP breakdown'!B110)</f>
        <v>80.889321817395498</v>
      </c>
      <c r="H110" s="49" t="s">
        <v>597</v>
      </c>
      <c r="I110" s="322">
        <f>SUMIFS(Raw!$J:$J,Raw!$A:$A,'GP breakdown'!$B$100,Raw!$B:$B,'GP breakdown'!H110)</f>
        <v>0</v>
      </c>
      <c r="J110" s="322">
        <f>SUMIFS(Raw!$K:$K,Raw!$A:$A,'GP breakdown'!$B$100,Raw!$B:$B,'GP breakdown'!H110)</f>
        <v>0</v>
      </c>
      <c r="K110" s="322">
        <f>SUMIFS(Raw!$L:$L,Raw!$A:$A,'GP breakdown'!$B$100,Raw!$B:$B,'GP breakdown'!H110)</f>
        <v>63514</v>
      </c>
      <c r="L110" s="322">
        <f>SUMIFS(Raw!$M:$M,Raw!$A:$A,'GP breakdown'!$B$100,Raw!$B:$B,'GP breakdown'!H110)</f>
        <v>17130</v>
      </c>
      <c r="N110" s="49" t="s">
        <v>597</v>
      </c>
      <c r="O110" s="322">
        <f>SUMIFS(Raw!$AB:$AB,Raw!$A:$A,'GP breakdown'!$B$100,Raw!$B:$B,'GP breakdown'!N110)</f>
        <v>0</v>
      </c>
      <c r="P110" s="322">
        <f>SUMIFS(Raw!$AC:$AC,Raw!$A:$A,'GP breakdown'!$B$100,Raw!$B:$B,'GP breakdown'!N110)</f>
        <v>0</v>
      </c>
      <c r="Q110" s="322">
        <f>SUMIFS(Raw!$AD:$AD,Raw!$A:$A,'GP breakdown'!$B$100,Raw!$B:$B,'GP breakdown'!N110)</f>
        <v>13.380269020372301</v>
      </c>
      <c r="R110" s="322">
        <f>SUMIFS(Raw!$AE:$AE,Raw!$A:$A,'GP breakdown'!$B$100,Raw!$B:$B,'GP breakdown'!N110)</f>
        <v>54.409412158456774</v>
      </c>
      <c r="T110" s="49" t="s">
        <v>597</v>
      </c>
      <c r="U110" s="322">
        <f t="shared" si="64"/>
        <v>0</v>
      </c>
      <c r="V110" s="322">
        <f t="shared" si="65"/>
        <v>0</v>
      </c>
      <c r="W110" s="322">
        <f t="shared" si="66"/>
        <v>10.4576881178438</v>
      </c>
      <c r="X110" s="322">
        <f t="shared" si="67"/>
        <v>26.479909658938723</v>
      </c>
      <c r="Z110" s="49" t="s">
        <v>597</v>
      </c>
      <c r="AA110" s="322">
        <f t="shared" si="68"/>
        <v>0</v>
      </c>
      <c r="AB110" s="322">
        <f t="shared" si="69"/>
        <v>0</v>
      </c>
      <c r="AC110" s="322">
        <f t="shared" si="70"/>
        <v>375.31815250521305</v>
      </c>
      <c r="AD110" s="322">
        <f t="shared" si="71"/>
        <v>4722.0853366839165</v>
      </c>
      <c r="AF110" s="49" t="s">
        <v>597</v>
      </c>
      <c r="AG110" s="322">
        <f t="shared" si="72"/>
        <v>0</v>
      </c>
      <c r="AH110" s="322">
        <f t="shared" si="73"/>
        <v>0</v>
      </c>
      <c r="AI110" s="322">
        <f t="shared" si="74"/>
        <v>210.66645181176278</v>
      </c>
      <c r="AJ110" s="322">
        <f t="shared" si="75"/>
        <v>3176.2645743407338</v>
      </c>
      <c r="AL110" s="49" t="s">
        <v>597</v>
      </c>
      <c r="AM110" s="53">
        <f t="shared" si="76"/>
        <v>0</v>
      </c>
      <c r="AN110" s="53">
        <f t="shared" si="77"/>
        <v>0</v>
      </c>
      <c r="AO110" s="53">
        <f t="shared" si="78"/>
        <v>0.43869900668117379</v>
      </c>
      <c r="AP110" s="53">
        <f t="shared" si="79"/>
        <v>0.32735976843415859</v>
      </c>
    </row>
    <row r="111" spans="2:42">
      <c r="B111" s="49" t="s">
        <v>600</v>
      </c>
      <c r="C111" s="322">
        <f>SUMIFS(Raw!$D:$D,Raw!$A:$A,'GP breakdown'!$B$100,Raw!$B:$B,'GP breakdown'!B111)</f>
        <v>0</v>
      </c>
      <c r="D111" s="322">
        <f>SUMIFS(Raw!$E:$E,Raw!$A:$A,'GP breakdown'!$B$100,Raw!$B:$B,'GP breakdown'!B111)</f>
        <v>0</v>
      </c>
      <c r="E111" s="322">
        <f>SUMIFS(Raw!$F:$F,Raw!$A:$A,'GP breakdown'!$B$100,Raw!$B:$B,'GP breakdown'!B111)</f>
        <v>82.144242931499988</v>
      </c>
      <c r="F111" s="322">
        <f>SUMIFS(Raw!$G:$G,Raw!$A:$A,'GP breakdown'!$B$100,Raw!$B:$B,'GP breakdown'!B111)</f>
        <v>388.45063713732753</v>
      </c>
      <c r="H111" s="49" t="s">
        <v>600</v>
      </c>
      <c r="I111" s="322">
        <f>SUMIFS(Raw!$J:$J,Raw!$A:$A,'GP breakdown'!$B$100,Raw!$B:$B,'GP breakdown'!H111)</f>
        <v>0</v>
      </c>
      <c r="J111" s="322">
        <f>SUMIFS(Raw!$K:$K,Raw!$A:$A,'GP breakdown'!$B$100,Raw!$B:$B,'GP breakdown'!H111)</f>
        <v>0</v>
      </c>
      <c r="K111" s="322">
        <f>SUMIFS(Raw!$L:$L,Raw!$A:$A,'GP breakdown'!$B$100,Raw!$B:$B,'GP breakdown'!H111)</f>
        <v>49557</v>
      </c>
      <c r="L111" s="322">
        <f>SUMIFS(Raw!$M:$M,Raw!$A:$A,'GP breakdown'!$B$100,Raw!$B:$B,'GP breakdown'!H111)</f>
        <v>223880</v>
      </c>
      <c r="N111" s="49" t="s">
        <v>600</v>
      </c>
      <c r="O111" s="322">
        <f>SUMIFS(Raw!$AB:$AB,Raw!$A:$A,'GP breakdown'!$B$100,Raw!$B:$B,'GP breakdown'!N111)</f>
        <v>0</v>
      </c>
      <c r="P111" s="322">
        <f>SUMIFS(Raw!$AC:$AC,Raw!$A:$A,'GP breakdown'!$B$100,Raw!$B:$B,'GP breakdown'!N111)</f>
        <v>0</v>
      </c>
      <c r="Q111" s="322">
        <f>SUMIFS(Raw!$AD:$AD,Raw!$A:$A,'GP breakdown'!$B$100,Raw!$B:$B,'GP breakdown'!N111)</f>
        <v>53.067778480714011</v>
      </c>
      <c r="R111" s="322">
        <f>SUMIFS(Raw!$AE:$AE,Raw!$A:$A,'GP breakdown'!$B$100,Raw!$B:$B,'GP breakdown'!N111)</f>
        <v>228.1081065363083</v>
      </c>
      <c r="T111" s="49" t="s">
        <v>600</v>
      </c>
      <c r="U111" s="322">
        <f t="shared" si="64"/>
        <v>0</v>
      </c>
      <c r="V111" s="322">
        <f t="shared" si="65"/>
        <v>0</v>
      </c>
      <c r="W111" s="322">
        <f t="shared" si="66"/>
        <v>29.076464450785977</v>
      </c>
      <c r="X111" s="322">
        <f t="shared" si="67"/>
        <v>160.34253060101923</v>
      </c>
      <c r="Z111" s="49" t="s">
        <v>600</v>
      </c>
      <c r="AA111" s="322">
        <f t="shared" si="68"/>
        <v>0</v>
      </c>
      <c r="AB111" s="322">
        <f t="shared" si="69"/>
        <v>0</v>
      </c>
      <c r="AC111" s="322">
        <f t="shared" si="70"/>
        <v>1657.5709371329981</v>
      </c>
      <c r="AD111" s="322">
        <f t="shared" si="71"/>
        <v>1735.0841394377683</v>
      </c>
      <c r="AF111" s="49" t="s">
        <v>600</v>
      </c>
      <c r="AG111" s="322">
        <f t="shared" si="72"/>
        <v>0</v>
      </c>
      <c r="AH111" s="322">
        <f t="shared" si="73"/>
        <v>0</v>
      </c>
      <c r="AI111" s="322">
        <f t="shared" si="74"/>
        <v>1070.8432407271225</v>
      </c>
      <c r="AJ111" s="322">
        <f t="shared" si="75"/>
        <v>1018.8855928904247</v>
      </c>
      <c r="AL111" s="49" t="s">
        <v>600</v>
      </c>
      <c r="AM111" s="53">
        <f t="shared" si="76"/>
        <v>0</v>
      </c>
      <c r="AN111" s="53">
        <f t="shared" si="77"/>
        <v>0</v>
      </c>
      <c r="AO111" s="53">
        <f t="shared" si="78"/>
        <v>0.35396837822259575</v>
      </c>
      <c r="AP111" s="53">
        <f t="shared" si="79"/>
        <v>0.41277453367732264</v>
      </c>
    </row>
    <row r="112" spans="2:42">
      <c r="B112" s="24" t="s">
        <v>599</v>
      </c>
      <c r="C112" s="322">
        <f>Raw!D169</f>
        <v>11563.380877438276</v>
      </c>
      <c r="D112" s="322">
        <f>Raw!E169</f>
        <v>11528.546162479674</v>
      </c>
      <c r="E112" s="322">
        <f>Raw!F169</f>
        <v>1215.1944747334369</v>
      </c>
      <c r="F112" s="322">
        <f>Raw!G169</f>
        <v>4381.4057154584507</v>
      </c>
      <c r="H112" s="24" t="s">
        <v>297</v>
      </c>
      <c r="I112" s="322">
        <f>Raw!J169</f>
        <v>1913071.6134658249</v>
      </c>
      <c r="J112" s="322">
        <f>Raw!K169</f>
        <v>1891358.470796925</v>
      </c>
      <c r="K112" s="322">
        <f>Raw!L169</f>
        <v>206563.24425071134</v>
      </c>
      <c r="L112" s="322">
        <f>Raw!M169</f>
        <v>790530.14368968504</v>
      </c>
      <c r="N112" s="24" t="s">
        <v>297</v>
      </c>
      <c r="O112" s="322">
        <f>Raw!AB169</f>
        <v>6758.5155740061855</v>
      </c>
      <c r="P112" s="322">
        <f>Raw!AC169</f>
        <v>7947.8554380041296</v>
      </c>
      <c r="Q112" s="322">
        <f>Raw!AD169</f>
        <v>1226.7687607388948</v>
      </c>
      <c r="R112" s="322">
        <f>Raw!AE169</f>
        <v>3200.7450904589573</v>
      </c>
      <c r="T112" s="24" t="s">
        <v>297</v>
      </c>
      <c r="U112" s="322">
        <f t="shared" si="64"/>
        <v>4804.8653034320905</v>
      </c>
      <c r="V112" s="322">
        <f t="shared" si="65"/>
        <v>3580.6907244755439</v>
      </c>
      <c r="W112" s="322">
        <f t="shared" si="66"/>
        <v>-11.574286005457907</v>
      </c>
      <c r="X112" s="322">
        <f t="shared" si="67"/>
        <v>1180.6606249994934</v>
      </c>
      <c r="Z112" s="24" t="s">
        <v>297</v>
      </c>
      <c r="AA112" s="322">
        <f t="shared" si="68"/>
        <v>6044.4056542605977</v>
      </c>
      <c r="AB112" s="322">
        <f t="shared" si="69"/>
        <v>6095.3787134926961</v>
      </c>
      <c r="AC112" s="322">
        <f t="shared" si="70"/>
        <v>5882.9172592705927</v>
      </c>
      <c r="AD112" s="322">
        <f t="shared" si="71"/>
        <v>5542.363881292209</v>
      </c>
      <c r="AF112" s="24" t="s">
        <v>297</v>
      </c>
      <c r="AG112" s="322">
        <f t="shared" si="72"/>
        <v>3532.8084565334648</v>
      </c>
      <c r="AH112" s="322">
        <f t="shared" si="73"/>
        <v>4202.1941164095115</v>
      </c>
      <c r="AI112" s="322">
        <f t="shared" si="74"/>
        <v>5938.9499094521025</v>
      </c>
      <c r="AJ112" s="322">
        <f t="shared" si="75"/>
        <v>4048.8590043131599</v>
      </c>
      <c r="AL112" s="24" t="s">
        <v>297</v>
      </c>
      <c r="AM112" s="53">
        <f t="shared" si="76"/>
        <v>0.41552426183652175</v>
      </c>
      <c r="AN112" s="53">
        <f t="shared" si="77"/>
        <v>0.31059343251182103</v>
      </c>
      <c r="AO112" s="53">
        <f t="shared" si="78"/>
        <v>-9.5246367936266535E-3</v>
      </c>
      <c r="AP112" s="53">
        <f t="shared" si="79"/>
        <v>0.26947073648849573</v>
      </c>
    </row>
    <row r="113" spans="2:42">
      <c r="B113" s="24" t="s">
        <v>294</v>
      </c>
      <c r="C113" s="322">
        <f>Raw!D231</f>
        <v>4599.2418964660646</v>
      </c>
      <c r="D113" s="322">
        <f>Raw!E231</f>
        <v>1003.8458030536387</v>
      </c>
      <c r="E113" s="322">
        <f>Raw!F231</f>
        <v>-3.9132751537618575</v>
      </c>
      <c r="F113" s="322">
        <f>Raw!G231</f>
        <v>210.11286380163503</v>
      </c>
      <c r="H113" s="24" t="s">
        <v>294</v>
      </c>
      <c r="I113" s="322">
        <f>Raw!J231</f>
        <v>1058553.767674132</v>
      </c>
      <c r="J113" s="322">
        <f>Raw!K231</f>
        <v>207505.8115750229</v>
      </c>
      <c r="K113" s="322">
        <f>Raw!L231</f>
        <v>-1136.3532494152719</v>
      </c>
      <c r="L113" s="322">
        <f>Raw!M231</f>
        <v>49884.973860642531</v>
      </c>
      <c r="N113" s="24" t="s">
        <v>294</v>
      </c>
      <c r="O113" s="322">
        <f>Raw!AB231</f>
        <v>3491.272144830768</v>
      </c>
      <c r="P113" s="322">
        <f>Raw!AC231</f>
        <v>789.24616961493598</v>
      </c>
      <c r="Q113" s="322">
        <f>Raw!AD231</f>
        <v>13.669878490181469</v>
      </c>
      <c r="R113" s="322">
        <f>Raw!AE231</f>
        <v>255.2308647927496</v>
      </c>
      <c r="T113" s="24" t="s">
        <v>294</v>
      </c>
      <c r="U113" s="322">
        <f t="shared" si="64"/>
        <v>1107.9697516352967</v>
      </c>
      <c r="V113" s="322">
        <f t="shared" si="65"/>
        <v>214.59963343870277</v>
      </c>
      <c r="W113" s="322">
        <f t="shared" si="66"/>
        <v>-17.583153643943326</v>
      </c>
      <c r="X113" s="322">
        <f t="shared" si="67"/>
        <v>-45.11800099111457</v>
      </c>
      <c r="Z113" s="24" t="s">
        <v>294</v>
      </c>
      <c r="AA113" s="322">
        <f t="shared" si="68"/>
        <v>4344.8354131047854</v>
      </c>
      <c r="AB113" s="322">
        <f t="shared" si="69"/>
        <v>4837.6756074164323</v>
      </c>
      <c r="AC113" s="322">
        <f t="shared" si="70"/>
        <v>3443.7136126248538</v>
      </c>
      <c r="AD113" s="322">
        <f t="shared" si="71"/>
        <v>4211.9469559832041</v>
      </c>
      <c r="AF113" s="24" t="s">
        <v>294</v>
      </c>
      <c r="AG113" s="322">
        <f t="shared" si="72"/>
        <v>3298.1528680416832</v>
      </c>
      <c r="AH113" s="322">
        <f t="shared" si="73"/>
        <v>3803.489471568786</v>
      </c>
      <c r="AI113" s="322">
        <f t="shared" si="74"/>
        <v>-12029.603028121332</v>
      </c>
      <c r="AJ113" s="322">
        <f t="shared" si="75"/>
        <v>5116.3876622599109</v>
      </c>
      <c r="AL113" s="24" t="s">
        <v>294</v>
      </c>
      <c r="AM113" s="53">
        <f t="shared" si="76"/>
        <v>0.24090269148196602</v>
      </c>
      <c r="AN113" s="53">
        <f t="shared" si="77"/>
        <v>0.21377748732514848</v>
      </c>
      <c r="AO113" s="53">
        <f t="shared" si="78"/>
        <v>4.4932065732818511</v>
      </c>
      <c r="AP113" s="53">
        <f t="shared" si="79"/>
        <v>-0.2147322166514751</v>
      </c>
    </row>
    <row r="114" spans="2:42">
      <c r="B114" s="24" t="s">
        <v>292</v>
      </c>
      <c r="C114" s="322">
        <f>Raw!D258</f>
        <v>23033.920132189</v>
      </c>
      <c r="D114" s="322">
        <f>Raw!E258</f>
        <v>20902.945172460317</v>
      </c>
      <c r="E114" s="322">
        <f>Raw!F258</f>
        <v>15905.925343434885</v>
      </c>
      <c r="F114" s="322">
        <f>Raw!G258</f>
        <v>12843.601701999998</v>
      </c>
      <c r="H114" s="24" t="s">
        <v>292</v>
      </c>
      <c r="I114" s="322">
        <f>Raw!J258</f>
        <v>12864029.004357809</v>
      </c>
      <c r="J114" s="322">
        <f>Raw!K258</f>
        <v>10582020.476663217</v>
      </c>
      <c r="K114" s="322">
        <f>Raw!L258</f>
        <v>6388578.1242280137</v>
      </c>
      <c r="L114" s="322">
        <f>Raw!M258</f>
        <v>4565443.5911025079</v>
      </c>
      <c r="N114" s="24" t="s">
        <v>292</v>
      </c>
      <c r="O114" s="322">
        <f>Raw!AB258</f>
        <v>10078.823726198694</v>
      </c>
      <c r="P114" s="322">
        <f>Raw!AC258</f>
        <v>10668.024884377082</v>
      </c>
      <c r="Q114" s="322">
        <f>Raw!AD258</f>
        <v>7237.0741711984738</v>
      </c>
      <c r="R114" s="322">
        <f>Raw!AE258</f>
        <v>5574.1703656661266</v>
      </c>
      <c r="T114" s="24" t="s">
        <v>292</v>
      </c>
      <c r="U114" s="322">
        <f t="shared" si="64"/>
        <v>12955.096405990305</v>
      </c>
      <c r="V114" s="322">
        <f t="shared" si="65"/>
        <v>10234.920288083234</v>
      </c>
      <c r="W114" s="322">
        <f t="shared" si="66"/>
        <v>8668.851172236411</v>
      </c>
      <c r="X114" s="322">
        <f t="shared" si="67"/>
        <v>7269.4313363338715</v>
      </c>
      <c r="Z114" s="24" t="s">
        <v>292</v>
      </c>
      <c r="AA114" s="322">
        <f t="shared" si="68"/>
        <v>1790.5681123997813</v>
      </c>
      <c r="AB114" s="322">
        <f t="shared" si="69"/>
        <v>1975.326471779003</v>
      </c>
      <c r="AC114" s="322">
        <f t="shared" si="70"/>
        <v>2489.7442019396035</v>
      </c>
      <c r="AD114" s="322">
        <f t="shared" si="71"/>
        <v>2813.2209818626629</v>
      </c>
      <c r="AF114" s="24" t="s">
        <v>292</v>
      </c>
      <c r="AG114" s="322">
        <f t="shared" si="72"/>
        <v>783.48888383137194</v>
      </c>
      <c r="AH114" s="322">
        <f t="shared" si="73"/>
        <v>1008.1274089294699</v>
      </c>
      <c r="AI114" s="322">
        <f t="shared" si="74"/>
        <v>1132.8145372054898</v>
      </c>
      <c r="AJ114" s="322">
        <f t="shared" si="75"/>
        <v>1220.9482505773378</v>
      </c>
      <c r="AL114" s="24" t="s">
        <v>292</v>
      </c>
      <c r="AM114" s="53">
        <f t="shared" si="76"/>
        <v>0.56243558767428681</v>
      </c>
      <c r="AN114" s="53">
        <f t="shared" si="77"/>
        <v>0.48964010591042301</v>
      </c>
      <c r="AO114" s="53">
        <f t="shared" si="78"/>
        <v>0.54500766129990974</v>
      </c>
      <c r="AP114" s="53">
        <f t="shared" si="79"/>
        <v>0.56599632291632651</v>
      </c>
    </row>
    <row r="118" spans="2:42">
      <c r="I118" s="24" t="s">
        <v>258</v>
      </c>
      <c r="J118" s="24" t="s">
        <v>257</v>
      </c>
      <c r="K118" s="24" t="s">
        <v>256</v>
      </c>
      <c r="L118" s="24" t="s">
        <v>255</v>
      </c>
    </row>
    <row r="119" spans="2:42">
      <c r="H119" s="24" t="s">
        <v>598</v>
      </c>
    </row>
    <row r="120" spans="2:42">
      <c r="H120" s="399" t="s">
        <v>499</v>
      </c>
      <c r="I120" s="404">
        <f>Raw!J4+Raw!J233</f>
        <v>55464105</v>
      </c>
      <c r="J120" s="404">
        <f>Raw!K4+Raw!K233</f>
        <v>54412277</v>
      </c>
      <c r="K120" s="404">
        <f>Raw!L4+Raw!L233</f>
        <v>51063252</v>
      </c>
      <c r="L120" s="412">
        <f>Raw!M4+Raw!M233</f>
        <v>55747414</v>
      </c>
    </row>
    <row r="121" spans="2:42">
      <c r="H121" s="396" t="s">
        <v>504</v>
      </c>
      <c r="I121" s="83">
        <f>Raw!J96</f>
        <v>47340130.279683821</v>
      </c>
      <c r="J121" s="83">
        <f>Raw!K96</f>
        <v>33282412.170796923</v>
      </c>
      <c r="K121" s="83">
        <f>Raw!L96</f>
        <v>32506739.544250708</v>
      </c>
      <c r="L121" s="411">
        <f>Raw!M96</f>
        <v>32194639.243689686</v>
      </c>
    </row>
    <row r="122" spans="2:42">
      <c r="H122" s="396" t="s">
        <v>503</v>
      </c>
      <c r="I122" s="83">
        <f>Raw!J170+Raw!J246</f>
        <v>5958672.7676741323</v>
      </c>
      <c r="J122" s="83">
        <f>Raw!K170+Raw!K246</f>
        <v>4419477.8115750225</v>
      </c>
      <c r="K122" s="83">
        <f>Raw!L170+Raw!L246</f>
        <v>6740477.6467505852</v>
      </c>
      <c r="L122" s="411">
        <f>Raw!M170+Raw!M246</f>
        <v>9220215.9738606419</v>
      </c>
      <c r="M122" s="322">
        <f>Raw!N170+Raw!N246</f>
        <v>0</v>
      </c>
    </row>
    <row r="123" spans="2:42">
      <c r="H123" s="393" t="s">
        <v>597</v>
      </c>
      <c r="I123" s="392">
        <f>Raw!J258</f>
        <v>12864029.004357809</v>
      </c>
      <c r="J123" s="392">
        <f>Raw!K258</f>
        <v>10582020.476663217</v>
      </c>
      <c r="K123" s="392">
        <f>Raw!L258</f>
        <v>6388578.1242280137</v>
      </c>
      <c r="L123" s="391">
        <f>Raw!M258</f>
        <v>4565443.5911025079</v>
      </c>
    </row>
    <row r="124" spans="2:42">
      <c r="H124" s="47" t="s">
        <v>260</v>
      </c>
      <c r="I124" s="404">
        <f>SUM(I120:I123)</f>
        <v>121626937.05171578</v>
      </c>
      <c r="J124" s="404">
        <f>SUM(J120:J123)</f>
        <v>102696187.45903517</v>
      </c>
      <c r="K124" s="404">
        <f>SUM(K120:K123)</f>
        <v>96699047.315229312</v>
      </c>
      <c r="L124" s="404">
        <f>SUM(L120:L123)</f>
        <v>101727712.80865283</v>
      </c>
    </row>
    <row r="125" spans="2:42">
      <c r="I125" s="322">
        <f>I124-Raw!J2</f>
        <v>0</v>
      </c>
      <c r="J125" s="322">
        <f>J124-Raw!K2</f>
        <v>0</v>
      </c>
      <c r="K125" s="322">
        <f>K124-Raw!L2</f>
        <v>0</v>
      </c>
      <c r="L125" s="322">
        <f>L124-Raw!M2</f>
        <v>0</v>
      </c>
    </row>
    <row r="128" spans="2:42">
      <c r="H128" s="24" t="s">
        <v>596</v>
      </c>
    </row>
    <row r="129" spans="8:12">
      <c r="H129" s="399" t="s">
        <v>499</v>
      </c>
      <c r="I129" s="410">
        <f>COGS!F73</f>
        <v>5009.7324789999993</v>
      </c>
      <c r="J129" s="410">
        <f>COGS!G73</f>
        <v>3207.6185610000002</v>
      </c>
      <c r="K129" s="410">
        <f>COGS!H73</f>
        <v>570.06158600000003</v>
      </c>
      <c r="L129" s="409">
        <f>COGS!I73</f>
        <v>314.29804100000001</v>
      </c>
    </row>
    <row r="130" spans="8:12">
      <c r="H130" s="396" t="s">
        <v>504</v>
      </c>
      <c r="I130" s="408">
        <f>COGS!F78</f>
        <v>9794.0908849999996</v>
      </c>
      <c r="J130" s="408">
        <f>COGS!G78</f>
        <v>7009.7702339999978</v>
      </c>
      <c r="K130" s="408">
        <f>COGS!H78</f>
        <v>6104.2832240000007</v>
      </c>
      <c r="L130" s="407">
        <f>COGS!I78</f>
        <v>4064.9228370000001</v>
      </c>
    </row>
    <row r="131" spans="8:12">
      <c r="H131" s="393" t="s">
        <v>503</v>
      </c>
      <c r="I131" s="406">
        <f>COGS!F83</f>
        <v>5415.8738659999999</v>
      </c>
      <c r="J131" s="406">
        <f>COGS!G83</f>
        <v>8296.9076280000008</v>
      </c>
      <c r="K131" s="406">
        <f>COGS!H83</f>
        <v>10411.446264999999</v>
      </c>
      <c r="L131" s="405">
        <f>COGS!I83</f>
        <v>11091.507422000001</v>
      </c>
    </row>
    <row r="132" spans="8:12">
      <c r="H132" s="47" t="s">
        <v>260</v>
      </c>
      <c r="I132" s="404">
        <f>SUM(I129:I131)</f>
        <v>20219.697229999998</v>
      </c>
      <c r="J132" s="404">
        <f>SUM(J129:J131)</f>
        <v>18514.296423</v>
      </c>
      <c r="K132" s="404">
        <f>SUM(K129:K131)</f>
        <v>17085.791075000001</v>
      </c>
      <c r="L132" s="404">
        <f>SUM(L129:L131)</f>
        <v>15470.728300000001</v>
      </c>
    </row>
    <row r="134" spans="8:12">
      <c r="H134" s="24" t="s">
        <v>595</v>
      </c>
    </row>
    <row r="135" spans="8:12">
      <c r="H135" s="399" t="s">
        <v>499</v>
      </c>
      <c r="I135" s="62">
        <f t="shared" ref="I135:L137" si="80">I129/I$132</f>
        <v>0.24776496017789282</v>
      </c>
      <c r="J135" s="62">
        <f t="shared" si="80"/>
        <v>0.17325090231434501</v>
      </c>
      <c r="K135" s="62">
        <f t="shared" si="80"/>
        <v>3.3364658592490722E-2</v>
      </c>
      <c r="L135" s="403">
        <f t="shared" si="80"/>
        <v>2.0315659024274894E-2</v>
      </c>
    </row>
    <row r="136" spans="8:12">
      <c r="H136" s="396" t="s">
        <v>504</v>
      </c>
      <c r="I136" s="81">
        <f t="shared" si="80"/>
        <v>0.48438365686645846</v>
      </c>
      <c r="J136" s="81">
        <f t="shared" si="80"/>
        <v>0.37861391401791955</v>
      </c>
      <c r="K136" s="81">
        <f t="shared" si="80"/>
        <v>0.35727249602927735</v>
      </c>
      <c r="L136" s="402">
        <f t="shared" si="80"/>
        <v>0.26274928743981624</v>
      </c>
    </row>
    <row r="137" spans="8:12">
      <c r="H137" s="393" t="s">
        <v>503</v>
      </c>
      <c r="I137" s="401">
        <f t="shared" si="80"/>
        <v>0.26785138295564875</v>
      </c>
      <c r="J137" s="401">
        <f t="shared" si="80"/>
        <v>0.44813518366773536</v>
      </c>
      <c r="K137" s="401">
        <f t="shared" si="80"/>
        <v>0.60936284537823182</v>
      </c>
      <c r="L137" s="400">
        <f t="shared" si="80"/>
        <v>0.71693505353590881</v>
      </c>
    </row>
    <row r="139" spans="8:12">
      <c r="H139" s="399" t="s">
        <v>594</v>
      </c>
      <c r="I139" s="398">
        <f t="shared" ref="I139:L141" si="81">I$123*I135</f>
        <v>3187255.6339919707</v>
      </c>
      <c r="J139" s="398">
        <f t="shared" si="81"/>
        <v>1833344.5958907777</v>
      </c>
      <c r="K139" s="398">
        <f t="shared" si="81"/>
        <v>213152.72800632246</v>
      </c>
      <c r="L139" s="397">
        <f t="shared" si="81"/>
        <v>92749.995291399639</v>
      </c>
    </row>
    <row r="140" spans="8:12">
      <c r="H140" s="396" t="s">
        <v>593</v>
      </c>
      <c r="I140" s="395">
        <f t="shared" si="81"/>
        <v>6231125.4111670218</v>
      </c>
      <c r="J140" s="395">
        <f t="shared" si="81"/>
        <v>4006500.1908872314</v>
      </c>
      <c r="K140" s="395">
        <f t="shared" si="81"/>
        <v>2282463.2525209812</v>
      </c>
      <c r="L140" s="394">
        <f t="shared" si="81"/>
        <v>1199567.0504088597</v>
      </c>
    </row>
    <row r="141" spans="8:12">
      <c r="H141" s="393" t="s">
        <v>592</v>
      </c>
      <c r="I141" s="392">
        <f t="shared" si="81"/>
        <v>3445647.9591988167</v>
      </c>
      <c r="J141" s="392">
        <f t="shared" si="81"/>
        <v>4742175.6898852075</v>
      </c>
      <c r="K141" s="392">
        <f t="shared" si="81"/>
        <v>3892962.1437007096</v>
      </c>
      <c r="L141" s="391">
        <f t="shared" si="81"/>
        <v>3273126.5454022484</v>
      </c>
    </row>
    <row r="145" spans="8:12">
      <c r="H145" s="24" t="s">
        <v>591</v>
      </c>
    </row>
    <row r="146" spans="8:12">
      <c r="H146" s="399" t="s">
        <v>499</v>
      </c>
      <c r="I146" s="398">
        <f t="shared" ref="I146:L148" si="82">I120+I139</f>
        <v>58651360.633991972</v>
      </c>
      <c r="J146" s="398">
        <f t="shared" si="82"/>
        <v>56245621.595890775</v>
      </c>
      <c r="K146" s="398">
        <f t="shared" si="82"/>
        <v>51276404.728006326</v>
      </c>
      <c r="L146" s="397">
        <f t="shared" si="82"/>
        <v>55840163.995291397</v>
      </c>
    </row>
    <row r="147" spans="8:12">
      <c r="H147" s="396" t="s">
        <v>504</v>
      </c>
      <c r="I147" s="395">
        <f t="shared" si="82"/>
        <v>53571255.690850839</v>
      </c>
      <c r="J147" s="395">
        <f t="shared" si="82"/>
        <v>37288912.361684158</v>
      </c>
      <c r="K147" s="395">
        <f t="shared" si="82"/>
        <v>34789202.79677169</v>
      </c>
      <c r="L147" s="394">
        <f t="shared" si="82"/>
        <v>33394206.294098545</v>
      </c>
    </row>
    <row r="148" spans="8:12">
      <c r="H148" s="393" t="s">
        <v>503</v>
      </c>
      <c r="I148" s="392">
        <f t="shared" si="82"/>
        <v>9404320.7268729489</v>
      </c>
      <c r="J148" s="392">
        <f t="shared" si="82"/>
        <v>9161653.50146023</v>
      </c>
      <c r="K148" s="392">
        <f t="shared" si="82"/>
        <v>10633439.790451296</v>
      </c>
      <c r="L148" s="391">
        <f t="shared" si="82"/>
        <v>12493342.519262891</v>
      </c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K264"/>
  <sheetViews>
    <sheetView showGridLines="0" zoomScale="80" zoomScaleNormal="80" workbookViewId="0">
      <pane xSplit="3" ySplit="3" topLeftCell="E4" activePane="bottomRight" state="frozen"/>
      <selection activeCell="E1" sqref="E1"/>
      <selection pane="topRight" activeCell="E1" sqref="E1"/>
      <selection pane="bottomLeft" activeCell="E1" sqref="E1"/>
      <selection pane="bottomRight" activeCell="F4" sqref="F4"/>
    </sheetView>
  </sheetViews>
  <sheetFormatPr defaultColWidth="8.75" defaultRowHeight="10.5"/>
  <cols>
    <col min="1" max="1" width="14.875" style="416" bestFit="1" customWidth="1"/>
    <col min="2" max="2" width="17" style="416" customWidth="1"/>
    <col min="3" max="3" width="23.625" style="416" customWidth="1"/>
    <col min="4" max="7" width="10.125" style="416" customWidth="1"/>
    <col min="8" max="8" width="2.375" style="416" customWidth="1"/>
    <col min="9" max="9" width="19.125" style="416" customWidth="1"/>
    <col min="10" max="10" width="15" style="416" customWidth="1"/>
    <col min="11" max="11" width="15.625" style="416" customWidth="1"/>
    <col min="12" max="12" width="14.25" style="416" customWidth="1"/>
    <col min="13" max="13" width="15.625" style="416" customWidth="1"/>
    <col min="14" max="15" width="8.75" style="24"/>
    <col min="16" max="19" width="11.75" style="24" bestFit="1" customWidth="1"/>
    <col min="20" max="20" width="9" style="24" bestFit="1" customWidth="1"/>
    <col min="21" max="21" width="8.75" style="24"/>
    <col min="22" max="22" width="15" style="24" bestFit="1" customWidth="1"/>
    <col min="23" max="25" width="12.25" style="24" bestFit="1" customWidth="1"/>
    <col min="26" max="31" width="8.75" style="24"/>
    <col min="32" max="33" width="11.75" style="24" bestFit="1" customWidth="1"/>
    <col min="34" max="34" width="13.875" style="24" bestFit="1" customWidth="1"/>
    <col min="35" max="35" width="11.75" style="24" bestFit="1" customWidth="1"/>
    <col min="36" max="37" width="8.75" style="24"/>
    <col min="38" max="38" width="9.875" style="24" bestFit="1" customWidth="1"/>
    <col min="39" max="42" width="8.75" style="24"/>
    <col min="43" max="43" width="9.875" style="24" bestFit="1" customWidth="1"/>
    <col min="44" max="46" width="8.75" style="24"/>
    <col min="47" max="47" width="19.125" style="24" bestFit="1" customWidth="1"/>
    <col min="48" max="52" width="8.75" style="24"/>
    <col min="53" max="53" width="19.125" style="24" bestFit="1" customWidth="1"/>
    <col min="54" max="58" width="8.75" style="24"/>
    <col min="59" max="59" width="19.125" style="24" bestFit="1" customWidth="1"/>
    <col min="60" max="16384" width="8.75" style="24"/>
  </cols>
  <sheetData>
    <row r="1" spans="1:63">
      <c r="O1" s="24" t="s">
        <v>653</v>
      </c>
    </row>
    <row r="2" spans="1:63">
      <c r="C2" s="439" t="s">
        <v>652</v>
      </c>
      <c r="D2" s="424">
        <v>501727.73630133254</v>
      </c>
      <c r="E2" s="424">
        <v>421611.59228406724</v>
      </c>
      <c r="F2" s="424">
        <v>407086.05667815695</v>
      </c>
      <c r="G2" s="424">
        <v>425063.97362869536</v>
      </c>
      <c r="I2" s="439" t="s">
        <v>643</v>
      </c>
      <c r="J2" s="424">
        <v>121626937.05171576</v>
      </c>
      <c r="K2" s="424">
        <v>102696187.45903516</v>
      </c>
      <c r="L2" s="424">
        <v>96699047.315229312</v>
      </c>
      <c r="M2" s="424">
        <v>101727712.80865285</v>
      </c>
      <c r="AA2" s="24" t="s">
        <v>651</v>
      </c>
      <c r="AF2" s="24" t="s">
        <v>650</v>
      </c>
      <c r="AK2" s="24" t="s">
        <v>649</v>
      </c>
      <c r="AP2" s="24" t="s">
        <v>648</v>
      </c>
      <c r="AU2" s="24" t="s">
        <v>647</v>
      </c>
      <c r="AV2" s="322"/>
      <c r="AW2" s="322"/>
      <c r="AX2" s="322"/>
      <c r="AY2" s="322"/>
      <c r="BA2" s="24" t="s">
        <v>646</v>
      </c>
      <c r="BG2" s="24" t="s">
        <v>645</v>
      </c>
    </row>
    <row r="3" spans="1:63">
      <c r="C3" s="438" t="s">
        <v>617</v>
      </c>
      <c r="D3" s="437" t="s">
        <v>258</v>
      </c>
      <c r="E3" s="437" t="s">
        <v>257</v>
      </c>
      <c r="F3" s="437" t="s">
        <v>256</v>
      </c>
      <c r="G3" s="437" t="s">
        <v>255</v>
      </c>
      <c r="I3" s="438" t="s">
        <v>617</v>
      </c>
      <c r="J3" s="437" t="s">
        <v>258</v>
      </c>
      <c r="K3" s="437" t="s">
        <v>257</v>
      </c>
      <c r="L3" s="437" t="s">
        <v>256</v>
      </c>
      <c r="M3" s="437" t="s">
        <v>255</v>
      </c>
      <c r="O3" s="438" t="s">
        <v>644</v>
      </c>
      <c r="P3" s="437" t="s">
        <v>258</v>
      </c>
      <c r="Q3" s="437" t="s">
        <v>257</v>
      </c>
      <c r="R3" s="437" t="s">
        <v>256</v>
      </c>
      <c r="S3" s="437" t="s">
        <v>255</v>
      </c>
      <c r="U3" s="73" t="s">
        <v>643</v>
      </c>
      <c r="V3" s="437" t="s">
        <v>258</v>
      </c>
      <c r="W3" s="437" t="s">
        <v>257</v>
      </c>
      <c r="X3" s="437" t="s">
        <v>256</v>
      </c>
      <c r="Y3" s="437" t="s">
        <v>255</v>
      </c>
      <c r="AA3" s="437" t="s">
        <v>258</v>
      </c>
      <c r="AB3" s="437" t="s">
        <v>257</v>
      </c>
      <c r="AC3" s="437" t="s">
        <v>256</v>
      </c>
      <c r="AD3" s="437" t="s">
        <v>255</v>
      </c>
      <c r="AF3" s="437" t="s">
        <v>258</v>
      </c>
      <c r="AG3" s="437" t="s">
        <v>257</v>
      </c>
      <c r="AH3" s="437" t="s">
        <v>256</v>
      </c>
      <c r="AI3" s="437" t="s">
        <v>255</v>
      </c>
      <c r="AK3" s="437" t="s">
        <v>258</v>
      </c>
      <c r="AL3" s="437" t="s">
        <v>257</v>
      </c>
      <c r="AM3" s="437" t="s">
        <v>256</v>
      </c>
      <c r="AN3" s="437" t="s">
        <v>255</v>
      </c>
      <c r="AP3" s="437" t="s">
        <v>258</v>
      </c>
      <c r="AQ3" s="437" t="s">
        <v>257</v>
      </c>
      <c r="AR3" s="437" t="s">
        <v>256</v>
      </c>
      <c r="AS3" s="437" t="s">
        <v>255</v>
      </c>
      <c r="AT3" s="437"/>
      <c r="AV3" s="437" t="s">
        <v>258</v>
      </c>
      <c r="AW3" s="437" t="s">
        <v>257</v>
      </c>
      <c r="AX3" s="437" t="s">
        <v>256</v>
      </c>
      <c r="AY3" s="437" t="s">
        <v>255</v>
      </c>
      <c r="BB3" s="437" t="s">
        <v>258</v>
      </c>
      <c r="BC3" s="437" t="s">
        <v>257</v>
      </c>
      <c r="BD3" s="437" t="s">
        <v>256</v>
      </c>
      <c r="BE3" s="437" t="s">
        <v>255</v>
      </c>
      <c r="BH3" s="437" t="s">
        <v>258</v>
      </c>
      <c r="BI3" s="437" t="s">
        <v>257</v>
      </c>
      <c r="BJ3" s="437" t="s">
        <v>256</v>
      </c>
      <c r="BK3" s="437" t="s">
        <v>255</v>
      </c>
    </row>
    <row r="4" spans="1:63">
      <c r="A4" s="423"/>
      <c r="B4" s="423"/>
      <c r="C4" s="434" t="s">
        <v>642</v>
      </c>
      <c r="D4" s="433">
        <v>134552.00933699997</v>
      </c>
      <c r="E4" s="433">
        <v>137639.97307076133</v>
      </c>
      <c r="F4" s="433">
        <v>111485.35874563972</v>
      </c>
      <c r="G4" s="433">
        <v>115652.03180300001</v>
      </c>
      <c r="H4" s="423"/>
      <c r="I4" s="434" t="s">
        <v>642</v>
      </c>
      <c r="J4" s="433">
        <v>28505049</v>
      </c>
      <c r="K4" s="433">
        <v>28415481</v>
      </c>
      <c r="L4" s="433">
        <v>23932129</v>
      </c>
      <c r="M4" s="433">
        <v>25283846</v>
      </c>
      <c r="O4" s="434" t="s">
        <v>642</v>
      </c>
      <c r="P4" s="433">
        <f>P5+P18+P31+P44+P57+P70+P83</f>
        <v>134552.00933699997</v>
      </c>
      <c r="Q4" s="433">
        <f>Q5+Q18+Q31+Q44+Q57+Q70+Q83</f>
        <v>137639.97307076133</v>
      </c>
      <c r="R4" s="433">
        <f>R5+R18+R31+R44+R57+R70+R83</f>
        <v>111485.35874563972</v>
      </c>
      <c r="S4" s="433">
        <f>S5+S18+S31+S44+S57+S70+S83</f>
        <v>115652.03180300001</v>
      </c>
      <c r="T4" s="322">
        <f>G4-S4</f>
        <v>0</v>
      </c>
      <c r="U4" s="434" t="s">
        <v>642</v>
      </c>
      <c r="V4" s="433">
        <v>28505049</v>
      </c>
      <c r="W4" s="433">
        <v>28415481</v>
      </c>
      <c r="X4" s="433">
        <v>23932129</v>
      </c>
      <c r="Y4" s="433">
        <v>25283846</v>
      </c>
      <c r="AA4" s="417">
        <f t="shared" ref="AA4:AA67" si="0">IFERROR(D4*1000000/J4,0)</f>
        <v>4720.2868985420782</v>
      </c>
      <c r="AB4" s="417">
        <f t="shared" ref="AB4:AB67" si="1">IFERROR(E4*1000000/K4,0)</f>
        <v>4843.8375219043919</v>
      </c>
      <c r="AC4" s="417">
        <f t="shared" ref="AC4:AC67" si="2">IFERROR(F4*1000000/L4,0)</f>
        <v>4658.3970337799756</v>
      </c>
      <c r="AD4" s="417">
        <f t="shared" ref="AD4:AD67" si="3">IFERROR(G4*1000000/M4,0)</f>
        <v>4574.1471373856648</v>
      </c>
      <c r="AF4" s="417">
        <f t="shared" ref="AF4:AF67" si="4">IFERROR(P4/V4*10^6,0)</f>
        <v>4720.2868985420782</v>
      </c>
      <c r="AG4" s="417">
        <f t="shared" ref="AG4:AG67" si="5">IFERROR(Q4/W4*10^6,0)</f>
        <v>4843.8375219043919</v>
      </c>
      <c r="AH4" s="417">
        <f t="shared" ref="AH4:AH67" si="6">IFERROR(R4/X4*10^6,0)</f>
        <v>4658.3970337799756</v>
      </c>
      <c r="AI4" s="417">
        <f t="shared" ref="AI4:AI67" si="7">IFERROR(S4/Y4*10^6,0)</f>
        <v>4574.1471373856648</v>
      </c>
      <c r="AK4" s="417">
        <f t="shared" ref="AK4:AK35" si="8">IFERROR(P4/V4*10^6,0)</f>
        <v>4720.2868985420782</v>
      </c>
      <c r="AL4" s="322">
        <f t="shared" ref="AL4:AL35" si="9">AG4</f>
        <v>4843.8375219043919</v>
      </c>
      <c r="AM4" s="322">
        <f t="shared" ref="AM4:AM35" si="10">AH4</f>
        <v>4658.3970337799756</v>
      </c>
      <c r="AN4" s="322">
        <f t="shared" ref="AN4:AN35" si="11">AI4</f>
        <v>4574.1471373856648</v>
      </c>
      <c r="AP4" s="417">
        <f t="shared" ref="AP4:AP67" si="12">AK4*V4/1000000</f>
        <v>134552.00933699997</v>
      </c>
      <c r="AQ4" s="322">
        <f t="shared" ref="AQ4:AQ67" si="13">AL4*W4/1000000</f>
        <v>137639.97307076133</v>
      </c>
      <c r="AR4" s="322">
        <f t="shared" ref="AR4:AR67" si="14">AM4*X4/1000000</f>
        <v>111485.35874563974</v>
      </c>
      <c r="AS4" s="322">
        <f t="shared" ref="AS4:AS67" si="15">AN4*Y4/1000000</f>
        <v>115652.03180299999</v>
      </c>
      <c r="AT4" s="322"/>
      <c r="AV4" s="322">
        <f>AV5+AV17+AV29+AV41+AV53+AV65+AV77+AV89+AV101+AV113</f>
        <v>485565.11352742824</v>
      </c>
      <c r="AW4" s="322">
        <f>AW5+AW17+AW29+AW41+AW53+AW65+AW77+AW89+AW101+AW113</f>
        <v>417562.60636375513</v>
      </c>
      <c r="AX4" s="322">
        <f>AX5+AX17+AX29+AX41+AX53+AX65+AX77+AX89+AX101+AX113</f>
        <v>395518.7600525319</v>
      </c>
      <c r="AY4" s="322">
        <f>AY5+AY17+AY29+AY41+AY53+AY65+AY77+AY89+AY101+AY113</f>
        <v>425776.18438651779</v>
      </c>
    </row>
    <row r="5" spans="1:63">
      <c r="B5" s="436"/>
      <c r="C5" s="432" t="s">
        <v>296</v>
      </c>
      <c r="D5" s="431">
        <v>18645.17274228765</v>
      </c>
      <c r="E5" s="431">
        <v>19144.621993285597</v>
      </c>
      <c r="F5" s="431">
        <v>17386.342975723299</v>
      </c>
      <c r="G5" s="431">
        <v>15523.466887000002</v>
      </c>
      <c r="H5" s="436"/>
      <c r="I5" s="432" t="s">
        <v>296</v>
      </c>
      <c r="J5" s="431">
        <v>7003686</v>
      </c>
      <c r="K5" s="431">
        <v>7292735</v>
      </c>
      <c r="L5" s="431">
        <v>6249828</v>
      </c>
      <c r="M5" s="431">
        <v>5675582</v>
      </c>
      <c r="O5" s="432" t="s">
        <v>296</v>
      </c>
      <c r="P5" s="431">
        <f>SUM(P6:P17)</f>
        <v>18645.17274228765</v>
      </c>
      <c r="Q5" s="431">
        <f>SUM(Q6:Q17)</f>
        <v>19144.621993285597</v>
      </c>
      <c r="R5" s="431">
        <f>SUM(R6:R17)</f>
        <v>17386.342975723299</v>
      </c>
      <c r="S5" s="431">
        <f>SUM(S6:S17)</f>
        <v>15523.466887000002</v>
      </c>
      <c r="T5" s="322">
        <f>G5-S5</f>
        <v>0</v>
      </c>
      <c r="U5" s="432" t="s">
        <v>296</v>
      </c>
      <c r="V5" s="431">
        <v>7003686</v>
      </c>
      <c r="W5" s="431">
        <v>7292735</v>
      </c>
      <c r="X5" s="431">
        <v>6249828</v>
      </c>
      <c r="Y5" s="431">
        <v>5675582</v>
      </c>
      <c r="AA5" s="417">
        <f t="shared" si="0"/>
        <v>2662.1942706008881</v>
      </c>
      <c r="AB5" s="417">
        <f t="shared" si="1"/>
        <v>2625.1635351189361</v>
      </c>
      <c r="AC5" s="417">
        <f t="shared" si="2"/>
        <v>2781.8914337679848</v>
      </c>
      <c r="AD5" s="417">
        <f t="shared" si="3"/>
        <v>2735.1321656527916</v>
      </c>
      <c r="AF5" s="417">
        <f t="shared" si="4"/>
        <v>2662.1942706008876</v>
      </c>
      <c r="AG5" s="417">
        <f t="shared" si="5"/>
        <v>2625.1635351189366</v>
      </c>
      <c r="AH5" s="417">
        <f t="shared" si="6"/>
        <v>2781.8914337679848</v>
      </c>
      <c r="AI5" s="417">
        <f t="shared" si="7"/>
        <v>2735.1321656527916</v>
      </c>
      <c r="AK5" s="417">
        <f t="shared" si="8"/>
        <v>2662.1942706008876</v>
      </c>
      <c r="AL5" s="322">
        <f t="shared" si="9"/>
        <v>2625.1635351189366</v>
      </c>
      <c r="AM5" s="322">
        <f t="shared" si="10"/>
        <v>2781.8914337679848</v>
      </c>
      <c r="AN5" s="322">
        <f t="shared" si="11"/>
        <v>2735.1321656527916</v>
      </c>
      <c r="AP5" s="417">
        <f t="shared" si="12"/>
        <v>18645.172742287647</v>
      </c>
      <c r="AQ5" s="322">
        <f t="shared" si="13"/>
        <v>19144.6219932856</v>
      </c>
      <c r="AR5" s="322">
        <f t="shared" si="14"/>
        <v>17386.342975723299</v>
      </c>
      <c r="AS5" s="322">
        <f t="shared" si="15"/>
        <v>15523.466887000002</v>
      </c>
      <c r="AT5" s="322"/>
      <c r="AU5" s="432" t="s">
        <v>296</v>
      </c>
      <c r="AV5" s="322">
        <f>SUM(AV6:AV16)</f>
        <v>57850.174807650867</v>
      </c>
      <c r="AW5" s="322">
        <f>SUM(AW6:AW16)</f>
        <v>50603.935761170273</v>
      </c>
      <c r="AX5" s="322">
        <f>SUM(AX6:AX16)</f>
        <v>47708.446566148865</v>
      </c>
      <c r="AY5" s="322">
        <f>SUM(AY6:AY16)</f>
        <v>38933.241105518377</v>
      </c>
      <c r="BA5" s="432" t="s">
        <v>296</v>
      </c>
      <c r="BB5" s="322">
        <f>SUM(BB6:BB16)</f>
        <v>16801014.810217999</v>
      </c>
      <c r="BC5" s="322">
        <f>SUM(BC6:BC16)</f>
        <v>15378444</v>
      </c>
      <c r="BD5" s="322">
        <f>SUM(BD6:BD16)</f>
        <v>14523886</v>
      </c>
      <c r="BE5" s="322">
        <f>SUM(BE6:BE16)</f>
        <v>11495982</v>
      </c>
      <c r="BG5" s="432" t="s">
        <v>296</v>
      </c>
      <c r="BH5" s="322">
        <f t="shared" ref="BH5:BH36" si="16">IFERROR(AV5*1000000/BB5,0)</f>
        <v>3443.2547950893832</v>
      </c>
      <c r="BI5" s="322">
        <f t="shared" ref="BI5:BI36" si="17">IFERROR(AW5*1000000/BC5,0)</f>
        <v>3290.5758060549088</v>
      </c>
      <c r="BJ5" s="322">
        <f t="shared" ref="BJ5:BJ36" si="18">IFERROR(AX5*1000000/BD5,0)</f>
        <v>3284.8265654349575</v>
      </c>
      <c r="BK5" s="322">
        <f t="shared" ref="BK5:BK36" si="19">IFERROR(AY5*1000000/BE5,0)</f>
        <v>3386.6825039842947</v>
      </c>
    </row>
    <row r="6" spans="1:63">
      <c r="A6" s="416" t="s">
        <v>296</v>
      </c>
      <c r="B6" s="416" t="s">
        <v>638</v>
      </c>
      <c r="C6" s="425" t="s">
        <v>638</v>
      </c>
      <c r="D6" s="424">
        <v>8855.6866853253669</v>
      </c>
      <c r="E6" s="424">
        <v>8204.600783953405</v>
      </c>
      <c r="F6" s="424">
        <v>7814.1303005768905</v>
      </c>
      <c r="G6" s="424">
        <v>7720.1810320000004</v>
      </c>
      <c r="I6" s="425" t="s">
        <v>638</v>
      </c>
      <c r="J6" s="424">
        <v>3463171</v>
      </c>
      <c r="K6" s="424">
        <v>3462155</v>
      </c>
      <c r="L6" s="424">
        <v>3262498</v>
      </c>
      <c r="M6" s="424">
        <v>3285794</v>
      </c>
      <c r="O6" s="425" t="s">
        <v>638</v>
      </c>
      <c r="P6" s="424">
        <v>8855.6866853253669</v>
      </c>
      <c r="Q6" s="424">
        <v>8204.600783953405</v>
      </c>
      <c r="R6" s="424">
        <v>7814.1303005768905</v>
      </c>
      <c r="S6" s="424">
        <v>7720.1810320000004</v>
      </c>
      <c r="U6" s="425" t="s">
        <v>638</v>
      </c>
      <c r="V6" s="424">
        <v>3463171</v>
      </c>
      <c r="W6" s="424">
        <v>3462155</v>
      </c>
      <c r="X6" s="424">
        <v>3262498</v>
      </c>
      <c r="Y6" s="424">
        <v>3285794</v>
      </c>
      <c r="AA6" s="417">
        <f t="shared" si="0"/>
        <v>2557.1035000366332</v>
      </c>
      <c r="AB6" s="417">
        <f t="shared" si="1"/>
        <v>2369.7959172692745</v>
      </c>
      <c r="AC6" s="417">
        <f t="shared" si="2"/>
        <v>2395.1371925980925</v>
      </c>
      <c r="AD6" s="417">
        <f t="shared" si="3"/>
        <v>2349.5633116379176</v>
      </c>
      <c r="AF6" s="417">
        <f t="shared" si="4"/>
        <v>2557.1035000366328</v>
      </c>
      <c r="AG6" s="417">
        <f t="shared" si="5"/>
        <v>2369.7959172692745</v>
      </c>
      <c r="AH6" s="417">
        <f t="shared" si="6"/>
        <v>2395.1371925980925</v>
      </c>
      <c r="AI6" s="417">
        <f t="shared" si="7"/>
        <v>2349.5633116379181</v>
      </c>
      <c r="AK6" s="417">
        <f t="shared" si="8"/>
        <v>2557.1035000366328</v>
      </c>
      <c r="AL6" s="322">
        <f t="shared" si="9"/>
        <v>2369.7959172692745</v>
      </c>
      <c r="AM6" s="322">
        <f t="shared" si="10"/>
        <v>2395.1371925980925</v>
      </c>
      <c r="AN6" s="322">
        <f t="shared" si="11"/>
        <v>2349.5633116379181</v>
      </c>
      <c r="AP6" s="417">
        <f t="shared" si="12"/>
        <v>8855.686685325365</v>
      </c>
      <c r="AQ6" s="322">
        <f t="shared" si="13"/>
        <v>8204.600783953405</v>
      </c>
      <c r="AR6" s="322">
        <f t="shared" si="14"/>
        <v>7814.1303005768923</v>
      </c>
      <c r="AS6" s="322">
        <f t="shared" si="15"/>
        <v>7720.1810320000022</v>
      </c>
      <c r="AT6" s="322"/>
      <c r="AU6" s="425" t="s">
        <v>638</v>
      </c>
      <c r="AV6" s="322">
        <f t="shared" ref="AV6:AV16" si="20">SUMIFS($AP:$AP,$A:$A,$AU$5,$B:$B,AU6)</f>
        <v>15505.364745661331</v>
      </c>
      <c r="AW6" s="322">
        <f t="shared" ref="AW6:AW16" si="21">SUMIFS($AQ:$AQ,$A:$A,$AU$5,$B:$B,AU6)</f>
        <v>13941.247859635885</v>
      </c>
      <c r="AX6" s="322">
        <f t="shared" ref="AX6:AX16" si="22">SUMIFS($AR:$AR,$A:$A,$AU$5,$B:$B,AU6)</f>
        <v>12802.245132672157</v>
      </c>
      <c r="AY6" s="322">
        <f t="shared" ref="AY6:AY16" si="23">SUMIFS($AS:$AS,$A:$A,$AU$5,$B:$B,AU6)</f>
        <v>12106.794300285062</v>
      </c>
      <c r="BA6" s="425" t="s">
        <v>638</v>
      </c>
      <c r="BB6" s="322">
        <v>5768599</v>
      </c>
      <c r="BC6" s="322">
        <v>5655281</v>
      </c>
      <c r="BD6" s="322">
        <v>5245686</v>
      </c>
      <c r="BE6" s="322">
        <v>5101525</v>
      </c>
      <c r="BG6" s="425" t="s">
        <v>638</v>
      </c>
      <c r="BH6" s="322">
        <f t="shared" si="16"/>
        <v>2687.8908978872219</v>
      </c>
      <c r="BI6" s="322">
        <f t="shared" si="17"/>
        <v>2465.1733237722201</v>
      </c>
      <c r="BJ6" s="322">
        <f t="shared" si="18"/>
        <v>2440.5282993820365</v>
      </c>
      <c r="BK6" s="322">
        <f t="shared" si="19"/>
        <v>2373.1716105056944</v>
      </c>
    </row>
    <row r="7" spans="1:63">
      <c r="A7" s="416" t="s">
        <v>296</v>
      </c>
      <c r="B7" s="416" t="s">
        <v>637</v>
      </c>
      <c r="C7" s="425" t="s">
        <v>637</v>
      </c>
      <c r="D7" s="424">
        <v>989.13808685575975</v>
      </c>
      <c r="E7" s="424">
        <v>1071.1183534677034</v>
      </c>
      <c r="F7" s="424">
        <v>948.94809775736621</v>
      </c>
      <c r="G7" s="424">
        <v>908.16763300000002</v>
      </c>
      <c r="I7" s="425" t="s">
        <v>637</v>
      </c>
      <c r="J7" s="424">
        <v>264162</v>
      </c>
      <c r="K7" s="424">
        <v>339304</v>
      </c>
      <c r="L7" s="424">
        <v>284805</v>
      </c>
      <c r="M7" s="424">
        <v>279430</v>
      </c>
      <c r="O7" s="425" t="s">
        <v>637</v>
      </c>
      <c r="P7" s="424">
        <v>989.13808685575975</v>
      </c>
      <c r="Q7" s="424">
        <v>1071.1183534677034</v>
      </c>
      <c r="R7" s="424">
        <v>948.94809775736621</v>
      </c>
      <c r="S7" s="424">
        <v>908.16763300000002</v>
      </c>
      <c r="U7" s="425" t="s">
        <v>637</v>
      </c>
      <c r="V7" s="424">
        <v>264162</v>
      </c>
      <c r="W7" s="424">
        <v>339304</v>
      </c>
      <c r="X7" s="424">
        <v>284805</v>
      </c>
      <c r="Y7" s="424">
        <v>279430</v>
      </c>
      <c r="AA7" s="417">
        <f t="shared" si="0"/>
        <v>3744.4374545004948</v>
      </c>
      <c r="AB7" s="417">
        <f t="shared" si="1"/>
        <v>3156.8102747615808</v>
      </c>
      <c r="AC7" s="417">
        <f t="shared" si="2"/>
        <v>3331.9221845029624</v>
      </c>
      <c r="AD7" s="417">
        <f t="shared" si="3"/>
        <v>3250.0720502451418</v>
      </c>
      <c r="AF7" s="417">
        <f t="shared" si="4"/>
        <v>3744.4374545004953</v>
      </c>
      <c r="AG7" s="417">
        <f t="shared" si="5"/>
        <v>3156.8102747615808</v>
      </c>
      <c r="AH7" s="417">
        <f t="shared" si="6"/>
        <v>3331.9221845029624</v>
      </c>
      <c r="AI7" s="417">
        <f t="shared" si="7"/>
        <v>3250.0720502451418</v>
      </c>
      <c r="AK7" s="417">
        <f t="shared" si="8"/>
        <v>3744.4374545004953</v>
      </c>
      <c r="AL7" s="322">
        <f t="shared" si="9"/>
        <v>3156.8102747615808</v>
      </c>
      <c r="AM7" s="322">
        <f t="shared" si="10"/>
        <v>3331.9221845029624</v>
      </c>
      <c r="AN7" s="322">
        <f t="shared" si="11"/>
        <v>3250.0720502451418</v>
      </c>
      <c r="AP7" s="417">
        <f t="shared" si="12"/>
        <v>989.13808685575987</v>
      </c>
      <c r="AQ7" s="322">
        <f t="shared" si="13"/>
        <v>1071.1183534677034</v>
      </c>
      <c r="AR7" s="322">
        <f t="shared" si="14"/>
        <v>948.94809775736621</v>
      </c>
      <c r="AS7" s="322">
        <f t="shared" si="15"/>
        <v>908.16763300000002</v>
      </c>
      <c r="AT7" s="322"/>
      <c r="AU7" s="425" t="s">
        <v>637</v>
      </c>
      <c r="AV7" s="322">
        <f t="shared" si="20"/>
        <v>9238.848051769306</v>
      </c>
      <c r="AW7" s="322">
        <f t="shared" si="21"/>
        <v>6692.9122517975438</v>
      </c>
      <c r="AX7" s="322">
        <f t="shared" si="22"/>
        <v>5378.0922342855274</v>
      </c>
      <c r="AY7" s="322">
        <f t="shared" si="23"/>
        <v>3964.3789698327282</v>
      </c>
      <c r="BA7" s="425" t="s">
        <v>637</v>
      </c>
      <c r="BB7" s="322">
        <v>1756001</v>
      </c>
      <c r="BC7" s="322">
        <v>1494688</v>
      </c>
      <c r="BD7" s="322">
        <v>1422429</v>
      </c>
      <c r="BE7" s="322">
        <v>1015670</v>
      </c>
      <c r="BG7" s="425" t="s">
        <v>637</v>
      </c>
      <c r="BH7" s="322">
        <f t="shared" si="16"/>
        <v>5261.2999945725005</v>
      </c>
      <c r="BI7" s="322">
        <f t="shared" si="17"/>
        <v>4477.7988796307618</v>
      </c>
      <c r="BJ7" s="322">
        <f t="shared" si="18"/>
        <v>3780.921391707795</v>
      </c>
      <c r="BK7" s="322">
        <f t="shared" si="19"/>
        <v>3903.215581667991</v>
      </c>
    </row>
    <row r="8" spans="1:63">
      <c r="A8" s="416" t="s">
        <v>296</v>
      </c>
      <c r="B8" s="416" t="s">
        <v>636</v>
      </c>
      <c r="C8" s="425" t="s">
        <v>636</v>
      </c>
      <c r="D8" s="424">
        <v>839.97879300020634</v>
      </c>
      <c r="E8" s="424">
        <v>1004.4783134454631</v>
      </c>
      <c r="F8" s="424">
        <v>1208.6783868292621</v>
      </c>
      <c r="G8" s="424">
        <v>600.39387699999997</v>
      </c>
      <c r="I8" s="425" t="s">
        <v>636</v>
      </c>
      <c r="J8" s="424">
        <v>76838</v>
      </c>
      <c r="K8" s="424">
        <v>114168</v>
      </c>
      <c r="L8" s="424">
        <v>120421</v>
      </c>
      <c r="M8" s="424">
        <v>69444</v>
      </c>
      <c r="O8" s="425" t="s">
        <v>636</v>
      </c>
      <c r="P8" s="424">
        <v>839.97879300020634</v>
      </c>
      <c r="Q8" s="424">
        <v>1004.4783134454631</v>
      </c>
      <c r="R8" s="424">
        <v>1208.6783868292621</v>
      </c>
      <c r="S8" s="424">
        <v>600.39387699999997</v>
      </c>
      <c r="U8" s="425" t="s">
        <v>636</v>
      </c>
      <c r="V8" s="424">
        <v>76838</v>
      </c>
      <c r="W8" s="424">
        <v>114168</v>
      </c>
      <c r="X8" s="424">
        <v>120421</v>
      </c>
      <c r="Y8" s="424">
        <v>69444</v>
      </c>
      <c r="AA8" s="417">
        <f t="shared" si="0"/>
        <v>10931.814896277965</v>
      </c>
      <c r="AB8" s="417">
        <f t="shared" si="1"/>
        <v>8798.2474375084348</v>
      </c>
      <c r="AC8" s="417">
        <f t="shared" si="2"/>
        <v>10037.106375376903</v>
      </c>
      <c r="AD8" s="417">
        <f t="shared" si="3"/>
        <v>8645.7271614538331</v>
      </c>
      <c r="AF8" s="417">
        <f t="shared" si="4"/>
        <v>10931.814896277967</v>
      </c>
      <c r="AG8" s="417">
        <f t="shared" si="5"/>
        <v>8798.2474375084366</v>
      </c>
      <c r="AH8" s="417">
        <f t="shared" si="6"/>
        <v>10037.106375376903</v>
      </c>
      <c r="AI8" s="417">
        <f t="shared" si="7"/>
        <v>8645.7271614538331</v>
      </c>
      <c r="AK8" s="417">
        <f t="shared" si="8"/>
        <v>10931.814896277967</v>
      </c>
      <c r="AL8" s="322">
        <f t="shared" si="9"/>
        <v>8798.2474375084366</v>
      </c>
      <c r="AM8" s="322">
        <f t="shared" si="10"/>
        <v>10037.106375376903</v>
      </c>
      <c r="AN8" s="322">
        <f t="shared" si="11"/>
        <v>8645.7271614538331</v>
      </c>
      <c r="AP8" s="417">
        <f t="shared" si="12"/>
        <v>839.97879300020645</v>
      </c>
      <c r="AQ8" s="322">
        <f t="shared" si="13"/>
        <v>1004.4783134454632</v>
      </c>
      <c r="AR8" s="322">
        <f t="shared" si="14"/>
        <v>1208.6783868292621</v>
      </c>
      <c r="AS8" s="322">
        <f t="shared" si="15"/>
        <v>600.39387699999997</v>
      </c>
      <c r="AT8" s="322"/>
      <c r="AU8" s="425" t="s">
        <v>636</v>
      </c>
      <c r="AV8" s="322">
        <f t="shared" si="20"/>
        <v>10159.8076198253</v>
      </c>
      <c r="AW8" s="322">
        <f t="shared" si="21"/>
        <v>7185.413150103619</v>
      </c>
      <c r="AX8" s="322">
        <f t="shared" si="22"/>
        <v>8450.4790625002788</v>
      </c>
      <c r="AY8" s="322">
        <f t="shared" si="23"/>
        <v>8551.0082779124841</v>
      </c>
      <c r="BA8" s="425" t="s">
        <v>636</v>
      </c>
      <c r="BB8" s="322">
        <v>1283005.1556150001</v>
      </c>
      <c r="BC8" s="322">
        <v>943874</v>
      </c>
      <c r="BD8" s="322">
        <v>1095814</v>
      </c>
      <c r="BE8" s="322">
        <v>1284707</v>
      </c>
      <c r="BG8" s="425" t="s">
        <v>636</v>
      </c>
      <c r="BH8" s="322">
        <f t="shared" si="16"/>
        <v>7918.7582180488307</v>
      </c>
      <c r="BI8" s="322">
        <f t="shared" si="17"/>
        <v>7612.6825721479972</v>
      </c>
      <c r="BJ8" s="322">
        <f t="shared" si="18"/>
        <v>7711.5998358300576</v>
      </c>
      <c r="BK8" s="322">
        <f t="shared" si="19"/>
        <v>6655.9988214530504</v>
      </c>
    </row>
    <row r="9" spans="1:63">
      <c r="A9" s="416" t="s">
        <v>296</v>
      </c>
      <c r="B9" s="416" t="s">
        <v>635</v>
      </c>
      <c r="C9" s="425" t="s">
        <v>635</v>
      </c>
      <c r="D9" s="424">
        <v>1334.8127201241302</v>
      </c>
      <c r="E9" s="424">
        <v>1055.0018629037038</v>
      </c>
      <c r="F9" s="424">
        <v>834.44856957858315</v>
      </c>
      <c r="G9" s="424">
        <v>707.98773200000005</v>
      </c>
      <c r="I9" s="425" t="s">
        <v>635</v>
      </c>
      <c r="J9" s="424">
        <v>1000802</v>
      </c>
      <c r="K9" s="424">
        <v>839676</v>
      </c>
      <c r="L9" s="424">
        <v>648985</v>
      </c>
      <c r="M9" s="424">
        <v>566633</v>
      </c>
      <c r="O9" s="425" t="s">
        <v>635</v>
      </c>
      <c r="P9" s="424">
        <v>1334.8127201241302</v>
      </c>
      <c r="Q9" s="424">
        <v>1055.0018629037038</v>
      </c>
      <c r="R9" s="424">
        <v>834.44856957858315</v>
      </c>
      <c r="S9" s="424">
        <v>707.98773200000005</v>
      </c>
      <c r="U9" s="425" t="s">
        <v>635</v>
      </c>
      <c r="V9" s="424">
        <v>1000802</v>
      </c>
      <c r="W9" s="424">
        <v>839676</v>
      </c>
      <c r="X9" s="424">
        <v>648985</v>
      </c>
      <c r="Y9" s="424">
        <v>566633</v>
      </c>
      <c r="AA9" s="417">
        <f t="shared" si="0"/>
        <v>1333.7430581914607</v>
      </c>
      <c r="AB9" s="417">
        <f t="shared" si="1"/>
        <v>1256.4392252531975</v>
      </c>
      <c r="AC9" s="417">
        <f t="shared" si="2"/>
        <v>1285.7748169504428</v>
      </c>
      <c r="AD9" s="417">
        <f t="shared" si="3"/>
        <v>1249.4643481759799</v>
      </c>
      <c r="AF9" s="417">
        <f t="shared" si="4"/>
        <v>1333.7430581914607</v>
      </c>
      <c r="AG9" s="417">
        <f t="shared" si="5"/>
        <v>1256.4392252531975</v>
      </c>
      <c r="AH9" s="417">
        <f t="shared" si="6"/>
        <v>1285.7748169504428</v>
      </c>
      <c r="AI9" s="417">
        <f t="shared" si="7"/>
        <v>1249.4643481759801</v>
      </c>
      <c r="AK9" s="417">
        <f t="shared" si="8"/>
        <v>1333.7430581914607</v>
      </c>
      <c r="AL9" s="322">
        <f t="shared" si="9"/>
        <v>1256.4392252531975</v>
      </c>
      <c r="AM9" s="322">
        <f t="shared" si="10"/>
        <v>1285.7748169504428</v>
      </c>
      <c r="AN9" s="322">
        <f t="shared" si="11"/>
        <v>1249.4643481759801</v>
      </c>
      <c r="AP9" s="417">
        <f t="shared" si="12"/>
        <v>1334.8127201241302</v>
      </c>
      <c r="AQ9" s="322">
        <f t="shared" si="13"/>
        <v>1055.0018629037038</v>
      </c>
      <c r="AR9" s="322">
        <f t="shared" si="14"/>
        <v>834.44856957858315</v>
      </c>
      <c r="AS9" s="322">
        <f t="shared" si="15"/>
        <v>707.98773200000016</v>
      </c>
      <c r="AT9" s="322"/>
      <c r="AU9" s="425" t="s">
        <v>635</v>
      </c>
      <c r="AV9" s="322">
        <f t="shared" si="20"/>
        <v>13262.827469711814</v>
      </c>
      <c r="AW9" s="322">
        <f t="shared" si="21"/>
        <v>9792.4717257513366</v>
      </c>
      <c r="AX9" s="322">
        <f t="shared" si="22"/>
        <v>7549.9236365704219</v>
      </c>
      <c r="AY9" s="322">
        <f t="shared" si="23"/>
        <v>4236.9257546909384</v>
      </c>
      <c r="BA9" s="425" t="s">
        <v>635</v>
      </c>
      <c r="BB9" s="322">
        <v>5343340.6546029998</v>
      </c>
      <c r="BC9" s="322">
        <v>3784200</v>
      </c>
      <c r="BD9" s="322">
        <v>3088296</v>
      </c>
      <c r="BE9" s="322">
        <v>2040434</v>
      </c>
      <c r="BG9" s="425" t="s">
        <v>635</v>
      </c>
      <c r="BH9" s="322">
        <f t="shared" si="16"/>
        <v>2482.122763085787</v>
      </c>
      <c r="BI9" s="322">
        <f t="shared" si="17"/>
        <v>2587.7257348320218</v>
      </c>
      <c r="BJ9" s="322">
        <f t="shared" si="18"/>
        <v>2444.6891219528252</v>
      </c>
      <c r="BK9" s="322">
        <f t="shared" si="19"/>
        <v>2076.4826280540997</v>
      </c>
    </row>
    <row r="10" spans="1:63">
      <c r="A10" s="416" t="s">
        <v>296</v>
      </c>
      <c r="B10" s="416" t="s">
        <v>634</v>
      </c>
      <c r="C10" s="425" t="s">
        <v>634</v>
      </c>
      <c r="D10" s="424">
        <v>364.05750427355946</v>
      </c>
      <c r="E10" s="424">
        <v>431.95787685139589</v>
      </c>
      <c r="F10" s="424">
        <v>377.20770839466326</v>
      </c>
      <c r="G10" s="424">
        <v>951.831457</v>
      </c>
      <c r="I10" s="425" t="s">
        <v>634</v>
      </c>
      <c r="J10" s="424">
        <v>32406</v>
      </c>
      <c r="K10" s="424">
        <v>36391</v>
      </c>
      <c r="L10" s="424">
        <v>35591</v>
      </c>
      <c r="M10" s="424">
        <v>92581</v>
      </c>
      <c r="O10" s="425" t="s">
        <v>634</v>
      </c>
      <c r="P10" s="424">
        <v>364.05750427355946</v>
      </c>
      <c r="Q10" s="424">
        <v>431.95787685139589</v>
      </c>
      <c r="R10" s="424">
        <v>377.20770839466326</v>
      </c>
      <c r="S10" s="424">
        <v>951.831457</v>
      </c>
      <c r="U10" s="425" t="s">
        <v>634</v>
      </c>
      <c r="V10" s="424">
        <v>32406</v>
      </c>
      <c r="W10" s="424">
        <v>36391</v>
      </c>
      <c r="X10" s="424">
        <v>35591</v>
      </c>
      <c r="Y10" s="424">
        <v>92581</v>
      </c>
      <c r="AA10" s="417">
        <f t="shared" si="0"/>
        <v>11234.262305547103</v>
      </c>
      <c r="AB10" s="417">
        <f t="shared" si="1"/>
        <v>11869.909506509739</v>
      </c>
      <c r="AC10" s="417">
        <f t="shared" si="2"/>
        <v>10598.401517087557</v>
      </c>
      <c r="AD10" s="417">
        <f t="shared" si="3"/>
        <v>10281.066925179033</v>
      </c>
      <c r="AF10" s="417">
        <f t="shared" si="4"/>
        <v>11234.262305547105</v>
      </c>
      <c r="AG10" s="417">
        <f t="shared" si="5"/>
        <v>11869.909506509739</v>
      </c>
      <c r="AH10" s="417">
        <f t="shared" si="6"/>
        <v>10598.401517087557</v>
      </c>
      <c r="AI10" s="417">
        <f t="shared" si="7"/>
        <v>10281.066925179033</v>
      </c>
      <c r="AK10" s="417">
        <f t="shared" si="8"/>
        <v>11234.262305547105</v>
      </c>
      <c r="AL10" s="322">
        <f t="shared" si="9"/>
        <v>11869.909506509739</v>
      </c>
      <c r="AM10" s="322">
        <f t="shared" si="10"/>
        <v>10598.401517087557</v>
      </c>
      <c r="AN10" s="322">
        <f t="shared" si="11"/>
        <v>10281.066925179033</v>
      </c>
      <c r="AP10" s="417">
        <f t="shared" si="12"/>
        <v>364.05750427355952</v>
      </c>
      <c r="AQ10" s="322">
        <f t="shared" si="13"/>
        <v>431.95787685139589</v>
      </c>
      <c r="AR10" s="322">
        <f t="shared" si="14"/>
        <v>377.20770839466326</v>
      </c>
      <c r="AS10" s="322">
        <f t="shared" si="15"/>
        <v>951.83145700000011</v>
      </c>
      <c r="AT10" s="322"/>
      <c r="AU10" s="425" t="s">
        <v>634</v>
      </c>
      <c r="AV10" s="322">
        <f t="shared" si="20"/>
        <v>1610.5125840437202</v>
      </c>
      <c r="AW10" s="322">
        <f t="shared" si="21"/>
        <v>1014.3678898084538</v>
      </c>
      <c r="AX10" s="322">
        <f t="shared" si="22"/>
        <v>1179.3149357479253</v>
      </c>
      <c r="AY10" s="322">
        <f t="shared" si="23"/>
        <v>2263.9817081972806</v>
      </c>
      <c r="BA10" s="425" t="s">
        <v>634</v>
      </c>
      <c r="BB10" s="322">
        <v>118657</v>
      </c>
      <c r="BC10" s="322">
        <v>85434</v>
      </c>
      <c r="BD10" s="322">
        <v>106616</v>
      </c>
      <c r="BE10" s="322">
        <v>226681</v>
      </c>
      <c r="BG10" s="425" t="s">
        <v>634</v>
      </c>
      <c r="BH10" s="322">
        <f t="shared" si="16"/>
        <v>13572.840911566282</v>
      </c>
      <c r="BI10" s="322">
        <f t="shared" si="17"/>
        <v>11873.117140815762</v>
      </c>
      <c r="BJ10" s="322">
        <f t="shared" si="18"/>
        <v>11061.331655173006</v>
      </c>
      <c r="BK10" s="322">
        <f t="shared" si="19"/>
        <v>9987.5230310316274</v>
      </c>
    </row>
    <row r="11" spans="1:63">
      <c r="A11" s="416" t="s">
        <v>296</v>
      </c>
      <c r="B11" s="416" t="s">
        <v>633</v>
      </c>
      <c r="C11" s="425" t="s">
        <v>633</v>
      </c>
      <c r="D11" s="424">
        <v>285.64988964904393</v>
      </c>
      <c r="E11" s="424">
        <v>303.0402721980505</v>
      </c>
      <c r="F11" s="424">
        <v>219.98888445765266</v>
      </c>
      <c r="G11" s="424">
        <v>211.738879</v>
      </c>
      <c r="I11" s="425" t="s">
        <v>633</v>
      </c>
      <c r="J11" s="424">
        <v>79615</v>
      </c>
      <c r="K11" s="424">
        <v>115097</v>
      </c>
      <c r="L11" s="424">
        <v>58590</v>
      </c>
      <c r="M11" s="424">
        <v>42491</v>
      </c>
      <c r="O11" s="425" t="s">
        <v>633</v>
      </c>
      <c r="P11" s="424">
        <v>285.64988964904393</v>
      </c>
      <c r="Q11" s="424">
        <v>303.0402721980505</v>
      </c>
      <c r="R11" s="424">
        <v>219.98888445765266</v>
      </c>
      <c r="S11" s="424">
        <v>211.738879</v>
      </c>
      <c r="U11" s="425" t="s">
        <v>633</v>
      </c>
      <c r="V11" s="424">
        <v>79615</v>
      </c>
      <c r="W11" s="424">
        <v>115097</v>
      </c>
      <c r="X11" s="424">
        <v>58590</v>
      </c>
      <c r="Y11" s="424">
        <v>42491</v>
      </c>
      <c r="AA11" s="417">
        <f t="shared" si="0"/>
        <v>3587.8903428881986</v>
      </c>
      <c r="AB11" s="417">
        <f t="shared" si="1"/>
        <v>2632.9119976893448</v>
      </c>
      <c r="AC11" s="417">
        <f t="shared" si="2"/>
        <v>3754.7172633154573</v>
      </c>
      <c r="AD11" s="417">
        <f t="shared" si="3"/>
        <v>4983.1465251465015</v>
      </c>
      <c r="AF11" s="417">
        <f t="shared" si="4"/>
        <v>3587.8903428881986</v>
      </c>
      <c r="AG11" s="417">
        <f t="shared" si="5"/>
        <v>2632.9119976893448</v>
      </c>
      <c r="AH11" s="417">
        <f t="shared" si="6"/>
        <v>3754.7172633154573</v>
      </c>
      <c r="AI11" s="417">
        <f t="shared" si="7"/>
        <v>4983.1465251465015</v>
      </c>
      <c r="AK11" s="417">
        <f t="shared" si="8"/>
        <v>3587.8903428881986</v>
      </c>
      <c r="AL11" s="322">
        <f t="shared" si="9"/>
        <v>2632.9119976893448</v>
      </c>
      <c r="AM11" s="322">
        <f t="shared" si="10"/>
        <v>3754.7172633154573</v>
      </c>
      <c r="AN11" s="322">
        <f t="shared" si="11"/>
        <v>4983.1465251465015</v>
      </c>
      <c r="AP11" s="417">
        <f t="shared" si="12"/>
        <v>285.64988964904393</v>
      </c>
      <c r="AQ11" s="322">
        <f t="shared" si="13"/>
        <v>303.0402721980505</v>
      </c>
      <c r="AR11" s="322">
        <f t="shared" si="14"/>
        <v>219.98888445765266</v>
      </c>
      <c r="AS11" s="322">
        <f t="shared" si="15"/>
        <v>211.738879</v>
      </c>
      <c r="AT11" s="322"/>
      <c r="AU11" s="425" t="s">
        <v>633</v>
      </c>
      <c r="AV11" s="322">
        <f t="shared" si="20"/>
        <v>1562.9887173215834</v>
      </c>
      <c r="AW11" s="322">
        <f t="shared" si="21"/>
        <v>863.58007428973326</v>
      </c>
      <c r="AX11" s="322">
        <f t="shared" si="22"/>
        <v>834.72764225498327</v>
      </c>
      <c r="AY11" s="322">
        <f t="shared" si="23"/>
        <v>555.7090388951857</v>
      </c>
      <c r="BA11" s="425" t="s">
        <v>633</v>
      </c>
      <c r="BB11" s="322">
        <v>253732</v>
      </c>
      <c r="BC11" s="322">
        <v>193521</v>
      </c>
      <c r="BD11" s="322">
        <v>154532</v>
      </c>
      <c r="BE11" s="322">
        <v>95631</v>
      </c>
      <c r="BG11" s="425" t="s">
        <v>633</v>
      </c>
      <c r="BH11" s="322">
        <f t="shared" si="16"/>
        <v>6159.9984129774075</v>
      </c>
      <c r="BI11" s="322">
        <f t="shared" si="17"/>
        <v>4462.4618221781266</v>
      </c>
      <c r="BJ11" s="322">
        <f t="shared" si="18"/>
        <v>5401.6491228676477</v>
      </c>
      <c r="BK11" s="322">
        <f t="shared" si="19"/>
        <v>5810.9717444676489</v>
      </c>
    </row>
    <row r="12" spans="1:63">
      <c r="A12" s="416" t="s">
        <v>296</v>
      </c>
      <c r="B12" s="416" t="s">
        <v>97</v>
      </c>
      <c r="C12" s="425" t="s">
        <v>97</v>
      </c>
      <c r="D12" s="424">
        <v>920.5223544906612</v>
      </c>
      <c r="E12" s="424">
        <v>830.45705171463533</v>
      </c>
      <c r="F12" s="424">
        <v>334.90081055010984</v>
      </c>
      <c r="G12" s="424">
        <v>224.11547100000001</v>
      </c>
      <c r="I12" s="425" t="s">
        <v>97</v>
      </c>
      <c r="J12" s="424">
        <v>631532</v>
      </c>
      <c r="K12" s="424">
        <v>561962</v>
      </c>
      <c r="L12" s="424">
        <v>225815</v>
      </c>
      <c r="M12" s="424">
        <v>137687</v>
      </c>
      <c r="O12" s="425" t="s">
        <v>97</v>
      </c>
      <c r="P12" s="424">
        <v>920.5223544906612</v>
      </c>
      <c r="Q12" s="424">
        <v>830.45705171463533</v>
      </c>
      <c r="R12" s="424">
        <v>334.90081055010984</v>
      </c>
      <c r="S12" s="424">
        <v>224.11547100000001</v>
      </c>
      <c r="U12" s="425" t="s">
        <v>97</v>
      </c>
      <c r="V12" s="424">
        <v>631532</v>
      </c>
      <c r="W12" s="424">
        <v>561962</v>
      </c>
      <c r="X12" s="424">
        <v>225815</v>
      </c>
      <c r="Y12" s="424">
        <v>137687</v>
      </c>
      <c r="AA12" s="417">
        <f t="shared" si="0"/>
        <v>1457.6020763645565</v>
      </c>
      <c r="AB12" s="417">
        <f t="shared" si="1"/>
        <v>1477.7815078504159</v>
      </c>
      <c r="AC12" s="417">
        <f t="shared" si="2"/>
        <v>1483.0760159870242</v>
      </c>
      <c r="AD12" s="417">
        <f t="shared" si="3"/>
        <v>1627.7170030576597</v>
      </c>
      <c r="AF12" s="417">
        <f t="shared" si="4"/>
        <v>1457.6020763645568</v>
      </c>
      <c r="AG12" s="417">
        <f t="shared" si="5"/>
        <v>1477.7815078504157</v>
      </c>
      <c r="AH12" s="417">
        <f t="shared" si="6"/>
        <v>1483.076015987024</v>
      </c>
      <c r="AI12" s="417">
        <f t="shared" si="7"/>
        <v>1627.7170030576599</v>
      </c>
      <c r="AK12" s="417">
        <f t="shared" si="8"/>
        <v>1457.6020763645568</v>
      </c>
      <c r="AL12" s="322">
        <f t="shared" si="9"/>
        <v>1477.7815078504157</v>
      </c>
      <c r="AM12" s="322">
        <f t="shared" si="10"/>
        <v>1483.076015987024</v>
      </c>
      <c r="AN12" s="322">
        <f t="shared" si="11"/>
        <v>1627.7170030576599</v>
      </c>
      <c r="AP12" s="417">
        <f t="shared" si="12"/>
        <v>920.52235449066131</v>
      </c>
      <c r="AQ12" s="322">
        <f t="shared" si="13"/>
        <v>830.45705171463521</v>
      </c>
      <c r="AR12" s="322">
        <f t="shared" si="14"/>
        <v>334.90081055010978</v>
      </c>
      <c r="AS12" s="322">
        <f t="shared" si="15"/>
        <v>224.11547100000004</v>
      </c>
      <c r="AT12" s="322"/>
      <c r="AU12" s="425" t="s">
        <v>97</v>
      </c>
      <c r="AV12" s="322">
        <f t="shared" si="20"/>
        <v>936.77729617879754</v>
      </c>
      <c r="AW12" s="322">
        <f t="shared" si="21"/>
        <v>877.70589820514385</v>
      </c>
      <c r="AX12" s="322">
        <f t="shared" si="22"/>
        <v>338.06750386586987</v>
      </c>
      <c r="AY12" s="322">
        <f t="shared" si="23"/>
        <v>224.54085726707103</v>
      </c>
      <c r="BA12" s="425" t="s">
        <v>97</v>
      </c>
      <c r="BB12" s="322">
        <v>639615</v>
      </c>
      <c r="BC12" s="322">
        <v>576675</v>
      </c>
      <c r="BD12" s="322">
        <v>227027</v>
      </c>
      <c r="BE12" s="322">
        <v>137829</v>
      </c>
      <c r="BG12" s="425" t="s">
        <v>97</v>
      </c>
      <c r="BH12" s="322">
        <f t="shared" si="16"/>
        <v>1464.5955710525825</v>
      </c>
      <c r="BI12" s="322">
        <f t="shared" si="17"/>
        <v>1522.0113551049444</v>
      </c>
      <c r="BJ12" s="322">
        <f t="shared" si="18"/>
        <v>1489.1070395409793</v>
      </c>
      <c r="BK12" s="322">
        <f t="shared" si="19"/>
        <v>1629.1263614121196</v>
      </c>
    </row>
    <row r="13" spans="1:63">
      <c r="A13" s="416" t="s">
        <v>296</v>
      </c>
      <c r="B13" s="416" t="s">
        <v>632</v>
      </c>
      <c r="C13" s="425" t="s">
        <v>632</v>
      </c>
      <c r="D13" s="424">
        <v>18.601786661991675</v>
      </c>
      <c r="E13" s="424">
        <v>6.170385065180394</v>
      </c>
      <c r="F13" s="424">
        <v>0.31498704441661868</v>
      </c>
      <c r="G13" s="424">
        <v>68.187203999999994</v>
      </c>
      <c r="I13" s="425" t="s">
        <v>632</v>
      </c>
      <c r="J13" s="424">
        <v>5499</v>
      </c>
      <c r="K13" s="424">
        <v>2400</v>
      </c>
      <c r="L13" s="424">
        <v>18</v>
      </c>
      <c r="M13" s="424">
        <v>3907</v>
      </c>
      <c r="O13" s="425" t="s">
        <v>632</v>
      </c>
      <c r="P13" s="424">
        <v>18.601786661991675</v>
      </c>
      <c r="Q13" s="424">
        <v>6.170385065180394</v>
      </c>
      <c r="R13" s="424">
        <v>0.31498704441661868</v>
      </c>
      <c r="S13" s="424">
        <v>68.187203999999994</v>
      </c>
      <c r="U13" s="425" t="s">
        <v>632</v>
      </c>
      <c r="V13" s="424">
        <v>5499</v>
      </c>
      <c r="W13" s="424">
        <v>2400</v>
      </c>
      <c r="X13" s="424">
        <v>18</v>
      </c>
      <c r="Y13" s="424">
        <v>3907</v>
      </c>
      <c r="AA13" s="417">
        <f t="shared" si="0"/>
        <v>3382.7580763760093</v>
      </c>
      <c r="AB13" s="417">
        <f t="shared" si="1"/>
        <v>2570.9937771584973</v>
      </c>
      <c r="AC13" s="417">
        <f t="shared" si="2"/>
        <v>17499.280245367703</v>
      </c>
      <c r="AD13" s="417">
        <f t="shared" si="3"/>
        <v>17452.573329920655</v>
      </c>
      <c r="AF13" s="417">
        <f t="shared" si="4"/>
        <v>3382.7580763760093</v>
      </c>
      <c r="AG13" s="417">
        <f t="shared" si="5"/>
        <v>2570.9937771584973</v>
      </c>
      <c r="AH13" s="417">
        <f t="shared" si="6"/>
        <v>17499.280245367703</v>
      </c>
      <c r="AI13" s="417">
        <f t="shared" si="7"/>
        <v>17452.573329920651</v>
      </c>
      <c r="AK13" s="417">
        <f t="shared" si="8"/>
        <v>3382.7580763760093</v>
      </c>
      <c r="AL13" s="322">
        <f t="shared" si="9"/>
        <v>2570.9937771584973</v>
      </c>
      <c r="AM13" s="322">
        <f t="shared" si="10"/>
        <v>17499.280245367703</v>
      </c>
      <c r="AN13" s="322">
        <f t="shared" si="11"/>
        <v>17452.573329920651</v>
      </c>
      <c r="AP13" s="417">
        <f t="shared" si="12"/>
        <v>18.601786661991675</v>
      </c>
      <c r="AQ13" s="322">
        <f t="shared" si="13"/>
        <v>6.170385065180394</v>
      </c>
      <c r="AR13" s="322">
        <f t="shared" si="14"/>
        <v>0.31498704441661862</v>
      </c>
      <c r="AS13" s="322">
        <f t="shared" si="15"/>
        <v>68.18720399999998</v>
      </c>
      <c r="AT13" s="322"/>
      <c r="AU13" s="425" t="s">
        <v>632</v>
      </c>
      <c r="AV13" s="322">
        <f t="shared" si="20"/>
        <v>31.600075324405349</v>
      </c>
      <c r="AW13" s="322">
        <f t="shared" si="21"/>
        <v>24.791959595179435</v>
      </c>
      <c r="AX13" s="322">
        <f t="shared" si="22"/>
        <v>43.661186148468815</v>
      </c>
      <c r="AY13" s="322">
        <f t="shared" si="23"/>
        <v>889.21320611834767</v>
      </c>
      <c r="BA13" s="425" t="s">
        <v>632</v>
      </c>
      <c r="BB13" s="322">
        <v>7780</v>
      </c>
      <c r="BC13" s="322">
        <v>4766</v>
      </c>
      <c r="BD13" s="322">
        <v>1354</v>
      </c>
      <c r="BE13" s="322">
        <v>35898</v>
      </c>
      <c r="BG13" s="425" t="s">
        <v>632</v>
      </c>
      <c r="BH13" s="322">
        <f t="shared" si="16"/>
        <v>4061.7063398978598</v>
      </c>
      <c r="BI13" s="322">
        <f t="shared" si="17"/>
        <v>5201.8379343641282</v>
      </c>
      <c r="BJ13" s="322">
        <f t="shared" si="18"/>
        <v>32246.075442000601</v>
      </c>
      <c r="BK13" s="322">
        <f t="shared" si="19"/>
        <v>24770.550061795857</v>
      </c>
    </row>
    <row r="14" spans="1:63">
      <c r="A14" s="416" t="s">
        <v>296</v>
      </c>
      <c r="B14" s="416" t="s">
        <v>631</v>
      </c>
      <c r="C14" s="425" t="s">
        <v>631</v>
      </c>
      <c r="D14" s="424">
        <v>544.83059823632618</v>
      </c>
      <c r="E14" s="424">
        <v>561.73916811869049</v>
      </c>
      <c r="F14" s="424">
        <v>395.35635565655872</v>
      </c>
      <c r="G14" s="424">
        <v>454.11484799999999</v>
      </c>
      <c r="I14" s="425" t="s">
        <v>631</v>
      </c>
      <c r="J14" s="424">
        <v>71787</v>
      </c>
      <c r="K14" s="424">
        <v>70630</v>
      </c>
      <c r="L14" s="424">
        <v>40812</v>
      </c>
      <c r="M14" s="424">
        <v>44687</v>
      </c>
      <c r="O14" s="425" t="s">
        <v>631</v>
      </c>
      <c r="P14" s="424">
        <v>544.83059823632618</v>
      </c>
      <c r="Q14" s="424">
        <v>561.73916811869049</v>
      </c>
      <c r="R14" s="424">
        <v>395.35635565655872</v>
      </c>
      <c r="S14" s="424">
        <v>454.11484799999999</v>
      </c>
      <c r="U14" s="425" t="s">
        <v>631</v>
      </c>
      <c r="V14" s="424">
        <v>71787</v>
      </c>
      <c r="W14" s="424">
        <v>70630</v>
      </c>
      <c r="X14" s="424">
        <v>40812</v>
      </c>
      <c r="Y14" s="424">
        <v>44687</v>
      </c>
      <c r="AA14" s="417">
        <f t="shared" si="0"/>
        <v>7589.5440432992909</v>
      </c>
      <c r="AB14" s="417">
        <f t="shared" si="1"/>
        <v>7953.2658660440393</v>
      </c>
      <c r="AC14" s="417">
        <f t="shared" si="2"/>
        <v>9687.2575628873547</v>
      </c>
      <c r="AD14" s="417">
        <f t="shared" si="3"/>
        <v>10162.124286705306</v>
      </c>
      <c r="AF14" s="417">
        <f t="shared" si="4"/>
        <v>7589.5440432992909</v>
      </c>
      <c r="AG14" s="417">
        <f t="shared" si="5"/>
        <v>7953.2658660440393</v>
      </c>
      <c r="AH14" s="417">
        <f t="shared" si="6"/>
        <v>9687.2575628873547</v>
      </c>
      <c r="AI14" s="417">
        <f t="shared" si="7"/>
        <v>10162.124286705304</v>
      </c>
      <c r="AK14" s="417">
        <f t="shared" si="8"/>
        <v>7589.5440432992909</v>
      </c>
      <c r="AL14" s="322">
        <f t="shared" si="9"/>
        <v>7953.2658660440393</v>
      </c>
      <c r="AM14" s="322">
        <f t="shared" si="10"/>
        <v>9687.2575628873547</v>
      </c>
      <c r="AN14" s="322">
        <f t="shared" si="11"/>
        <v>10162.124286705304</v>
      </c>
      <c r="AP14" s="417">
        <f t="shared" si="12"/>
        <v>544.83059823632618</v>
      </c>
      <c r="AQ14" s="322">
        <f t="shared" si="13"/>
        <v>561.73916811869049</v>
      </c>
      <c r="AR14" s="322">
        <f t="shared" si="14"/>
        <v>395.35635565655872</v>
      </c>
      <c r="AS14" s="322">
        <f t="shared" si="15"/>
        <v>454.11484799999994</v>
      </c>
      <c r="AT14" s="322"/>
      <c r="AU14" s="425" t="s">
        <v>631</v>
      </c>
      <c r="AV14" s="322">
        <f t="shared" si="20"/>
        <v>602.92203414865321</v>
      </c>
      <c r="AW14" s="322">
        <f t="shared" si="21"/>
        <v>594.86924913181815</v>
      </c>
      <c r="AX14" s="322">
        <f t="shared" si="22"/>
        <v>398.20299531931028</v>
      </c>
      <c r="AY14" s="322">
        <f t="shared" si="23"/>
        <v>505.15299287730647</v>
      </c>
      <c r="BA14" s="425" t="s">
        <v>631</v>
      </c>
      <c r="BB14" s="322">
        <v>81562</v>
      </c>
      <c r="BC14" s="322">
        <v>75799</v>
      </c>
      <c r="BD14" s="322">
        <v>41305</v>
      </c>
      <c r="BE14" s="322">
        <v>57082</v>
      </c>
      <c r="BG14" s="425" t="s">
        <v>631</v>
      </c>
      <c r="BH14" s="322">
        <f t="shared" si="16"/>
        <v>7392.1928612424081</v>
      </c>
      <c r="BI14" s="322">
        <f t="shared" si="17"/>
        <v>7847.9828115386508</v>
      </c>
      <c r="BJ14" s="322">
        <f t="shared" si="18"/>
        <v>9640.5518779641752</v>
      </c>
      <c r="BK14" s="322">
        <f t="shared" si="19"/>
        <v>8849.6022016976713</v>
      </c>
    </row>
    <row r="15" spans="1:63">
      <c r="A15" s="416" t="s">
        <v>296</v>
      </c>
      <c r="B15" s="416" t="s">
        <v>630</v>
      </c>
      <c r="C15" s="425" t="s">
        <v>630</v>
      </c>
      <c r="D15" s="424">
        <v>2568.8330200278269</v>
      </c>
      <c r="E15" s="424">
        <v>3047.0467737494528</v>
      </c>
      <c r="F15" s="424">
        <v>3068.6989395326259</v>
      </c>
      <c r="G15" s="424">
        <v>2684.9224939999999</v>
      </c>
      <c r="I15" s="425" t="s">
        <v>630</v>
      </c>
      <c r="J15" s="424">
        <v>879896</v>
      </c>
      <c r="K15" s="424">
        <v>1048499</v>
      </c>
      <c r="L15" s="424">
        <v>931206</v>
      </c>
      <c r="M15" s="424">
        <v>805786</v>
      </c>
      <c r="O15" s="425" t="s">
        <v>630</v>
      </c>
      <c r="P15" s="424">
        <v>2568.8330200278269</v>
      </c>
      <c r="Q15" s="424">
        <v>3047.0467737494528</v>
      </c>
      <c r="R15" s="424">
        <v>3068.6989395326259</v>
      </c>
      <c r="S15" s="424">
        <v>2684.9224939999999</v>
      </c>
      <c r="U15" s="425" t="s">
        <v>630</v>
      </c>
      <c r="V15" s="424">
        <v>879896</v>
      </c>
      <c r="W15" s="424">
        <v>1048499</v>
      </c>
      <c r="X15" s="424">
        <v>931206</v>
      </c>
      <c r="Y15" s="424">
        <v>805786</v>
      </c>
      <c r="AA15" s="417">
        <f t="shared" si="0"/>
        <v>2919.4734605315025</v>
      </c>
      <c r="AB15" s="417">
        <f t="shared" si="1"/>
        <v>2906.1036526972871</v>
      </c>
      <c r="AC15" s="417">
        <f t="shared" si="2"/>
        <v>3295.4028856478863</v>
      </c>
      <c r="AD15" s="417">
        <f t="shared" si="3"/>
        <v>3332.054036679714</v>
      </c>
      <c r="AF15" s="417">
        <f t="shared" si="4"/>
        <v>2919.4734605315025</v>
      </c>
      <c r="AG15" s="417">
        <f t="shared" si="5"/>
        <v>2906.1036526972871</v>
      </c>
      <c r="AH15" s="417">
        <f t="shared" si="6"/>
        <v>3295.4028856478863</v>
      </c>
      <c r="AI15" s="417">
        <f t="shared" si="7"/>
        <v>3332.054036679714</v>
      </c>
      <c r="AK15" s="417">
        <f t="shared" si="8"/>
        <v>2919.4734605315025</v>
      </c>
      <c r="AL15" s="322">
        <f t="shared" si="9"/>
        <v>2906.1036526972871</v>
      </c>
      <c r="AM15" s="322">
        <f t="shared" si="10"/>
        <v>3295.4028856478863</v>
      </c>
      <c r="AN15" s="322">
        <f t="shared" si="11"/>
        <v>3332.054036679714</v>
      </c>
      <c r="AP15" s="417">
        <f t="shared" si="12"/>
        <v>2568.8330200278269</v>
      </c>
      <c r="AQ15" s="322">
        <f t="shared" si="13"/>
        <v>3047.0467737494528</v>
      </c>
      <c r="AR15" s="322">
        <f t="shared" si="14"/>
        <v>3068.6989395326259</v>
      </c>
      <c r="AS15" s="322">
        <f t="shared" si="15"/>
        <v>2684.9224939999999</v>
      </c>
      <c r="AT15" s="322"/>
      <c r="AU15" s="425" t="s">
        <v>630</v>
      </c>
      <c r="AV15" s="322">
        <f t="shared" si="20"/>
        <v>2873.0979519636221</v>
      </c>
      <c r="AW15" s="322">
        <f t="shared" si="21"/>
        <v>4356.72602910552</v>
      </c>
      <c r="AX15" s="322">
        <f t="shared" si="22"/>
        <v>4003.5704504769292</v>
      </c>
      <c r="AY15" s="322">
        <f t="shared" si="23"/>
        <v>4181.3708422265454</v>
      </c>
      <c r="BA15" s="425" t="s">
        <v>630</v>
      </c>
      <c r="BB15" s="322">
        <v>1026367</v>
      </c>
      <c r="BC15" s="322">
        <v>1290057</v>
      </c>
      <c r="BD15" s="322">
        <v>1241834</v>
      </c>
      <c r="BE15" s="322">
        <v>1051149</v>
      </c>
      <c r="BG15" s="425" t="s">
        <v>630</v>
      </c>
      <c r="BH15" s="322">
        <f t="shared" si="16"/>
        <v>2799.2890963599007</v>
      </c>
      <c r="BI15" s="322">
        <f t="shared" si="17"/>
        <v>3377.1577760560349</v>
      </c>
      <c r="BJ15" s="322">
        <f t="shared" si="18"/>
        <v>3223.9175690768084</v>
      </c>
      <c r="BK15" s="322">
        <f t="shared" si="19"/>
        <v>3977.9049803848411</v>
      </c>
    </row>
    <row r="16" spans="1:63">
      <c r="A16" s="416" t="s">
        <v>296</v>
      </c>
      <c r="B16" s="416" t="s">
        <v>630</v>
      </c>
      <c r="C16" s="425" t="s">
        <v>639</v>
      </c>
      <c r="D16" s="424">
        <v>5.3801730111801787</v>
      </c>
      <c r="E16" s="424">
        <v>1.1648959846442115</v>
      </c>
      <c r="F16" s="424">
        <v>6.0477700531598462</v>
      </c>
      <c r="G16" s="424">
        <v>4.0381410000000004</v>
      </c>
      <c r="I16" s="425" t="s">
        <v>639</v>
      </c>
      <c r="J16" s="424">
        <v>4899</v>
      </c>
      <c r="K16" s="424">
        <v>1000</v>
      </c>
      <c r="L16" s="424">
        <v>78004</v>
      </c>
      <c r="M16" s="424">
        <v>56100</v>
      </c>
      <c r="O16" s="425" t="s">
        <v>639</v>
      </c>
      <c r="P16" s="424">
        <v>5.3801730111801787</v>
      </c>
      <c r="Q16" s="424">
        <v>1.1648959846442115</v>
      </c>
      <c r="R16" s="424">
        <v>6.0477700531598462</v>
      </c>
      <c r="S16" s="424">
        <v>4.0381410000000004</v>
      </c>
      <c r="U16" s="425" t="s">
        <v>639</v>
      </c>
      <c r="V16" s="424">
        <v>4899</v>
      </c>
      <c r="W16" s="424">
        <v>1000</v>
      </c>
      <c r="X16" s="424">
        <v>78004</v>
      </c>
      <c r="Y16" s="424">
        <v>56100</v>
      </c>
      <c r="AA16" s="417">
        <f t="shared" si="0"/>
        <v>1098.2186183262254</v>
      </c>
      <c r="AB16" s="417">
        <f t="shared" si="1"/>
        <v>1164.8959846442117</v>
      </c>
      <c r="AC16" s="417">
        <f t="shared" si="2"/>
        <v>77.531537525765941</v>
      </c>
      <c r="AD16" s="417">
        <f t="shared" si="3"/>
        <v>71.981122994652409</v>
      </c>
      <c r="AF16" s="417">
        <f t="shared" si="4"/>
        <v>1098.2186183262254</v>
      </c>
      <c r="AG16" s="417">
        <f t="shared" si="5"/>
        <v>1164.8959846442115</v>
      </c>
      <c r="AH16" s="417">
        <f t="shared" si="6"/>
        <v>77.531537525765941</v>
      </c>
      <c r="AI16" s="417">
        <f t="shared" si="7"/>
        <v>71.981122994652409</v>
      </c>
      <c r="AK16" s="417">
        <f t="shared" si="8"/>
        <v>1098.2186183262254</v>
      </c>
      <c r="AL16" s="322">
        <f t="shared" si="9"/>
        <v>1164.8959846442115</v>
      </c>
      <c r="AM16" s="322">
        <f t="shared" si="10"/>
        <v>77.531537525765941</v>
      </c>
      <c r="AN16" s="322">
        <f t="shared" si="11"/>
        <v>71.981122994652409</v>
      </c>
      <c r="AP16" s="417">
        <f t="shared" si="12"/>
        <v>5.3801730111801787</v>
      </c>
      <c r="AQ16" s="322">
        <f t="shared" si="13"/>
        <v>1.1648959846442113</v>
      </c>
      <c r="AR16" s="322">
        <f t="shared" si="14"/>
        <v>6.0477700531598471</v>
      </c>
      <c r="AS16" s="322">
        <f t="shared" si="15"/>
        <v>4.0381410000000004</v>
      </c>
      <c r="AT16" s="322"/>
      <c r="AU16" s="425" t="s">
        <v>629</v>
      </c>
      <c r="AV16" s="322">
        <f t="shared" si="20"/>
        <v>2065.4282617023318</v>
      </c>
      <c r="AW16" s="322">
        <f t="shared" si="21"/>
        <v>5259.8496737460209</v>
      </c>
      <c r="AX16" s="322">
        <f t="shared" si="22"/>
        <v>6730.1617863069896</v>
      </c>
      <c r="AY16" s="322">
        <f t="shared" si="23"/>
        <v>1454.1651572154117</v>
      </c>
      <c r="BA16" s="425" t="s">
        <v>629</v>
      </c>
      <c r="BB16" s="322">
        <v>522356</v>
      </c>
      <c r="BC16" s="322">
        <v>1274149</v>
      </c>
      <c r="BD16" s="322">
        <v>1898993</v>
      </c>
      <c r="BE16" s="322">
        <v>449376</v>
      </c>
      <c r="BG16" s="425" t="s">
        <v>629</v>
      </c>
      <c r="BH16" s="322">
        <f t="shared" si="16"/>
        <v>3954.0624817219132</v>
      </c>
      <c r="BI16" s="322">
        <f t="shared" si="17"/>
        <v>4128.1276159585896</v>
      </c>
      <c r="BJ16" s="322">
        <f t="shared" si="18"/>
        <v>3544.06877029404</v>
      </c>
      <c r="BK16" s="322">
        <f t="shared" si="19"/>
        <v>3235.9653324062961</v>
      </c>
    </row>
    <row r="17" spans="1:63">
      <c r="A17" s="416" t="s">
        <v>296</v>
      </c>
      <c r="B17" s="416" t="s">
        <v>629</v>
      </c>
      <c r="C17" s="425" t="s">
        <v>629</v>
      </c>
      <c r="D17" s="424">
        <v>1917.6811306315994</v>
      </c>
      <c r="E17" s="424">
        <v>2627.8462558332731</v>
      </c>
      <c r="F17" s="424">
        <v>2177.6221652920121</v>
      </c>
      <c r="G17" s="424">
        <v>987.78811900000005</v>
      </c>
      <c r="I17" s="425" t="s">
        <v>629</v>
      </c>
      <c r="J17" s="424">
        <v>493079</v>
      </c>
      <c r="K17" s="424">
        <v>701453</v>
      </c>
      <c r="L17" s="424">
        <v>563083</v>
      </c>
      <c r="M17" s="424">
        <v>291042</v>
      </c>
      <c r="O17" s="425" t="s">
        <v>629</v>
      </c>
      <c r="P17" s="424">
        <v>1917.6811306315994</v>
      </c>
      <c r="Q17" s="424">
        <v>2627.8462558332731</v>
      </c>
      <c r="R17" s="424">
        <v>2177.6221652920121</v>
      </c>
      <c r="S17" s="424">
        <v>987.78811900000005</v>
      </c>
      <c r="U17" s="425" t="s">
        <v>629</v>
      </c>
      <c r="V17" s="424">
        <v>493079</v>
      </c>
      <c r="W17" s="424">
        <v>701453</v>
      </c>
      <c r="X17" s="424">
        <v>563083</v>
      </c>
      <c r="Y17" s="424">
        <v>291042</v>
      </c>
      <c r="AA17" s="417">
        <f t="shared" si="0"/>
        <v>3889.1965194859231</v>
      </c>
      <c r="AB17" s="417">
        <f t="shared" si="1"/>
        <v>3746.2898523967719</v>
      </c>
      <c r="AC17" s="417">
        <f t="shared" si="2"/>
        <v>3867.3200314909386</v>
      </c>
      <c r="AD17" s="417">
        <f t="shared" si="3"/>
        <v>3393.971038544265</v>
      </c>
      <c r="AF17" s="417">
        <f t="shared" si="4"/>
        <v>3889.1965194859231</v>
      </c>
      <c r="AG17" s="417">
        <f t="shared" si="5"/>
        <v>3746.2898523967724</v>
      </c>
      <c r="AH17" s="417">
        <f t="shared" si="6"/>
        <v>3867.3200314909382</v>
      </c>
      <c r="AI17" s="417">
        <f t="shared" si="7"/>
        <v>3393.9710385442654</v>
      </c>
      <c r="AK17" s="417">
        <f t="shared" si="8"/>
        <v>3889.1965194859231</v>
      </c>
      <c r="AL17" s="322">
        <f t="shared" si="9"/>
        <v>3746.2898523967724</v>
      </c>
      <c r="AM17" s="322">
        <f t="shared" si="10"/>
        <v>3867.3200314909382</v>
      </c>
      <c r="AN17" s="322">
        <f t="shared" si="11"/>
        <v>3393.9710385442654</v>
      </c>
      <c r="AP17" s="417">
        <f t="shared" si="12"/>
        <v>1917.6811306315994</v>
      </c>
      <c r="AQ17" s="322">
        <f t="shared" si="13"/>
        <v>2627.8462558332735</v>
      </c>
      <c r="AR17" s="322">
        <f t="shared" si="14"/>
        <v>2177.6221652920117</v>
      </c>
      <c r="AS17" s="322">
        <f t="shared" si="15"/>
        <v>987.78811900000017</v>
      </c>
      <c r="AT17" s="322"/>
      <c r="AU17" s="432" t="s">
        <v>293</v>
      </c>
      <c r="AV17" s="322">
        <f>SUM(AV18:AV28)</f>
        <v>83721.746472469851</v>
      </c>
      <c r="AW17" s="322">
        <f>SUM(AW18:AW28)</f>
        <v>66317.971464490911</v>
      </c>
      <c r="AX17" s="322">
        <f>SUM(AX18:AX28)</f>
        <v>44632.73294838913</v>
      </c>
      <c r="AY17" s="322">
        <f>SUM(AY18:AY28)</f>
        <v>56035.903112695814</v>
      </c>
      <c r="BA17" s="432" t="s">
        <v>293</v>
      </c>
      <c r="BB17" s="322">
        <f>SUM(BB18:BB28)</f>
        <v>22585932</v>
      </c>
      <c r="BC17" s="322">
        <f>SUM(BC18:BC28)</f>
        <v>16007437.800000001</v>
      </c>
      <c r="BD17" s="322">
        <f>SUM(BD18:BD28)</f>
        <v>12563770</v>
      </c>
      <c r="BE17" s="322">
        <f>SUM(BE18:BE28)</f>
        <v>16385446</v>
      </c>
      <c r="BG17" s="432" t="s">
        <v>293</v>
      </c>
      <c r="BH17" s="322">
        <f t="shared" si="16"/>
        <v>3706.8094631857498</v>
      </c>
      <c r="BI17" s="322">
        <f t="shared" si="17"/>
        <v>4142.947315684145</v>
      </c>
      <c r="BJ17" s="322">
        <f t="shared" si="18"/>
        <v>3552.4952262250208</v>
      </c>
      <c r="BK17" s="322">
        <f t="shared" si="19"/>
        <v>3419.8582762224364</v>
      </c>
    </row>
    <row r="18" spans="1:63">
      <c r="C18" s="432" t="s">
        <v>293</v>
      </c>
      <c r="D18" s="431">
        <v>19902.784606736317</v>
      </c>
      <c r="E18" s="431">
        <v>15860.221844159076</v>
      </c>
      <c r="F18" s="431">
        <v>14069.502105492578</v>
      </c>
      <c r="G18" s="431">
        <v>15204.375878999999</v>
      </c>
      <c r="I18" s="432" t="s">
        <v>293</v>
      </c>
      <c r="J18" s="431">
        <v>4406433</v>
      </c>
      <c r="K18" s="431">
        <v>4069774</v>
      </c>
      <c r="L18" s="431">
        <v>3653042</v>
      </c>
      <c r="M18" s="431">
        <v>5367004</v>
      </c>
      <c r="O18" s="432" t="s">
        <v>293</v>
      </c>
      <c r="P18" s="431">
        <f>SUM(P19:P30)</f>
        <v>19902.784606736317</v>
      </c>
      <c r="Q18" s="431">
        <f>SUM(Q19:Q30)</f>
        <v>15860.221844159076</v>
      </c>
      <c r="R18" s="431">
        <f>SUM(R19:R30)</f>
        <v>14069.502105492578</v>
      </c>
      <c r="S18" s="431">
        <f>SUM(S19:S30)</f>
        <v>15204.375878999999</v>
      </c>
      <c r="T18" s="322">
        <f>G18-S18</f>
        <v>0</v>
      </c>
      <c r="U18" s="432" t="s">
        <v>293</v>
      </c>
      <c r="V18" s="431">
        <v>4406433</v>
      </c>
      <c r="W18" s="431">
        <v>4069774</v>
      </c>
      <c r="X18" s="431">
        <v>3653042</v>
      </c>
      <c r="Y18" s="431">
        <v>5367004</v>
      </c>
      <c r="AA18" s="417">
        <f t="shared" si="0"/>
        <v>4516.7564346800045</v>
      </c>
      <c r="AB18" s="417">
        <f t="shared" si="1"/>
        <v>3897.0768018467552</v>
      </c>
      <c r="AC18" s="417">
        <f t="shared" si="2"/>
        <v>3851.4482191807756</v>
      </c>
      <c r="AD18" s="417">
        <f t="shared" si="3"/>
        <v>2832.9354475979521</v>
      </c>
      <c r="AF18" s="417">
        <f t="shared" si="4"/>
        <v>4516.7564346800045</v>
      </c>
      <c r="AG18" s="417">
        <f t="shared" si="5"/>
        <v>3897.0768018467552</v>
      </c>
      <c r="AH18" s="417">
        <f t="shared" si="6"/>
        <v>3851.4482191807756</v>
      </c>
      <c r="AI18" s="417">
        <f t="shared" si="7"/>
        <v>2832.9354475979521</v>
      </c>
      <c r="AK18" s="417">
        <f t="shared" si="8"/>
        <v>4516.7564346800045</v>
      </c>
      <c r="AL18" s="322">
        <f t="shared" si="9"/>
        <v>3897.0768018467552</v>
      </c>
      <c r="AM18" s="322">
        <f t="shared" si="10"/>
        <v>3851.4482191807756</v>
      </c>
      <c r="AN18" s="322">
        <f t="shared" si="11"/>
        <v>2832.9354475979521</v>
      </c>
      <c r="AP18" s="417">
        <f t="shared" si="12"/>
        <v>19902.784606736317</v>
      </c>
      <c r="AQ18" s="322">
        <f t="shared" si="13"/>
        <v>15860.221844159078</v>
      </c>
      <c r="AR18" s="322">
        <f t="shared" si="14"/>
        <v>14069.502105492578</v>
      </c>
      <c r="AS18" s="322">
        <f t="shared" si="15"/>
        <v>15204.375878999999</v>
      </c>
      <c r="AT18" s="322"/>
      <c r="AU18" s="425" t="s">
        <v>638</v>
      </c>
      <c r="AV18" s="322">
        <f t="shared" ref="AV18:AV28" si="24">SUMIFS($AP:$AP,$A:$A,$AU$17,$B:$B,AU18)</f>
        <v>38894.467174871366</v>
      </c>
      <c r="AW18" s="322">
        <f t="shared" ref="AW18:AW28" si="25">SUMIFS($AQ:$AQ,$A:$A,$AU$17,$B:$B,AU18)</f>
        <v>16875.809470686985</v>
      </c>
      <c r="AX18" s="322">
        <f t="shared" ref="AX18:AX28" si="26">SUMIFS($AR:$AR,$A:$A,$AU$17,$B:$B,AU18)</f>
        <v>10912.793307112606</v>
      </c>
      <c r="AY18" s="322">
        <f t="shared" ref="AY18:AY28" si="27">SUMIFS($AS:$AS,$A:$A,$AU$17,$B:$B,AU18)</f>
        <v>14866.942174290012</v>
      </c>
      <c r="BA18" s="425" t="s">
        <v>638</v>
      </c>
      <c r="BB18" s="322">
        <v>9487832</v>
      </c>
      <c r="BC18" s="322">
        <v>4905193</v>
      </c>
      <c r="BD18" s="322">
        <v>3075683</v>
      </c>
      <c r="BE18" s="322">
        <v>5542105</v>
      </c>
      <c r="BG18" s="425" t="s">
        <v>638</v>
      </c>
      <c r="BH18" s="322">
        <f t="shared" si="16"/>
        <v>4099.4051301573818</v>
      </c>
      <c r="BI18" s="322">
        <f t="shared" si="17"/>
        <v>3440.3966308128925</v>
      </c>
      <c r="BJ18" s="322">
        <f t="shared" si="18"/>
        <v>3548.0877928943282</v>
      </c>
      <c r="BK18" s="322">
        <f t="shared" si="19"/>
        <v>2682.54429937542</v>
      </c>
    </row>
    <row r="19" spans="1:63">
      <c r="A19" s="416" t="s">
        <v>293</v>
      </c>
      <c r="B19" s="416" t="s">
        <v>638</v>
      </c>
      <c r="C19" s="425" t="s">
        <v>638</v>
      </c>
      <c r="D19" s="424">
        <v>7911.2041681530709</v>
      </c>
      <c r="E19" s="424">
        <v>4839.6529609508079</v>
      </c>
      <c r="F19" s="424">
        <v>4591.5687395108098</v>
      </c>
      <c r="G19" s="424">
        <v>6925.3864979999998</v>
      </c>
      <c r="I19" s="425" t="s">
        <v>638</v>
      </c>
      <c r="J19" s="424">
        <v>1378984</v>
      </c>
      <c r="K19" s="424">
        <v>951412</v>
      </c>
      <c r="L19" s="424">
        <v>1308652</v>
      </c>
      <c r="M19" s="424">
        <v>2580784</v>
      </c>
      <c r="O19" s="425" t="s">
        <v>638</v>
      </c>
      <c r="P19" s="424">
        <v>7911.2041681530709</v>
      </c>
      <c r="Q19" s="424">
        <v>4839.6529609508079</v>
      </c>
      <c r="R19" s="424">
        <v>4591.5687395108098</v>
      </c>
      <c r="S19" s="424">
        <v>6925.3864979999998</v>
      </c>
      <c r="U19" s="425" t="s">
        <v>638</v>
      </c>
      <c r="V19" s="424">
        <v>1378984</v>
      </c>
      <c r="W19" s="424">
        <v>951412</v>
      </c>
      <c r="X19" s="424">
        <v>1308652</v>
      </c>
      <c r="Y19" s="424">
        <v>2580784</v>
      </c>
      <c r="AA19" s="417">
        <f t="shared" si="0"/>
        <v>5736.9803914715985</v>
      </c>
      <c r="AB19" s="417">
        <f t="shared" si="1"/>
        <v>5086.8109304389764</v>
      </c>
      <c r="AC19" s="417">
        <f t="shared" si="2"/>
        <v>3508.624706576546</v>
      </c>
      <c r="AD19" s="417">
        <f t="shared" si="3"/>
        <v>2683.4428987470474</v>
      </c>
      <c r="AF19" s="417">
        <f t="shared" si="4"/>
        <v>5736.9803914715985</v>
      </c>
      <c r="AG19" s="417">
        <f t="shared" si="5"/>
        <v>5086.8109304389773</v>
      </c>
      <c r="AH19" s="417">
        <f t="shared" si="6"/>
        <v>3508.6247065765456</v>
      </c>
      <c r="AI19" s="417">
        <f t="shared" si="7"/>
        <v>2683.4428987470474</v>
      </c>
      <c r="AK19" s="417">
        <f t="shared" si="8"/>
        <v>5736.9803914715985</v>
      </c>
      <c r="AL19" s="322">
        <f t="shared" si="9"/>
        <v>5086.8109304389773</v>
      </c>
      <c r="AM19" s="322">
        <f t="shared" si="10"/>
        <v>3508.6247065765456</v>
      </c>
      <c r="AN19" s="322">
        <f t="shared" si="11"/>
        <v>2683.4428987470474</v>
      </c>
      <c r="AP19" s="417">
        <f t="shared" si="12"/>
        <v>7911.2041681530709</v>
      </c>
      <c r="AQ19" s="322">
        <f t="shared" si="13"/>
        <v>4839.6529609508088</v>
      </c>
      <c r="AR19" s="322">
        <f t="shared" si="14"/>
        <v>4591.5687395108098</v>
      </c>
      <c r="AS19" s="322">
        <f t="shared" si="15"/>
        <v>6925.3864979999998</v>
      </c>
      <c r="AT19" s="322"/>
      <c r="AU19" s="425" t="s">
        <v>637</v>
      </c>
      <c r="AV19" s="322">
        <f t="shared" si="24"/>
        <v>9935.349699004697</v>
      </c>
      <c r="AW19" s="322">
        <f t="shared" si="25"/>
        <v>10032.879576848169</v>
      </c>
      <c r="AX19" s="322">
        <f t="shared" si="26"/>
        <v>6782.0981489255728</v>
      </c>
      <c r="AY19" s="322">
        <f t="shared" si="27"/>
        <v>10310.776277860019</v>
      </c>
      <c r="BA19" s="425" t="s">
        <v>637</v>
      </c>
      <c r="BB19" s="322">
        <v>1359771</v>
      </c>
      <c r="BC19" s="322">
        <v>1596077</v>
      </c>
      <c r="BD19" s="322">
        <v>1137546</v>
      </c>
      <c r="BE19" s="322">
        <v>1309816</v>
      </c>
      <c r="BG19" s="425" t="s">
        <v>637</v>
      </c>
      <c r="BH19" s="322">
        <f t="shared" si="16"/>
        <v>7306.6344987536122</v>
      </c>
      <c r="BI19" s="322">
        <f t="shared" si="17"/>
        <v>6285.9621289249635</v>
      </c>
      <c r="BJ19" s="322">
        <f t="shared" si="18"/>
        <v>5962.0429845699182</v>
      </c>
      <c r="BK19" s="322">
        <f t="shared" si="19"/>
        <v>7871.9272614321553</v>
      </c>
    </row>
    <row r="20" spans="1:63">
      <c r="A20" s="416" t="s">
        <v>293</v>
      </c>
      <c r="B20" s="416" t="s">
        <v>637</v>
      </c>
      <c r="C20" s="425" t="s">
        <v>637</v>
      </c>
      <c r="D20" s="424">
        <v>2101.5709339474579</v>
      </c>
      <c r="E20" s="424">
        <v>1783.1170933369042</v>
      </c>
      <c r="F20" s="424">
        <v>1744.1857289010409</v>
      </c>
      <c r="G20" s="424">
        <v>696.46160199999997</v>
      </c>
      <c r="I20" s="425" t="s">
        <v>637</v>
      </c>
      <c r="J20" s="424">
        <v>322646</v>
      </c>
      <c r="K20" s="424">
        <v>332646</v>
      </c>
      <c r="L20" s="424">
        <v>457703</v>
      </c>
      <c r="M20" s="424">
        <v>152628</v>
      </c>
      <c r="O20" s="425" t="s">
        <v>637</v>
      </c>
      <c r="P20" s="424">
        <v>2101.5709339474579</v>
      </c>
      <c r="Q20" s="424">
        <v>1783.1170933369042</v>
      </c>
      <c r="R20" s="424">
        <v>1744.1857289010409</v>
      </c>
      <c r="S20" s="424">
        <v>696.46160199999997</v>
      </c>
      <c r="U20" s="425" t="s">
        <v>637</v>
      </c>
      <c r="V20" s="424">
        <v>322646</v>
      </c>
      <c r="W20" s="424">
        <v>332646</v>
      </c>
      <c r="X20" s="424">
        <v>457703</v>
      </c>
      <c r="Y20" s="424">
        <v>152628</v>
      </c>
      <c r="AA20" s="417">
        <f t="shared" si="0"/>
        <v>6513.5502499564782</v>
      </c>
      <c r="AB20" s="417">
        <f t="shared" si="1"/>
        <v>5360.4044339535249</v>
      </c>
      <c r="AC20" s="417">
        <f t="shared" si="2"/>
        <v>3810.7369383662349</v>
      </c>
      <c r="AD20" s="417">
        <f t="shared" si="3"/>
        <v>4563.1312865267182</v>
      </c>
      <c r="AF20" s="417">
        <f t="shared" si="4"/>
        <v>6513.5502499564782</v>
      </c>
      <c r="AG20" s="417">
        <f t="shared" si="5"/>
        <v>5360.4044339535249</v>
      </c>
      <c r="AH20" s="417">
        <f t="shared" si="6"/>
        <v>3810.7369383662349</v>
      </c>
      <c r="AI20" s="417">
        <f t="shared" si="7"/>
        <v>4563.1312865267182</v>
      </c>
      <c r="AK20" s="417">
        <f t="shared" si="8"/>
        <v>6513.5502499564782</v>
      </c>
      <c r="AL20" s="322">
        <f t="shared" si="9"/>
        <v>5360.4044339535249</v>
      </c>
      <c r="AM20" s="322">
        <f t="shared" si="10"/>
        <v>3810.7369383662349</v>
      </c>
      <c r="AN20" s="322">
        <f t="shared" si="11"/>
        <v>4563.1312865267182</v>
      </c>
      <c r="AP20" s="417">
        <f t="shared" si="12"/>
        <v>2101.5709339474579</v>
      </c>
      <c r="AQ20" s="322">
        <f t="shared" si="13"/>
        <v>1783.1170933369042</v>
      </c>
      <c r="AR20" s="322">
        <f t="shared" si="14"/>
        <v>1744.1857289010409</v>
      </c>
      <c r="AS20" s="322">
        <f t="shared" si="15"/>
        <v>696.46160199999997</v>
      </c>
      <c r="AT20" s="322"/>
      <c r="AU20" s="425" t="s">
        <v>636</v>
      </c>
      <c r="AV20" s="322">
        <f t="shared" si="24"/>
        <v>9224.9839857121297</v>
      </c>
      <c r="AW20" s="322">
        <f t="shared" si="25"/>
        <v>12171.247289675433</v>
      </c>
      <c r="AX20" s="322">
        <f t="shared" si="26"/>
        <v>10631.185272392195</v>
      </c>
      <c r="AY20" s="322">
        <f t="shared" si="27"/>
        <v>11148.356836289666</v>
      </c>
      <c r="BA20" s="425" t="s">
        <v>636</v>
      </c>
      <c r="BB20" s="322">
        <v>1171210</v>
      </c>
      <c r="BC20" s="322">
        <v>1435075</v>
      </c>
      <c r="BD20" s="322">
        <v>1472179</v>
      </c>
      <c r="BE20" s="322">
        <v>1488399</v>
      </c>
      <c r="BG20" s="425" t="s">
        <v>636</v>
      </c>
      <c r="BH20" s="322">
        <f t="shared" si="16"/>
        <v>7876.4559606835064</v>
      </c>
      <c r="BI20" s="322">
        <f t="shared" si="17"/>
        <v>8481.262156803954</v>
      </c>
      <c r="BJ20" s="322">
        <f t="shared" si="18"/>
        <v>7221.3944584131377</v>
      </c>
      <c r="BK20" s="322">
        <f t="shared" si="19"/>
        <v>7490.1668412096924</v>
      </c>
    </row>
    <row r="21" spans="1:63">
      <c r="A21" s="416" t="s">
        <v>293</v>
      </c>
      <c r="B21" s="416" t="s">
        <v>636</v>
      </c>
      <c r="C21" s="425" t="s">
        <v>636</v>
      </c>
      <c r="D21" s="424">
        <v>3760.3885215215346</v>
      </c>
      <c r="E21" s="424">
        <v>3755.9129659839555</v>
      </c>
      <c r="F21" s="424">
        <v>3306.4581949932744</v>
      </c>
      <c r="G21" s="424">
        <v>3218.5258979999999</v>
      </c>
      <c r="I21" s="425" t="s">
        <v>636</v>
      </c>
      <c r="J21" s="424">
        <v>403231</v>
      </c>
      <c r="K21" s="424">
        <v>473057</v>
      </c>
      <c r="L21" s="424">
        <v>447031</v>
      </c>
      <c r="M21" s="424">
        <v>442814</v>
      </c>
      <c r="O21" s="425" t="s">
        <v>636</v>
      </c>
      <c r="P21" s="424">
        <v>3760.3885215215346</v>
      </c>
      <c r="Q21" s="424">
        <v>3755.9129659839555</v>
      </c>
      <c r="R21" s="424">
        <v>3306.4581949932744</v>
      </c>
      <c r="S21" s="424">
        <v>3218.5258979999999</v>
      </c>
      <c r="U21" s="425" t="s">
        <v>636</v>
      </c>
      <c r="V21" s="424">
        <v>403231</v>
      </c>
      <c r="W21" s="424">
        <v>473057</v>
      </c>
      <c r="X21" s="424">
        <v>447031</v>
      </c>
      <c r="Y21" s="424">
        <v>442814</v>
      </c>
      <c r="AA21" s="417">
        <f t="shared" si="0"/>
        <v>9325.6434190861673</v>
      </c>
      <c r="AB21" s="417">
        <f t="shared" si="1"/>
        <v>7939.6625903093191</v>
      </c>
      <c r="AC21" s="417">
        <f t="shared" si="2"/>
        <v>7396.4852437376248</v>
      </c>
      <c r="AD21" s="417">
        <f t="shared" si="3"/>
        <v>7268.3472022113119</v>
      </c>
      <c r="AF21" s="417">
        <f t="shared" si="4"/>
        <v>9325.6434190861692</v>
      </c>
      <c r="AG21" s="417">
        <f t="shared" si="5"/>
        <v>7939.6625903093191</v>
      </c>
      <c r="AH21" s="417">
        <f t="shared" si="6"/>
        <v>7396.4852437376248</v>
      </c>
      <c r="AI21" s="417">
        <f t="shared" si="7"/>
        <v>7268.3472022113119</v>
      </c>
      <c r="AK21" s="417">
        <f t="shared" si="8"/>
        <v>9325.6434190861692</v>
      </c>
      <c r="AL21" s="322">
        <f t="shared" si="9"/>
        <v>7939.6625903093191</v>
      </c>
      <c r="AM21" s="322">
        <f t="shared" si="10"/>
        <v>7396.4852437376248</v>
      </c>
      <c r="AN21" s="322">
        <f t="shared" si="11"/>
        <v>7268.3472022113119</v>
      </c>
      <c r="AP21" s="417">
        <f t="shared" si="12"/>
        <v>3760.388521521535</v>
      </c>
      <c r="AQ21" s="322">
        <f t="shared" si="13"/>
        <v>3755.9129659839555</v>
      </c>
      <c r="AR21" s="322">
        <f t="shared" si="14"/>
        <v>3306.458194993274</v>
      </c>
      <c r="AS21" s="322">
        <f t="shared" si="15"/>
        <v>3218.5258979999999</v>
      </c>
      <c r="AT21" s="322"/>
      <c r="AU21" s="425" t="s">
        <v>635</v>
      </c>
      <c r="AV21" s="322">
        <f t="shared" si="24"/>
        <v>14846.272855413519</v>
      </c>
      <c r="AW21" s="322">
        <f t="shared" si="25"/>
        <v>10276.390277729968</v>
      </c>
      <c r="AX21" s="322">
        <f t="shared" si="26"/>
        <v>7169.1663499886536</v>
      </c>
      <c r="AY21" s="322">
        <f t="shared" si="27"/>
        <v>6389.872896448951</v>
      </c>
      <c r="BA21" s="425" t="s">
        <v>635</v>
      </c>
      <c r="BB21" s="322">
        <v>6292633</v>
      </c>
      <c r="BC21" s="322">
        <v>3721053</v>
      </c>
      <c r="BD21" s="322">
        <v>4099999</v>
      </c>
      <c r="BE21" s="322">
        <v>3614464</v>
      </c>
      <c r="BG21" s="425" t="s">
        <v>635</v>
      </c>
      <c r="BH21" s="322">
        <f t="shared" si="16"/>
        <v>2359.3101417822268</v>
      </c>
      <c r="BI21" s="322">
        <f t="shared" si="17"/>
        <v>2761.6887686711179</v>
      </c>
      <c r="BJ21" s="322">
        <f t="shared" si="18"/>
        <v>1748.5775850161556</v>
      </c>
      <c r="BK21" s="322">
        <f t="shared" si="19"/>
        <v>1767.8618175333745</v>
      </c>
    </row>
    <row r="22" spans="1:63">
      <c r="A22" s="416" t="s">
        <v>293</v>
      </c>
      <c r="B22" s="416" t="s">
        <v>635</v>
      </c>
      <c r="C22" s="425" t="s">
        <v>635</v>
      </c>
      <c r="D22" s="424">
        <v>1229.9056913508227</v>
      </c>
      <c r="E22" s="424">
        <v>356.88803124263495</v>
      </c>
      <c r="F22" s="424">
        <v>400.22934316633064</v>
      </c>
      <c r="G22" s="424">
        <v>568.54153499999995</v>
      </c>
      <c r="I22" s="425" t="s">
        <v>635</v>
      </c>
      <c r="J22" s="424">
        <v>679768</v>
      </c>
      <c r="K22" s="424">
        <v>204885</v>
      </c>
      <c r="L22" s="424">
        <v>251892</v>
      </c>
      <c r="M22" s="424">
        <v>562633</v>
      </c>
      <c r="O22" s="425" t="s">
        <v>635</v>
      </c>
      <c r="P22" s="424">
        <v>1229.9056913508227</v>
      </c>
      <c r="Q22" s="424">
        <v>356.88803124263495</v>
      </c>
      <c r="R22" s="424">
        <v>400.22934316633064</v>
      </c>
      <c r="S22" s="424">
        <v>568.54153499999995</v>
      </c>
      <c r="U22" s="425" t="s">
        <v>635</v>
      </c>
      <c r="V22" s="424">
        <v>679768</v>
      </c>
      <c r="W22" s="424">
        <v>204885</v>
      </c>
      <c r="X22" s="424">
        <v>251892</v>
      </c>
      <c r="Y22" s="424">
        <v>562633</v>
      </c>
      <c r="AA22" s="417">
        <f t="shared" si="0"/>
        <v>1809.3021315372637</v>
      </c>
      <c r="AB22" s="417">
        <f t="shared" si="1"/>
        <v>1741.8943858390558</v>
      </c>
      <c r="AC22" s="417">
        <f t="shared" si="2"/>
        <v>1588.8926332171352</v>
      </c>
      <c r="AD22" s="417">
        <f t="shared" si="3"/>
        <v>1010.5015791821667</v>
      </c>
      <c r="AF22" s="417">
        <f t="shared" si="4"/>
        <v>1809.3021315372637</v>
      </c>
      <c r="AG22" s="417">
        <f t="shared" si="5"/>
        <v>1741.894385839056</v>
      </c>
      <c r="AH22" s="417">
        <f t="shared" si="6"/>
        <v>1588.8926332171354</v>
      </c>
      <c r="AI22" s="417">
        <f t="shared" si="7"/>
        <v>1010.5015791821667</v>
      </c>
      <c r="AK22" s="417">
        <f t="shared" si="8"/>
        <v>1809.3021315372637</v>
      </c>
      <c r="AL22" s="322">
        <f t="shared" si="9"/>
        <v>1741.894385839056</v>
      </c>
      <c r="AM22" s="322">
        <f t="shared" si="10"/>
        <v>1588.8926332171354</v>
      </c>
      <c r="AN22" s="322">
        <f t="shared" si="11"/>
        <v>1010.5015791821667</v>
      </c>
      <c r="AP22" s="417">
        <f t="shared" si="12"/>
        <v>1229.9056913508227</v>
      </c>
      <c r="AQ22" s="322">
        <f t="shared" si="13"/>
        <v>356.88803124263501</v>
      </c>
      <c r="AR22" s="322">
        <f t="shared" si="14"/>
        <v>400.22934316633069</v>
      </c>
      <c r="AS22" s="322">
        <f t="shared" si="15"/>
        <v>568.54153499999995</v>
      </c>
      <c r="AT22" s="322"/>
      <c r="AU22" s="425" t="s">
        <v>634</v>
      </c>
      <c r="AV22" s="322">
        <f t="shared" si="24"/>
        <v>2177.7196983686454</v>
      </c>
      <c r="AW22" s="322">
        <f t="shared" si="25"/>
        <v>3123.0323539210935</v>
      </c>
      <c r="AX22" s="322">
        <f t="shared" si="26"/>
        <v>1720.7986753756454</v>
      </c>
      <c r="AY22" s="322">
        <f t="shared" si="27"/>
        <v>4984.9151401736881</v>
      </c>
      <c r="BA22" s="425" t="s">
        <v>634</v>
      </c>
      <c r="BB22" s="322">
        <v>226457</v>
      </c>
      <c r="BC22" s="322">
        <v>283545</v>
      </c>
      <c r="BD22" s="322">
        <v>187383</v>
      </c>
      <c r="BE22" s="322">
        <v>1058134</v>
      </c>
      <c r="BG22" s="425" t="s">
        <v>634</v>
      </c>
      <c r="BH22" s="322">
        <f t="shared" si="16"/>
        <v>9616.4821505568179</v>
      </c>
      <c r="BI22" s="322">
        <f t="shared" si="17"/>
        <v>11014.238847170973</v>
      </c>
      <c r="BJ22" s="322">
        <f t="shared" si="18"/>
        <v>9183.3233290941298</v>
      </c>
      <c r="BK22" s="322">
        <f t="shared" si="19"/>
        <v>4711.0433462809888</v>
      </c>
    </row>
    <row r="23" spans="1:63">
      <c r="A23" s="416" t="s">
        <v>293</v>
      </c>
      <c r="B23" s="416" t="s">
        <v>634</v>
      </c>
      <c r="C23" s="425" t="s">
        <v>634</v>
      </c>
      <c r="D23" s="424">
        <v>83.966402042102189</v>
      </c>
      <c r="E23" s="424">
        <v>149.64031241503952</v>
      </c>
      <c r="F23" s="424">
        <v>325.07721804113191</v>
      </c>
      <c r="G23" s="424">
        <v>830.78954999999996</v>
      </c>
      <c r="I23" s="425" t="s">
        <v>634</v>
      </c>
      <c r="J23" s="424">
        <v>4176</v>
      </c>
      <c r="K23" s="424">
        <v>8262</v>
      </c>
      <c r="L23" s="424">
        <v>27737</v>
      </c>
      <c r="M23" s="424">
        <v>92237</v>
      </c>
      <c r="O23" s="425" t="s">
        <v>634</v>
      </c>
      <c r="P23" s="424">
        <v>83.966402042102189</v>
      </c>
      <c r="Q23" s="424">
        <v>149.64031241503952</v>
      </c>
      <c r="R23" s="424">
        <v>325.07721804113191</v>
      </c>
      <c r="S23" s="424">
        <v>830.78954999999996</v>
      </c>
      <c r="U23" s="425" t="s">
        <v>634</v>
      </c>
      <c r="V23" s="424">
        <v>4176</v>
      </c>
      <c r="W23" s="424">
        <v>8262</v>
      </c>
      <c r="X23" s="424">
        <v>27737</v>
      </c>
      <c r="Y23" s="424">
        <v>92237</v>
      </c>
      <c r="AA23" s="417">
        <f t="shared" si="0"/>
        <v>20106.897040733282</v>
      </c>
      <c r="AB23" s="417">
        <f t="shared" si="1"/>
        <v>18111.875141011802</v>
      </c>
      <c r="AC23" s="417">
        <f t="shared" si="2"/>
        <v>11719.984787148283</v>
      </c>
      <c r="AD23" s="417">
        <f t="shared" si="3"/>
        <v>9007.1180762600688</v>
      </c>
      <c r="AF23" s="417">
        <f t="shared" si="4"/>
        <v>20106.897040733282</v>
      </c>
      <c r="AG23" s="417">
        <f t="shared" si="5"/>
        <v>18111.875141011802</v>
      </c>
      <c r="AH23" s="417">
        <f t="shared" si="6"/>
        <v>11719.984787148283</v>
      </c>
      <c r="AI23" s="417">
        <f t="shared" si="7"/>
        <v>9007.1180762600688</v>
      </c>
      <c r="AK23" s="417">
        <f t="shared" si="8"/>
        <v>20106.897040733282</v>
      </c>
      <c r="AL23" s="322">
        <f t="shared" si="9"/>
        <v>18111.875141011802</v>
      </c>
      <c r="AM23" s="322">
        <f t="shared" si="10"/>
        <v>11719.984787148283</v>
      </c>
      <c r="AN23" s="322">
        <f t="shared" si="11"/>
        <v>9007.1180762600688</v>
      </c>
      <c r="AP23" s="417">
        <f t="shared" si="12"/>
        <v>83.966402042102189</v>
      </c>
      <c r="AQ23" s="322">
        <f t="shared" si="13"/>
        <v>149.64031241503952</v>
      </c>
      <c r="AR23" s="322">
        <f t="shared" si="14"/>
        <v>325.07721804113191</v>
      </c>
      <c r="AS23" s="322">
        <f t="shared" si="15"/>
        <v>830.78954999999996</v>
      </c>
      <c r="AT23" s="322"/>
      <c r="AU23" s="425" t="s">
        <v>633</v>
      </c>
      <c r="AV23" s="322">
        <f t="shared" si="24"/>
        <v>1254.856413790151</v>
      </c>
      <c r="AW23" s="322">
        <f t="shared" si="25"/>
        <v>1464.8188336282158</v>
      </c>
      <c r="AX23" s="322">
        <f t="shared" si="26"/>
        <v>1167.4057703527901</v>
      </c>
      <c r="AY23" s="322">
        <f t="shared" si="27"/>
        <v>1615.7469152056458</v>
      </c>
      <c r="BA23" s="425" t="s">
        <v>633</v>
      </c>
      <c r="BB23" s="322">
        <v>220633</v>
      </c>
      <c r="BC23" s="322">
        <v>201561.8</v>
      </c>
      <c r="BD23" s="322">
        <v>164537</v>
      </c>
      <c r="BE23" s="322">
        <v>422247</v>
      </c>
      <c r="BG23" s="425" t="s">
        <v>633</v>
      </c>
      <c r="BH23" s="322">
        <f t="shared" si="16"/>
        <v>5687.5282201218815</v>
      </c>
      <c r="BI23" s="322">
        <f t="shared" si="17"/>
        <v>7267.3434828832442</v>
      </c>
      <c r="BJ23" s="322">
        <f t="shared" si="18"/>
        <v>7095.0957556828562</v>
      </c>
      <c r="BK23" s="322">
        <f t="shared" si="19"/>
        <v>3826.5444519573753</v>
      </c>
    </row>
    <row r="24" spans="1:63">
      <c r="A24" s="416" t="s">
        <v>293</v>
      </c>
      <c r="B24" s="416" t="s">
        <v>633</v>
      </c>
      <c r="C24" s="425" t="s">
        <v>633</v>
      </c>
      <c r="D24" s="424">
        <v>423.72243003623748</v>
      </c>
      <c r="E24" s="424">
        <v>72.901317663351492</v>
      </c>
      <c r="F24" s="424">
        <v>166.14614924714681</v>
      </c>
      <c r="G24" s="424">
        <v>124.90106</v>
      </c>
      <c r="I24" s="425" t="s">
        <v>633</v>
      </c>
      <c r="J24" s="424">
        <v>104048</v>
      </c>
      <c r="K24" s="424">
        <v>16854</v>
      </c>
      <c r="L24" s="424">
        <v>12092</v>
      </c>
      <c r="M24" s="424">
        <v>27989</v>
      </c>
      <c r="O24" s="425" t="s">
        <v>633</v>
      </c>
      <c r="P24" s="424">
        <v>423.72243003623748</v>
      </c>
      <c r="Q24" s="424">
        <v>72.901317663351492</v>
      </c>
      <c r="R24" s="424">
        <v>166.14614924714681</v>
      </c>
      <c r="S24" s="424">
        <v>124.90106</v>
      </c>
      <c r="U24" s="425" t="s">
        <v>633</v>
      </c>
      <c r="V24" s="424">
        <v>104048</v>
      </c>
      <c r="W24" s="424">
        <v>16854</v>
      </c>
      <c r="X24" s="424">
        <v>12092</v>
      </c>
      <c r="Y24" s="424">
        <v>27989</v>
      </c>
      <c r="AA24" s="417">
        <f t="shared" si="0"/>
        <v>4072.3745774665294</v>
      </c>
      <c r="AB24" s="417">
        <f t="shared" si="1"/>
        <v>4325.4608795153372</v>
      </c>
      <c r="AC24" s="417">
        <f t="shared" si="2"/>
        <v>13740.171125301589</v>
      </c>
      <c r="AD24" s="417">
        <f t="shared" si="3"/>
        <v>4462.5052699274711</v>
      </c>
      <c r="AF24" s="417">
        <f t="shared" si="4"/>
        <v>4072.3745774665294</v>
      </c>
      <c r="AG24" s="417">
        <f t="shared" si="5"/>
        <v>4325.4608795153372</v>
      </c>
      <c r="AH24" s="417">
        <f t="shared" si="6"/>
        <v>13740.171125301589</v>
      </c>
      <c r="AI24" s="417">
        <f t="shared" si="7"/>
        <v>4462.5052699274711</v>
      </c>
      <c r="AK24" s="417">
        <f t="shared" si="8"/>
        <v>4072.3745774665294</v>
      </c>
      <c r="AL24" s="322">
        <f t="shared" si="9"/>
        <v>4325.4608795153372</v>
      </c>
      <c r="AM24" s="322">
        <f t="shared" si="10"/>
        <v>13740.171125301589</v>
      </c>
      <c r="AN24" s="322">
        <f t="shared" si="11"/>
        <v>4462.5052699274711</v>
      </c>
      <c r="AP24" s="417">
        <f t="shared" si="12"/>
        <v>423.72243003623748</v>
      </c>
      <c r="AQ24" s="322">
        <f t="shared" si="13"/>
        <v>72.901317663351492</v>
      </c>
      <c r="AR24" s="322">
        <f t="shared" si="14"/>
        <v>166.14614924714681</v>
      </c>
      <c r="AS24" s="322">
        <f t="shared" si="15"/>
        <v>124.90105999999999</v>
      </c>
      <c r="AT24" s="322"/>
      <c r="AU24" s="425" t="s">
        <v>97</v>
      </c>
      <c r="AV24" s="322">
        <f t="shared" si="24"/>
        <v>530.98786824586341</v>
      </c>
      <c r="AW24" s="322">
        <f t="shared" si="25"/>
        <v>1051.7590406744457</v>
      </c>
      <c r="AX24" s="322">
        <f t="shared" si="26"/>
        <v>571.44082532069228</v>
      </c>
      <c r="AY24" s="322">
        <f t="shared" si="27"/>
        <v>867.67745600613364</v>
      </c>
      <c r="BA24" s="425" t="s">
        <v>97</v>
      </c>
      <c r="BB24" s="322">
        <v>319451</v>
      </c>
      <c r="BC24" s="322">
        <v>652614</v>
      </c>
      <c r="BD24" s="322">
        <v>624472</v>
      </c>
      <c r="BE24" s="322">
        <v>716819</v>
      </c>
      <c r="BG24" s="425" t="s">
        <v>97</v>
      </c>
      <c r="BH24" s="322">
        <f t="shared" si="16"/>
        <v>1662.1887808955471</v>
      </c>
      <c r="BI24" s="322">
        <f t="shared" si="17"/>
        <v>1611.609681487749</v>
      </c>
      <c r="BJ24" s="322">
        <f t="shared" si="18"/>
        <v>915.07837872745665</v>
      </c>
      <c r="BK24" s="322">
        <f t="shared" si="19"/>
        <v>1210.4554371551726</v>
      </c>
    </row>
    <row r="25" spans="1:63">
      <c r="A25" s="416" t="s">
        <v>293</v>
      </c>
      <c r="B25" s="416" t="s">
        <v>97</v>
      </c>
      <c r="C25" s="425" t="s">
        <v>97</v>
      </c>
      <c r="D25" s="424">
        <v>401.06833119920196</v>
      </c>
      <c r="E25" s="424">
        <v>550.75306362184403</v>
      </c>
      <c r="F25" s="424">
        <v>263.34997653157501</v>
      </c>
      <c r="G25" s="424">
        <v>224.40499800000001</v>
      </c>
      <c r="I25" s="425" t="s">
        <v>97</v>
      </c>
      <c r="J25" s="424">
        <v>226339</v>
      </c>
      <c r="K25" s="424">
        <v>314420</v>
      </c>
      <c r="L25" s="424">
        <v>217162</v>
      </c>
      <c r="M25" s="424">
        <v>109284</v>
      </c>
      <c r="O25" s="425" t="s">
        <v>97</v>
      </c>
      <c r="P25" s="424">
        <v>401.06833119920196</v>
      </c>
      <c r="Q25" s="424">
        <v>550.75306362184403</v>
      </c>
      <c r="R25" s="424">
        <v>263.34997653157501</v>
      </c>
      <c r="S25" s="424">
        <v>224.40499800000001</v>
      </c>
      <c r="U25" s="425" t="s">
        <v>97</v>
      </c>
      <c r="V25" s="424">
        <v>226339</v>
      </c>
      <c r="W25" s="424">
        <v>314420</v>
      </c>
      <c r="X25" s="424">
        <v>217162</v>
      </c>
      <c r="Y25" s="424">
        <v>109284</v>
      </c>
      <c r="AA25" s="417">
        <f t="shared" si="0"/>
        <v>1771.9806626308412</v>
      </c>
      <c r="AB25" s="417">
        <f t="shared" si="1"/>
        <v>1751.6476802424911</v>
      </c>
      <c r="AC25" s="417">
        <f t="shared" si="2"/>
        <v>1212.689036440883</v>
      </c>
      <c r="AD25" s="417">
        <f t="shared" si="3"/>
        <v>2053.41127703964</v>
      </c>
      <c r="AF25" s="417">
        <f t="shared" si="4"/>
        <v>1771.9806626308414</v>
      </c>
      <c r="AG25" s="417">
        <f t="shared" si="5"/>
        <v>1751.6476802424911</v>
      </c>
      <c r="AH25" s="417">
        <f t="shared" si="6"/>
        <v>1212.689036440883</v>
      </c>
      <c r="AI25" s="417">
        <f t="shared" si="7"/>
        <v>2053.4112770396396</v>
      </c>
      <c r="AK25" s="417">
        <f t="shared" si="8"/>
        <v>1771.9806626308414</v>
      </c>
      <c r="AL25" s="322">
        <f t="shared" si="9"/>
        <v>1751.6476802424911</v>
      </c>
      <c r="AM25" s="322">
        <f t="shared" si="10"/>
        <v>1212.689036440883</v>
      </c>
      <c r="AN25" s="322">
        <f t="shared" si="11"/>
        <v>2053.4112770396396</v>
      </c>
      <c r="AP25" s="417">
        <f t="shared" si="12"/>
        <v>401.06833119920202</v>
      </c>
      <c r="AQ25" s="322">
        <f t="shared" si="13"/>
        <v>550.75306362184403</v>
      </c>
      <c r="AR25" s="322">
        <f t="shared" si="14"/>
        <v>263.34997653157501</v>
      </c>
      <c r="AS25" s="322">
        <f t="shared" si="15"/>
        <v>224.40499799999998</v>
      </c>
      <c r="AT25" s="322"/>
      <c r="AU25" s="425" t="s">
        <v>632</v>
      </c>
      <c r="AV25" s="322">
        <f t="shared" si="24"/>
        <v>109.67033033844376</v>
      </c>
      <c r="AW25" s="322">
        <f t="shared" si="25"/>
        <v>26.871495610391626</v>
      </c>
      <c r="AX25" s="322">
        <f t="shared" si="26"/>
        <v>65.437598854872135</v>
      </c>
      <c r="AY25" s="322">
        <f t="shared" si="27"/>
        <v>78.972971939243791</v>
      </c>
      <c r="BA25" s="425" t="s">
        <v>632</v>
      </c>
      <c r="BB25" s="322">
        <v>30638</v>
      </c>
      <c r="BC25" s="322">
        <v>3574</v>
      </c>
      <c r="BD25" s="322">
        <v>9755</v>
      </c>
      <c r="BE25" s="322">
        <v>3490</v>
      </c>
      <c r="BG25" s="425" t="s">
        <v>632</v>
      </c>
      <c r="BH25" s="322">
        <f t="shared" si="16"/>
        <v>3579.5525275293348</v>
      </c>
      <c r="BI25" s="322">
        <f t="shared" si="17"/>
        <v>7518.6053750396277</v>
      </c>
      <c r="BJ25" s="322">
        <f t="shared" si="18"/>
        <v>6708.108544835688</v>
      </c>
      <c r="BK25" s="322">
        <f t="shared" si="19"/>
        <v>22628.358721846358</v>
      </c>
    </row>
    <row r="26" spans="1:63">
      <c r="A26" s="416" t="s">
        <v>293</v>
      </c>
      <c r="B26" s="416" t="s">
        <v>632</v>
      </c>
      <c r="C26" s="425" t="s">
        <v>632</v>
      </c>
      <c r="D26" s="424">
        <v>105.70265062521324</v>
      </c>
      <c r="E26" s="424">
        <v>3.1805646925364672</v>
      </c>
      <c r="F26" s="424">
        <v>45.130322024407306</v>
      </c>
      <c r="G26" s="424">
        <v>13.151999999999999</v>
      </c>
      <c r="I26" s="425" t="s">
        <v>632</v>
      </c>
      <c r="J26" s="424">
        <v>30208</v>
      </c>
      <c r="K26" s="424">
        <v>1224</v>
      </c>
      <c r="L26" s="424">
        <v>8865</v>
      </c>
      <c r="M26" s="424">
        <v>1362</v>
      </c>
      <c r="O26" s="425" t="s">
        <v>632</v>
      </c>
      <c r="P26" s="424">
        <v>105.70265062521324</v>
      </c>
      <c r="Q26" s="424">
        <v>3.1805646925364672</v>
      </c>
      <c r="R26" s="424">
        <v>45.130322024407306</v>
      </c>
      <c r="S26" s="424">
        <v>13.151999999999999</v>
      </c>
      <c r="U26" s="425" t="s">
        <v>632</v>
      </c>
      <c r="V26" s="424">
        <v>30208</v>
      </c>
      <c r="W26" s="424">
        <v>1224</v>
      </c>
      <c r="X26" s="424">
        <v>8865</v>
      </c>
      <c r="Y26" s="424">
        <v>1362</v>
      </c>
      <c r="AA26" s="417">
        <f t="shared" si="0"/>
        <v>3499.1608390232136</v>
      </c>
      <c r="AB26" s="417">
        <f t="shared" si="1"/>
        <v>2598.5005657977672</v>
      </c>
      <c r="AC26" s="417">
        <f t="shared" si="2"/>
        <v>5090.8428679534463</v>
      </c>
      <c r="AD26" s="417">
        <f t="shared" si="3"/>
        <v>9656.3876651982373</v>
      </c>
      <c r="AF26" s="417">
        <f t="shared" si="4"/>
        <v>3499.1608390232136</v>
      </c>
      <c r="AG26" s="417">
        <f t="shared" si="5"/>
        <v>2598.5005657977672</v>
      </c>
      <c r="AH26" s="417">
        <f t="shared" si="6"/>
        <v>5090.8428679534472</v>
      </c>
      <c r="AI26" s="417">
        <f t="shared" si="7"/>
        <v>9656.3876651982373</v>
      </c>
      <c r="AK26" s="417">
        <f t="shared" si="8"/>
        <v>3499.1608390232136</v>
      </c>
      <c r="AL26" s="322">
        <f t="shared" si="9"/>
        <v>2598.5005657977672</v>
      </c>
      <c r="AM26" s="322">
        <f t="shared" si="10"/>
        <v>5090.8428679534472</v>
      </c>
      <c r="AN26" s="322">
        <f t="shared" si="11"/>
        <v>9656.3876651982373</v>
      </c>
      <c r="AP26" s="417">
        <f t="shared" si="12"/>
        <v>105.70265062521324</v>
      </c>
      <c r="AQ26" s="322">
        <f t="shared" si="13"/>
        <v>3.1805646925364672</v>
      </c>
      <c r="AR26" s="322">
        <f t="shared" si="14"/>
        <v>45.130322024407313</v>
      </c>
      <c r="AS26" s="322">
        <f t="shared" si="15"/>
        <v>13.151999999999999</v>
      </c>
      <c r="AT26" s="322"/>
      <c r="AU26" s="425" t="s">
        <v>631</v>
      </c>
      <c r="AV26" s="322">
        <f t="shared" si="24"/>
        <v>1605.6871084792381</v>
      </c>
      <c r="AW26" s="322">
        <f t="shared" si="25"/>
        <v>689.63712057798568</v>
      </c>
      <c r="AX26" s="322">
        <f t="shared" si="26"/>
        <v>917.63942977889405</v>
      </c>
      <c r="AY26" s="322">
        <f t="shared" si="27"/>
        <v>722.38100156913015</v>
      </c>
      <c r="BA26" s="425" t="s">
        <v>631</v>
      </c>
      <c r="BB26" s="322">
        <v>187109</v>
      </c>
      <c r="BC26" s="322">
        <v>94301</v>
      </c>
      <c r="BD26" s="322">
        <v>140532</v>
      </c>
      <c r="BE26" s="322">
        <v>91299</v>
      </c>
      <c r="BG26" s="425" t="s">
        <v>631</v>
      </c>
      <c r="BH26" s="322">
        <f t="shared" si="16"/>
        <v>8581.5599916585415</v>
      </c>
      <c r="BI26" s="322">
        <f t="shared" si="17"/>
        <v>7313.1474807052482</v>
      </c>
      <c r="BJ26" s="322">
        <f t="shared" si="18"/>
        <v>6529.7542892643251</v>
      </c>
      <c r="BK26" s="322">
        <f t="shared" si="19"/>
        <v>7912.2553540469244</v>
      </c>
    </row>
    <row r="27" spans="1:63">
      <c r="A27" s="416" t="s">
        <v>293</v>
      </c>
      <c r="B27" s="416" t="s">
        <v>631</v>
      </c>
      <c r="C27" s="425" t="s">
        <v>631</v>
      </c>
      <c r="D27" s="424">
        <v>864.48443811042057</v>
      </c>
      <c r="E27" s="424">
        <v>598.59567936364226</v>
      </c>
      <c r="F27" s="424">
        <v>726.43527986691151</v>
      </c>
      <c r="G27" s="424">
        <v>140.25086999999999</v>
      </c>
      <c r="I27" s="425" t="s">
        <v>631</v>
      </c>
      <c r="J27" s="424">
        <v>106209</v>
      </c>
      <c r="K27" s="424">
        <v>86985</v>
      </c>
      <c r="L27" s="424">
        <v>116459</v>
      </c>
      <c r="M27" s="424">
        <v>13939</v>
      </c>
      <c r="O27" s="425" t="s">
        <v>631</v>
      </c>
      <c r="P27" s="424">
        <v>864.48443811042057</v>
      </c>
      <c r="Q27" s="424">
        <v>598.59567936364226</v>
      </c>
      <c r="R27" s="424">
        <v>726.43527986691151</v>
      </c>
      <c r="S27" s="424">
        <v>140.25086999999999</v>
      </c>
      <c r="U27" s="425" t="s">
        <v>631</v>
      </c>
      <c r="V27" s="424">
        <v>106209</v>
      </c>
      <c r="W27" s="424">
        <v>86985</v>
      </c>
      <c r="X27" s="424">
        <v>116459</v>
      </c>
      <c r="Y27" s="424">
        <v>13939</v>
      </c>
      <c r="AA27" s="417">
        <f t="shared" si="0"/>
        <v>8139.4649992978048</v>
      </c>
      <c r="AB27" s="417">
        <f t="shared" si="1"/>
        <v>6881.5965897987262</v>
      </c>
      <c r="AC27" s="417">
        <f t="shared" si="2"/>
        <v>6237.691203487163</v>
      </c>
      <c r="AD27" s="417">
        <f t="shared" si="3"/>
        <v>10061.759810603344</v>
      </c>
      <c r="AF27" s="417">
        <f t="shared" si="4"/>
        <v>8139.4649992978048</v>
      </c>
      <c r="AG27" s="417">
        <f t="shared" si="5"/>
        <v>6881.5965897987262</v>
      </c>
      <c r="AH27" s="417">
        <f t="shared" si="6"/>
        <v>6237.691203487163</v>
      </c>
      <c r="AI27" s="417">
        <f t="shared" si="7"/>
        <v>10061.759810603344</v>
      </c>
      <c r="AK27" s="417">
        <f t="shared" si="8"/>
        <v>8139.4649992978048</v>
      </c>
      <c r="AL27" s="322">
        <f t="shared" si="9"/>
        <v>6881.5965897987262</v>
      </c>
      <c r="AM27" s="322">
        <f t="shared" si="10"/>
        <v>6237.691203487163</v>
      </c>
      <c r="AN27" s="322">
        <f t="shared" si="11"/>
        <v>10061.759810603344</v>
      </c>
      <c r="AP27" s="417">
        <f t="shared" si="12"/>
        <v>864.48443811042057</v>
      </c>
      <c r="AQ27" s="322">
        <f t="shared" si="13"/>
        <v>598.59567936364226</v>
      </c>
      <c r="AR27" s="322">
        <f t="shared" si="14"/>
        <v>726.43527986691151</v>
      </c>
      <c r="AS27" s="322">
        <f t="shared" si="15"/>
        <v>140.25086999999999</v>
      </c>
      <c r="AT27" s="322"/>
      <c r="AU27" s="425" t="s">
        <v>630</v>
      </c>
      <c r="AV27" s="322">
        <f t="shared" si="24"/>
        <v>5014.1462747838887</v>
      </c>
      <c r="AW27" s="322">
        <f t="shared" si="25"/>
        <v>5085.057802604053</v>
      </c>
      <c r="AX27" s="322">
        <f t="shared" si="26"/>
        <v>3328.5306748512685</v>
      </c>
      <c r="AY27" s="322">
        <f t="shared" si="27"/>
        <v>4093.3535841473895</v>
      </c>
      <c r="BA27" s="425" t="s">
        <v>630</v>
      </c>
      <c r="BB27" s="322">
        <v>3265369</v>
      </c>
      <c r="BC27" s="322">
        <v>1808452</v>
      </c>
      <c r="BD27" s="322">
        <v>847024</v>
      </c>
      <c r="BE27" s="322">
        <v>1532049</v>
      </c>
      <c r="BG27" s="425" t="s">
        <v>630</v>
      </c>
      <c r="BH27" s="322">
        <f t="shared" si="16"/>
        <v>1535.5527276653538</v>
      </c>
      <c r="BI27" s="322">
        <f t="shared" si="17"/>
        <v>2811.8290132135398</v>
      </c>
      <c r="BJ27" s="322">
        <f t="shared" si="18"/>
        <v>3929.676933417788</v>
      </c>
      <c r="BK27" s="322">
        <f t="shared" si="19"/>
        <v>2671.81636106116</v>
      </c>
    </row>
    <row r="28" spans="1:63">
      <c r="A28" s="416" t="s">
        <v>293</v>
      </c>
      <c r="B28" s="416" t="s">
        <v>630</v>
      </c>
      <c r="C28" s="425" t="s">
        <v>630</v>
      </c>
      <c r="D28" s="424">
        <v>2918.7151048588858</v>
      </c>
      <c r="E28" s="424">
        <v>3609.263327529221</v>
      </c>
      <c r="F28" s="424">
        <v>2465.5014525266711</v>
      </c>
      <c r="G28" s="424">
        <v>2348.008088</v>
      </c>
      <c r="I28" s="425" t="s">
        <v>630</v>
      </c>
      <c r="J28" s="424">
        <v>1054036</v>
      </c>
      <c r="K28" s="424">
        <v>1458464</v>
      </c>
      <c r="L28" s="424">
        <v>754182</v>
      </c>
      <c r="M28" s="424">
        <v>1084808</v>
      </c>
      <c r="O28" s="425" t="s">
        <v>630</v>
      </c>
      <c r="P28" s="424">
        <v>2918.7151048588858</v>
      </c>
      <c r="Q28" s="424">
        <v>3609.263327529221</v>
      </c>
      <c r="R28" s="424">
        <v>2465.5014525266711</v>
      </c>
      <c r="S28" s="424">
        <v>2348.008088</v>
      </c>
      <c r="U28" s="425" t="s">
        <v>630</v>
      </c>
      <c r="V28" s="424">
        <v>1054036</v>
      </c>
      <c r="W28" s="424">
        <v>1458464</v>
      </c>
      <c r="X28" s="424">
        <v>754182</v>
      </c>
      <c r="Y28" s="424">
        <v>1084808</v>
      </c>
      <c r="AA28" s="417">
        <f t="shared" si="0"/>
        <v>2769.0848366269138</v>
      </c>
      <c r="AB28" s="417">
        <f t="shared" si="1"/>
        <v>2474.7016913199236</v>
      </c>
      <c r="AC28" s="417">
        <f t="shared" si="2"/>
        <v>3269.1067309040404</v>
      </c>
      <c r="AD28" s="417">
        <f t="shared" si="3"/>
        <v>2164.4457710488859</v>
      </c>
      <c r="AF28" s="417">
        <f t="shared" si="4"/>
        <v>2769.0848366269138</v>
      </c>
      <c r="AG28" s="417">
        <f t="shared" si="5"/>
        <v>2474.7016913199232</v>
      </c>
      <c r="AH28" s="417">
        <f t="shared" si="6"/>
        <v>3269.1067309040404</v>
      </c>
      <c r="AI28" s="417">
        <f t="shared" si="7"/>
        <v>2164.4457710488864</v>
      </c>
      <c r="AK28" s="417">
        <f t="shared" si="8"/>
        <v>2769.0848366269138</v>
      </c>
      <c r="AL28" s="322">
        <f t="shared" si="9"/>
        <v>2474.7016913199232</v>
      </c>
      <c r="AM28" s="322">
        <f t="shared" si="10"/>
        <v>3269.1067309040404</v>
      </c>
      <c r="AN28" s="322">
        <f t="shared" si="11"/>
        <v>2164.4457710488864</v>
      </c>
      <c r="AP28" s="417">
        <f t="shared" si="12"/>
        <v>2918.7151048588858</v>
      </c>
      <c r="AQ28" s="322">
        <f t="shared" si="13"/>
        <v>3609.2633275292205</v>
      </c>
      <c r="AR28" s="322">
        <f t="shared" si="14"/>
        <v>2465.5014525266711</v>
      </c>
      <c r="AS28" s="322">
        <f t="shared" si="15"/>
        <v>2348.0080880000005</v>
      </c>
      <c r="AT28" s="322"/>
      <c r="AU28" s="425" t="s">
        <v>629</v>
      </c>
      <c r="AV28" s="322">
        <f t="shared" si="24"/>
        <v>127.60506346189679</v>
      </c>
      <c r="AW28" s="322">
        <f t="shared" si="25"/>
        <v>5520.4682025341654</v>
      </c>
      <c r="AX28" s="322">
        <f t="shared" si="26"/>
        <v>1366.2368954359379</v>
      </c>
      <c r="AY28" s="322">
        <f t="shared" si="27"/>
        <v>956.90785876594555</v>
      </c>
      <c r="BA28" s="425" t="s">
        <v>629</v>
      </c>
      <c r="BB28" s="322">
        <v>24829</v>
      </c>
      <c r="BC28" s="322">
        <v>1305992</v>
      </c>
      <c r="BD28" s="322">
        <v>804660</v>
      </c>
      <c r="BE28" s="322">
        <v>606624</v>
      </c>
      <c r="BG28" s="425" t="s">
        <v>629</v>
      </c>
      <c r="BH28" s="322">
        <f t="shared" si="16"/>
        <v>5139.3557316805664</v>
      </c>
      <c r="BI28" s="322">
        <f t="shared" si="17"/>
        <v>4227.0306422506155</v>
      </c>
      <c r="BJ28" s="322">
        <f t="shared" si="18"/>
        <v>1697.9058179056221</v>
      </c>
      <c r="BK28" s="322">
        <f t="shared" si="19"/>
        <v>1577.4315865609431</v>
      </c>
    </row>
    <row r="29" spans="1:63">
      <c r="A29" s="416" t="s">
        <v>293</v>
      </c>
      <c r="B29" s="416" t="s">
        <v>630</v>
      </c>
      <c r="C29" s="425" t="s">
        <v>639</v>
      </c>
      <c r="D29" s="424">
        <v>58.777840703018221</v>
      </c>
      <c r="E29" s="424">
        <v>108.94636724916236</v>
      </c>
      <c r="F29" s="424">
        <v>22.936720142205409</v>
      </c>
      <c r="G29" s="424">
        <v>56.02</v>
      </c>
      <c r="I29" s="425" t="s">
        <v>639</v>
      </c>
      <c r="J29" s="424">
        <v>85959</v>
      </c>
      <c r="K29" s="424">
        <v>211362</v>
      </c>
      <c r="L29" s="424">
        <v>46495</v>
      </c>
      <c r="M29" s="424">
        <v>278400</v>
      </c>
      <c r="O29" s="425" t="s">
        <v>639</v>
      </c>
      <c r="P29" s="424">
        <v>58.777840703018221</v>
      </c>
      <c r="Q29" s="424">
        <v>108.94636724916236</v>
      </c>
      <c r="R29" s="424">
        <v>22.936720142205409</v>
      </c>
      <c r="S29" s="424">
        <v>56.02</v>
      </c>
      <c r="U29" s="425" t="s">
        <v>639</v>
      </c>
      <c r="V29" s="424">
        <v>85959</v>
      </c>
      <c r="W29" s="424">
        <v>211362</v>
      </c>
      <c r="X29" s="424">
        <v>46495</v>
      </c>
      <c r="Y29" s="424">
        <v>278400</v>
      </c>
      <c r="AA29" s="417">
        <f t="shared" si="0"/>
        <v>683.78925654112095</v>
      </c>
      <c r="AB29" s="417">
        <f t="shared" si="1"/>
        <v>515.44916895734502</v>
      </c>
      <c r="AC29" s="417">
        <f t="shared" si="2"/>
        <v>493.31584347145736</v>
      </c>
      <c r="AD29" s="417">
        <f t="shared" si="3"/>
        <v>201.2212643678161</v>
      </c>
      <c r="AF29" s="417">
        <f t="shared" si="4"/>
        <v>683.78925654112095</v>
      </c>
      <c r="AG29" s="417">
        <f t="shared" si="5"/>
        <v>515.44916895734502</v>
      </c>
      <c r="AH29" s="417">
        <f t="shared" si="6"/>
        <v>493.3158434714573</v>
      </c>
      <c r="AI29" s="417">
        <f t="shared" si="7"/>
        <v>201.2212643678161</v>
      </c>
      <c r="AK29" s="417">
        <f t="shared" si="8"/>
        <v>683.78925654112095</v>
      </c>
      <c r="AL29" s="322">
        <f t="shared" si="9"/>
        <v>515.44916895734502</v>
      </c>
      <c r="AM29" s="322">
        <f t="shared" si="10"/>
        <v>493.3158434714573</v>
      </c>
      <c r="AN29" s="322">
        <f t="shared" si="11"/>
        <v>201.2212643678161</v>
      </c>
      <c r="AP29" s="417">
        <f t="shared" si="12"/>
        <v>58.777840703018221</v>
      </c>
      <c r="AQ29" s="322">
        <f t="shared" si="13"/>
        <v>108.94636724916236</v>
      </c>
      <c r="AR29" s="322">
        <f t="shared" si="14"/>
        <v>22.936720142205406</v>
      </c>
      <c r="AS29" s="322">
        <f t="shared" si="15"/>
        <v>56.02</v>
      </c>
      <c r="AT29" s="322"/>
      <c r="AU29" s="432" t="s">
        <v>291</v>
      </c>
      <c r="AV29" s="322">
        <f>SUM(AV30:AV40)</f>
        <v>79009.099792313762</v>
      </c>
      <c r="AW29" s="322">
        <f>SUM(AW30:AW40)</f>
        <v>67010.031913223502</v>
      </c>
      <c r="AX29" s="322">
        <f>SUM(AX30:AX40)</f>
        <v>24180.457806444632</v>
      </c>
      <c r="AY29" s="322">
        <f>SUM(AY30:AY40)</f>
        <v>20718.610302102443</v>
      </c>
      <c r="BA29" s="432" t="s">
        <v>291</v>
      </c>
      <c r="BB29" s="322">
        <f>SUM(BB30:BB40)</f>
        <v>2408878</v>
      </c>
      <c r="BC29" s="322">
        <f>SUM(BC30:BC40)</f>
        <v>1690153</v>
      </c>
      <c r="BD29" s="322">
        <f>SUM(BD30:BD40)</f>
        <v>605440</v>
      </c>
      <c r="BE29" s="322">
        <f>SUM(BE30:BE40)</f>
        <v>555877</v>
      </c>
      <c r="BG29" s="432" t="s">
        <v>291</v>
      </c>
      <c r="BH29" s="322">
        <f t="shared" si="16"/>
        <v>32799.128802834253</v>
      </c>
      <c r="BI29" s="322">
        <f t="shared" si="17"/>
        <v>39647.317085035203</v>
      </c>
      <c r="BJ29" s="322">
        <f t="shared" si="18"/>
        <v>39938.65256085596</v>
      </c>
      <c r="BK29" s="322">
        <f t="shared" si="19"/>
        <v>37271.933003348662</v>
      </c>
    </row>
    <row r="30" spans="1:63">
      <c r="A30" s="416" t="s">
        <v>293</v>
      </c>
      <c r="B30" s="416" t="s">
        <v>629</v>
      </c>
      <c r="C30" s="425" t="s">
        <v>629</v>
      </c>
      <c r="D30" s="424">
        <v>43.278094188353997</v>
      </c>
      <c r="E30" s="424">
        <v>31.370160109979174</v>
      </c>
      <c r="F30" s="424">
        <v>12.482980541074372</v>
      </c>
      <c r="G30" s="424">
        <v>57.933779999999999</v>
      </c>
      <c r="I30" s="425" t="s">
        <v>629</v>
      </c>
      <c r="J30" s="424">
        <v>10829</v>
      </c>
      <c r="K30" s="424">
        <v>10203</v>
      </c>
      <c r="L30" s="424">
        <v>4772</v>
      </c>
      <c r="M30" s="424">
        <v>20126</v>
      </c>
      <c r="O30" s="425" t="s">
        <v>629</v>
      </c>
      <c r="P30" s="424">
        <v>43.278094188353997</v>
      </c>
      <c r="Q30" s="424">
        <v>31.370160109979174</v>
      </c>
      <c r="R30" s="424">
        <v>12.482980541074372</v>
      </c>
      <c r="S30" s="424">
        <v>57.933779999999999</v>
      </c>
      <c r="U30" s="425" t="s">
        <v>629</v>
      </c>
      <c r="V30" s="424">
        <v>10829</v>
      </c>
      <c r="W30" s="424">
        <v>10203</v>
      </c>
      <c r="X30" s="424">
        <v>4772</v>
      </c>
      <c r="Y30" s="424">
        <v>20126</v>
      </c>
      <c r="AA30" s="417">
        <f t="shared" si="0"/>
        <v>3996.4996018426441</v>
      </c>
      <c r="AB30" s="417">
        <f t="shared" si="1"/>
        <v>3074.601598547405</v>
      </c>
      <c r="AC30" s="417">
        <f t="shared" si="2"/>
        <v>2615.8802475009165</v>
      </c>
      <c r="AD30" s="417">
        <f t="shared" si="3"/>
        <v>2878.5541091125906</v>
      </c>
      <c r="AF30" s="417">
        <f t="shared" si="4"/>
        <v>3996.499601842645</v>
      </c>
      <c r="AG30" s="417">
        <f t="shared" si="5"/>
        <v>3074.601598547405</v>
      </c>
      <c r="AH30" s="417">
        <f t="shared" si="6"/>
        <v>2615.8802475009161</v>
      </c>
      <c r="AI30" s="417">
        <f t="shared" si="7"/>
        <v>2878.5541091125906</v>
      </c>
      <c r="AK30" s="417">
        <f t="shared" si="8"/>
        <v>3996.499601842645</v>
      </c>
      <c r="AL30" s="322">
        <f t="shared" si="9"/>
        <v>3074.601598547405</v>
      </c>
      <c r="AM30" s="322">
        <f t="shared" si="10"/>
        <v>2615.8802475009161</v>
      </c>
      <c r="AN30" s="322">
        <f t="shared" si="11"/>
        <v>2878.5541091125906</v>
      </c>
      <c r="AP30" s="417">
        <f t="shared" si="12"/>
        <v>43.278094188354004</v>
      </c>
      <c r="AQ30" s="322">
        <f t="shared" si="13"/>
        <v>31.370160109979174</v>
      </c>
      <c r="AR30" s="322">
        <f t="shared" si="14"/>
        <v>12.482980541074371</v>
      </c>
      <c r="AS30" s="322">
        <f t="shared" si="15"/>
        <v>57.933779999999999</v>
      </c>
      <c r="AT30" s="322"/>
      <c r="AU30" s="425" t="s">
        <v>638</v>
      </c>
      <c r="AV30" s="322">
        <f t="shared" ref="AV30:AV40" si="28">SUMIFS($AP:$AP,$A:$A,$AU$29,$B:$B,AU30)</f>
        <v>20205.579606342781</v>
      </c>
      <c r="AW30" s="322">
        <f t="shared" ref="AW30:AW40" si="29">SUMIFS($AQ:$AQ,$A:$A,$AU$29,$B:$B,AU30)</f>
        <v>15157.917570223328</v>
      </c>
      <c r="AX30" s="322">
        <f t="shared" ref="AX30:AX40" si="30">SUMIFS($AR:$AR,$A:$A,$AU$29,$B:$B,AU30)</f>
        <v>1491.1833999286835</v>
      </c>
      <c r="AY30" s="322">
        <f t="shared" ref="AY30:AY40" si="31">SUMIFS($AS:$AS,$A:$A,$AU$29,$B:$B,AU30)</f>
        <v>1269.9550506988055</v>
      </c>
      <c r="BA30" s="425" t="s">
        <v>638</v>
      </c>
      <c r="BB30" s="322">
        <v>368310</v>
      </c>
      <c r="BC30" s="322">
        <v>259542</v>
      </c>
      <c r="BD30" s="322">
        <v>48357</v>
      </c>
      <c r="BE30" s="322">
        <v>49618</v>
      </c>
      <c r="BG30" s="425" t="s">
        <v>638</v>
      </c>
      <c r="BH30" s="322">
        <f t="shared" si="16"/>
        <v>54860.252521904862</v>
      </c>
      <c r="BI30" s="322">
        <f t="shared" si="17"/>
        <v>58402.561320415683</v>
      </c>
      <c r="BJ30" s="322">
        <f t="shared" si="18"/>
        <v>30836.970861068377</v>
      </c>
      <c r="BK30" s="322">
        <f t="shared" si="19"/>
        <v>25594.644094860847</v>
      </c>
    </row>
    <row r="31" spans="1:63">
      <c r="C31" s="432" t="s">
        <v>291</v>
      </c>
      <c r="D31" s="431">
        <v>26407.303930302187</v>
      </c>
      <c r="E31" s="431">
        <v>29392.748819800367</v>
      </c>
      <c r="F31" s="431">
        <v>13718.787754489906</v>
      </c>
      <c r="G31" s="431">
        <v>15397.496975</v>
      </c>
      <c r="I31" s="432" t="s">
        <v>291</v>
      </c>
      <c r="J31" s="431">
        <v>399156</v>
      </c>
      <c r="K31" s="431">
        <v>454458</v>
      </c>
      <c r="L31" s="431">
        <v>219236</v>
      </c>
      <c r="M31" s="431">
        <v>255905</v>
      </c>
      <c r="O31" s="432" t="s">
        <v>291</v>
      </c>
      <c r="P31" s="431">
        <f>SUM(P32:P43)</f>
        <v>26407.303930302187</v>
      </c>
      <c r="Q31" s="431">
        <f>SUM(Q32:Q43)</f>
        <v>29392.748819800367</v>
      </c>
      <c r="R31" s="431">
        <f>SUM(R32:R43)</f>
        <v>13718.787754489906</v>
      </c>
      <c r="S31" s="431">
        <f>SUM(S32:S43)</f>
        <v>15397.496975</v>
      </c>
      <c r="T31" s="322">
        <f>G31-S31</f>
        <v>0</v>
      </c>
      <c r="U31" s="432" t="s">
        <v>291</v>
      </c>
      <c r="V31" s="431">
        <v>399156</v>
      </c>
      <c r="W31" s="431">
        <v>454458</v>
      </c>
      <c r="X31" s="431">
        <v>219236</v>
      </c>
      <c r="Y31" s="431">
        <v>255905</v>
      </c>
      <c r="AA31" s="417">
        <f t="shared" si="0"/>
        <v>66157.852895364689</v>
      </c>
      <c r="AB31" s="417">
        <f t="shared" si="1"/>
        <v>64676.491160460078</v>
      </c>
      <c r="AC31" s="417">
        <f t="shared" si="2"/>
        <v>62575.433571538917</v>
      </c>
      <c r="AD31" s="417">
        <f t="shared" si="3"/>
        <v>60168.800824524726</v>
      </c>
      <c r="AF31" s="417">
        <f t="shared" si="4"/>
        <v>66157.852895364689</v>
      </c>
      <c r="AG31" s="417">
        <f t="shared" si="5"/>
        <v>64676.491160460078</v>
      </c>
      <c r="AH31" s="417">
        <f t="shared" si="6"/>
        <v>62575.43357153891</v>
      </c>
      <c r="AI31" s="417">
        <f t="shared" si="7"/>
        <v>60168.800824524726</v>
      </c>
      <c r="AK31" s="417">
        <f t="shared" si="8"/>
        <v>66157.852895364689</v>
      </c>
      <c r="AL31" s="322">
        <f t="shared" si="9"/>
        <v>64676.491160460078</v>
      </c>
      <c r="AM31" s="322">
        <f t="shared" si="10"/>
        <v>62575.43357153891</v>
      </c>
      <c r="AN31" s="322">
        <f t="shared" si="11"/>
        <v>60168.800824524726</v>
      </c>
      <c r="AP31" s="417">
        <f t="shared" si="12"/>
        <v>26407.303930302191</v>
      </c>
      <c r="AQ31" s="322">
        <f t="shared" si="13"/>
        <v>29392.748819800367</v>
      </c>
      <c r="AR31" s="322">
        <f t="shared" si="14"/>
        <v>13718.787754489904</v>
      </c>
      <c r="AS31" s="322">
        <f t="shared" si="15"/>
        <v>15397.496975</v>
      </c>
      <c r="AT31" s="322"/>
      <c r="AU31" s="425" t="s">
        <v>637</v>
      </c>
      <c r="AV31" s="322">
        <f t="shared" si="28"/>
        <v>14205.930472085889</v>
      </c>
      <c r="AW31" s="322">
        <f t="shared" si="29"/>
        <v>5330.1561264569509</v>
      </c>
      <c r="AX31" s="322">
        <f t="shared" si="30"/>
        <v>5540.0684866475158</v>
      </c>
      <c r="AY31" s="322">
        <f t="shared" si="31"/>
        <v>3950.4017497013469</v>
      </c>
      <c r="BA31" s="425" t="s">
        <v>637</v>
      </c>
      <c r="BB31" s="322">
        <v>666220</v>
      </c>
      <c r="BC31" s="322">
        <v>287981</v>
      </c>
      <c r="BD31" s="322">
        <v>134972</v>
      </c>
      <c r="BE31" s="322">
        <v>129551</v>
      </c>
      <c r="BG31" s="425" t="s">
        <v>637</v>
      </c>
      <c r="BH31" s="322">
        <f t="shared" si="16"/>
        <v>21323.182240229788</v>
      </c>
      <c r="BI31" s="322">
        <f t="shared" si="17"/>
        <v>18508.707610769292</v>
      </c>
      <c r="BJ31" s="322">
        <f t="shared" si="18"/>
        <v>41046.057601928667</v>
      </c>
      <c r="BK31" s="322">
        <f t="shared" si="19"/>
        <v>30493.023980527723</v>
      </c>
    </row>
    <row r="32" spans="1:63">
      <c r="A32" s="416" t="s">
        <v>291</v>
      </c>
      <c r="B32" s="416" t="s">
        <v>638</v>
      </c>
      <c r="C32" s="425" t="s">
        <v>638</v>
      </c>
      <c r="D32" s="424">
        <v>19580.992901959075</v>
      </c>
      <c r="E32" s="424">
        <v>14726.737315055108</v>
      </c>
      <c r="F32" s="424">
        <v>1057.3848625952771</v>
      </c>
      <c r="G32" s="424">
        <v>1144.1510129999999</v>
      </c>
      <c r="I32" s="425" t="s">
        <v>638</v>
      </c>
      <c r="J32" s="424">
        <v>284844</v>
      </c>
      <c r="K32" s="424">
        <v>231101</v>
      </c>
      <c r="L32" s="424">
        <v>17526</v>
      </c>
      <c r="M32" s="424">
        <v>22421</v>
      </c>
      <c r="O32" s="425" t="s">
        <v>638</v>
      </c>
      <c r="P32" s="424">
        <v>19580.992901959075</v>
      </c>
      <c r="Q32" s="424">
        <v>14726.737315055108</v>
      </c>
      <c r="R32" s="424">
        <v>1057.3848625952771</v>
      </c>
      <c r="S32" s="424">
        <v>1144.1510129999999</v>
      </c>
      <c r="U32" s="425" t="s">
        <v>638</v>
      </c>
      <c r="V32" s="424">
        <v>284844</v>
      </c>
      <c r="W32" s="424">
        <v>231101</v>
      </c>
      <c r="X32" s="424">
        <v>17526</v>
      </c>
      <c r="Y32" s="424">
        <v>22421</v>
      </c>
      <c r="AA32" s="417">
        <f t="shared" si="0"/>
        <v>68742.865926468789</v>
      </c>
      <c r="AB32" s="417">
        <f t="shared" si="1"/>
        <v>63724.247472123054</v>
      </c>
      <c r="AC32" s="417">
        <f t="shared" si="2"/>
        <v>60332.355505835731</v>
      </c>
      <c r="AD32" s="417">
        <f t="shared" si="3"/>
        <v>51030.329289505375</v>
      </c>
      <c r="AF32" s="417">
        <f t="shared" si="4"/>
        <v>68742.865926468789</v>
      </c>
      <c r="AG32" s="417">
        <f t="shared" si="5"/>
        <v>63724.247472123046</v>
      </c>
      <c r="AH32" s="417">
        <f t="shared" si="6"/>
        <v>60332.355505835738</v>
      </c>
      <c r="AI32" s="417">
        <f t="shared" si="7"/>
        <v>51030.329289505367</v>
      </c>
      <c r="AK32" s="417">
        <f t="shared" si="8"/>
        <v>68742.865926468789</v>
      </c>
      <c r="AL32" s="322">
        <f t="shared" si="9"/>
        <v>63724.247472123046</v>
      </c>
      <c r="AM32" s="322">
        <f t="shared" si="10"/>
        <v>60332.355505835738</v>
      </c>
      <c r="AN32" s="322">
        <f t="shared" si="11"/>
        <v>51030.329289505367</v>
      </c>
      <c r="AP32" s="417">
        <f t="shared" si="12"/>
        <v>19580.992901959075</v>
      </c>
      <c r="AQ32" s="322">
        <f t="shared" si="13"/>
        <v>14726.737315055108</v>
      </c>
      <c r="AR32" s="322">
        <f t="shared" si="14"/>
        <v>1057.3848625952771</v>
      </c>
      <c r="AS32" s="322">
        <f t="shared" si="15"/>
        <v>1144.1510129999997</v>
      </c>
      <c r="AT32" s="322"/>
      <c r="AU32" s="425" t="s">
        <v>636</v>
      </c>
      <c r="AV32" s="322">
        <f t="shared" si="28"/>
        <v>3772.1591410776041</v>
      </c>
      <c r="AW32" s="322">
        <f t="shared" si="29"/>
        <v>758.91335066330839</v>
      </c>
      <c r="AX32" s="322">
        <f t="shared" si="30"/>
        <v>295.78936213496797</v>
      </c>
      <c r="AY32" s="322">
        <f t="shared" si="31"/>
        <v>1751.7725837755816</v>
      </c>
      <c r="BA32" s="425" t="s">
        <v>636</v>
      </c>
      <c r="BB32" s="322">
        <v>119007</v>
      </c>
      <c r="BC32" s="322">
        <v>45764</v>
      </c>
      <c r="BD32" s="322">
        <v>25701</v>
      </c>
      <c r="BE32" s="322">
        <v>63241</v>
      </c>
      <c r="BG32" s="425" t="s">
        <v>636</v>
      </c>
      <c r="BH32" s="322">
        <f t="shared" si="16"/>
        <v>31696.951785000918</v>
      </c>
      <c r="BI32" s="322">
        <f t="shared" si="17"/>
        <v>16583.195320848448</v>
      </c>
      <c r="BJ32" s="322">
        <f t="shared" si="18"/>
        <v>11508.865885956498</v>
      </c>
      <c r="BK32" s="322">
        <f t="shared" si="19"/>
        <v>27699.950724618233</v>
      </c>
    </row>
    <row r="33" spans="1:63">
      <c r="A33" s="416" t="s">
        <v>291</v>
      </c>
      <c r="B33" s="416" t="s">
        <v>637</v>
      </c>
      <c r="C33" s="425" t="s">
        <v>637</v>
      </c>
      <c r="D33" s="424">
        <v>52.614617256332188</v>
      </c>
      <c r="E33" s="424">
        <v>130.23389286552865</v>
      </c>
      <c r="F33" s="424">
        <v>4221.0868731811106</v>
      </c>
      <c r="G33" s="424">
        <v>3222.8132519999999</v>
      </c>
      <c r="I33" s="425" t="s">
        <v>637</v>
      </c>
      <c r="J33" s="424">
        <v>644</v>
      </c>
      <c r="K33" s="424">
        <v>1510</v>
      </c>
      <c r="L33" s="424">
        <v>66844</v>
      </c>
      <c r="M33" s="424">
        <v>82180</v>
      </c>
      <c r="O33" s="425" t="s">
        <v>637</v>
      </c>
      <c r="P33" s="424">
        <v>52.614617256332188</v>
      </c>
      <c r="Q33" s="424">
        <v>130.23389286552865</v>
      </c>
      <c r="R33" s="424">
        <v>4221.0868731811106</v>
      </c>
      <c r="S33" s="424">
        <v>3222.8132519999999</v>
      </c>
      <c r="U33" s="425" t="s">
        <v>637</v>
      </c>
      <c r="V33" s="424">
        <v>644</v>
      </c>
      <c r="W33" s="424">
        <v>1510</v>
      </c>
      <c r="X33" s="424">
        <v>66844</v>
      </c>
      <c r="Y33" s="424">
        <v>82180</v>
      </c>
      <c r="AA33" s="417">
        <f t="shared" si="0"/>
        <v>81699.716236540669</v>
      </c>
      <c r="AB33" s="417">
        <f t="shared" si="1"/>
        <v>86247.61116922427</v>
      </c>
      <c r="AC33" s="417">
        <f t="shared" si="2"/>
        <v>63148.328543790172</v>
      </c>
      <c r="AD33" s="417">
        <f t="shared" si="3"/>
        <v>39216.515599902654</v>
      </c>
      <c r="AF33" s="417">
        <f t="shared" si="4"/>
        <v>81699.716236540669</v>
      </c>
      <c r="AG33" s="417">
        <f t="shared" si="5"/>
        <v>86247.611169224256</v>
      </c>
      <c r="AH33" s="417">
        <f t="shared" si="6"/>
        <v>63148.32854379018</v>
      </c>
      <c r="AI33" s="417">
        <f t="shared" si="7"/>
        <v>39216.515599902646</v>
      </c>
      <c r="AK33" s="417">
        <f t="shared" si="8"/>
        <v>81699.716236540669</v>
      </c>
      <c r="AL33" s="322">
        <f t="shared" si="9"/>
        <v>86247.611169224256</v>
      </c>
      <c r="AM33" s="322">
        <f t="shared" si="10"/>
        <v>63148.32854379018</v>
      </c>
      <c r="AN33" s="322">
        <f t="shared" si="11"/>
        <v>39216.515599902646</v>
      </c>
      <c r="AP33" s="417">
        <f t="shared" si="12"/>
        <v>52.614617256332188</v>
      </c>
      <c r="AQ33" s="322">
        <f t="shared" si="13"/>
        <v>130.23389286552862</v>
      </c>
      <c r="AR33" s="322">
        <f t="shared" si="14"/>
        <v>4221.0868731811106</v>
      </c>
      <c r="AS33" s="322">
        <f t="shared" si="15"/>
        <v>3222.8132519999995</v>
      </c>
      <c r="AT33" s="322"/>
      <c r="AU33" s="425" t="s">
        <v>635</v>
      </c>
      <c r="AV33" s="322">
        <f t="shared" si="28"/>
        <v>173.65323849927893</v>
      </c>
      <c r="AW33" s="322">
        <f t="shared" si="29"/>
        <v>68.847991120967095</v>
      </c>
      <c r="AX33" s="322">
        <f t="shared" si="30"/>
        <v>21.53546392153774</v>
      </c>
      <c r="AY33" s="322">
        <f t="shared" si="31"/>
        <v>58.037991343363039</v>
      </c>
      <c r="BA33" s="425" t="s">
        <v>635</v>
      </c>
      <c r="BB33" s="322">
        <v>121614</v>
      </c>
      <c r="BC33" s="322">
        <v>32520</v>
      </c>
      <c r="BD33" s="322">
        <v>10276</v>
      </c>
      <c r="BE33" s="322">
        <v>35775</v>
      </c>
      <c r="BG33" s="425" t="s">
        <v>635</v>
      </c>
      <c r="BH33" s="322">
        <f t="shared" si="16"/>
        <v>1427.9049985962056</v>
      </c>
      <c r="BI33" s="322">
        <f t="shared" si="17"/>
        <v>2117.0968979387176</v>
      </c>
      <c r="BJ33" s="322">
        <f t="shared" si="18"/>
        <v>2095.7049359223183</v>
      </c>
      <c r="BK33" s="322">
        <f t="shared" si="19"/>
        <v>1622.3058376900919</v>
      </c>
    </row>
    <row r="34" spans="1:63">
      <c r="A34" s="416" t="s">
        <v>291</v>
      </c>
      <c r="B34" s="416" t="s">
        <v>636</v>
      </c>
      <c r="C34" s="425" t="s">
        <v>636</v>
      </c>
      <c r="D34" s="424">
        <v>1750.9746641829643</v>
      </c>
      <c r="E34" s="424">
        <v>-31.075821469509155</v>
      </c>
      <c r="F34" s="424">
        <v>24.073397954385879</v>
      </c>
      <c r="G34" s="424">
        <v>1544.460822</v>
      </c>
      <c r="I34" s="425" t="s">
        <v>636</v>
      </c>
      <c r="J34" s="424">
        <v>27341</v>
      </c>
      <c r="K34" s="424">
        <v>-491</v>
      </c>
      <c r="L34" s="424">
        <v>1975</v>
      </c>
      <c r="M34" s="424">
        <v>18796</v>
      </c>
      <c r="O34" s="425" t="s">
        <v>636</v>
      </c>
      <c r="P34" s="424">
        <v>1750.9746641829643</v>
      </c>
      <c r="Q34" s="424">
        <v>-31.075821469509155</v>
      </c>
      <c r="R34" s="424">
        <v>24.073397954385879</v>
      </c>
      <c r="S34" s="424">
        <v>1544.460822</v>
      </c>
      <c r="U34" s="425" t="s">
        <v>636</v>
      </c>
      <c r="V34" s="424">
        <v>27341</v>
      </c>
      <c r="W34" s="424">
        <v>-491</v>
      </c>
      <c r="X34" s="424">
        <v>1975</v>
      </c>
      <c r="Y34" s="424">
        <v>18796</v>
      </c>
      <c r="AA34" s="417">
        <f t="shared" si="0"/>
        <v>64042.085665592494</v>
      </c>
      <c r="AB34" s="417">
        <f t="shared" si="1"/>
        <v>63290.878756637787</v>
      </c>
      <c r="AC34" s="417">
        <f t="shared" si="2"/>
        <v>12189.062255385255</v>
      </c>
      <c r="AD34" s="417">
        <f t="shared" si="3"/>
        <v>82169.654288146412</v>
      </c>
      <c r="AF34" s="417">
        <f t="shared" si="4"/>
        <v>64042.085665592494</v>
      </c>
      <c r="AG34" s="417">
        <f t="shared" si="5"/>
        <v>63290.878756637787</v>
      </c>
      <c r="AH34" s="417">
        <f t="shared" si="6"/>
        <v>12189.062255385255</v>
      </c>
      <c r="AI34" s="417">
        <f t="shared" si="7"/>
        <v>82169.654288146412</v>
      </c>
      <c r="AK34" s="417">
        <f t="shared" si="8"/>
        <v>64042.085665592494</v>
      </c>
      <c r="AL34" s="322">
        <f t="shared" si="9"/>
        <v>63290.878756637787</v>
      </c>
      <c r="AM34" s="322">
        <f t="shared" si="10"/>
        <v>12189.062255385255</v>
      </c>
      <c r="AN34" s="322">
        <f t="shared" si="11"/>
        <v>82169.654288146412</v>
      </c>
      <c r="AP34" s="417">
        <f t="shared" si="12"/>
        <v>1750.9746641829643</v>
      </c>
      <c r="AQ34" s="322">
        <f t="shared" si="13"/>
        <v>-31.075821469509155</v>
      </c>
      <c r="AR34" s="322">
        <f t="shared" si="14"/>
        <v>24.073397954385879</v>
      </c>
      <c r="AS34" s="322">
        <f t="shared" si="15"/>
        <v>1544.460822</v>
      </c>
      <c r="AT34" s="322"/>
      <c r="AU34" s="425" t="s">
        <v>634</v>
      </c>
      <c r="AV34" s="322">
        <f t="shared" si="28"/>
        <v>2885.3184329520864</v>
      </c>
      <c r="AW34" s="322">
        <f t="shared" si="29"/>
        <v>158.29487915803054</v>
      </c>
      <c r="AX34" s="322">
        <f t="shared" si="30"/>
        <v>466.77529813998842</v>
      </c>
      <c r="AY34" s="322">
        <f t="shared" si="31"/>
        <v>1496.2017142322004</v>
      </c>
      <c r="BA34" s="425" t="s">
        <v>634</v>
      </c>
      <c r="BB34" s="322">
        <v>61763</v>
      </c>
      <c r="BC34" s="322">
        <v>4413</v>
      </c>
      <c r="BD34" s="322">
        <v>5022</v>
      </c>
      <c r="BE34" s="322">
        <v>11659</v>
      </c>
      <c r="BG34" s="425" t="s">
        <v>634</v>
      </c>
      <c r="BH34" s="322">
        <f t="shared" si="16"/>
        <v>46715.969641242918</v>
      </c>
      <c r="BI34" s="322">
        <f t="shared" si="17"/>
        <v>35870.128973041137</v>
      </c>
      <c r="BJ34" s="322">
        <f t="shared" si="18"/>
        <v>92946.096802068583</v>
      </c>
      <c r="BK34" s="322">
        <f t="shared" si="19"/>
        <v>128330.19248925296</v>
      </c>
    </row>
    <row r="35" spans="1:63">
      <c r="A35" s="416" t="s">
        <v>291</v>
      </c>
      <c r="B35" s="416" t="s">
        <v>635</v>
      </c>
      <c r="C35" s="425" t="s">
        <v>635</v>
      </c>
      <c r="D35" s="424">
        <v>0</v>
      </c>
      <c r="E35" s="424">
        <v>0</v>
      </c>
      <c r="F35" s="424">
        <v>2.7597529580404612E-2</v>
      </c>
      <c r="G35" s="424">
        <v>0</v>
      </c>
      <c r="I35" s="425" t="s">
        <v>635</v>
      </c>
      <c r="J35" s="424"/>
      <c r="K35" s="424">
        <v>0</v>
      </c>
      <c r="L35" s="424">
        <v>24</v>
      </c>
      <c r="M35" s="424">
        <v>0</v>
      </c>
      <c r="O35" s="425" t="s">
        <v>635</v>
      </c>
      <c r="P35" s="424">
        <v>0</v>
      </c>
      <c r="Q35" s="424">
        <v>0</v>
      </c>
      <c r="R35" s="424">
        <v>2.7597529580404612E-2</v>
      </c>
      <c r="S35" s="424">
        <v>0</v>
      </c>
      <c r="U35" s="425" t="s">
        <v>635</v>
      </c>
      <c r="V35" s="424"/>
      <c r="W35" s="424">
        <v>0</v>
      </c>
      <c r="X35" s="424">
        <v>24</v>
      </c>
      <c r="Y35" s="424">
        <v>0</v>
      </c>
      <c r="AA35" s="417">
        <f t="shared" si="0"/>
        <v>0</v>
      </c>
      <c r="AB35" s="417">
        <f t="shared" si="1"/>
        <v>0</v>
      </c>
      <c r="AC35" s="417">
        <f t="shared" si="2"/>
        <v>1149.8970658501921</v>
      </c>
      <c r="AD35" s="417">
        <f t="shared" si="3"/>
        <v>0</v>
      </c>
      <c r="AF35" s="417">
        <f t="shared" si="4"/>
        <v>0</v>
      </c>
      <c r="AG35" s="417">
        <f t="shared" si="5"/>
        <v>0</v>
      </c>
      <c r="AH35" s="417">
        <f t="shared" si="6"/>
        <v>1149.8970658501923</v>
      </c>
      <c r="AI35" s="417">
        <f t="shared" si="7"/>
        <v>0</v>
      </c>
      <c r="AK35" s="417">
        <f t="shared" si="8"/>
        <v>0</v>
      </c>
      <c r="AL35" s="322">
        <f t="shared" si="9"/>
        <v>0</v>
      </c>
      <c r="AM35" s="322">
        <f t="shared" si="10"/>
        <v>1149.8970658501923</v>
      </c>
      <c r="AN35" s="322">
        <f t="shared" si="11"/>
        <v>0</v>
      </c>
      <c r="AP35" s="417">
        <f t="shared" si="12"/>
        <v>0</v>
      </c>
      <c r="AQ35" s="322">
        <f t="shared" si="13"/>
        <v>0</v>
      </c>
      <c r="AR35" s="322">
        <f t="shared" si="14"/>
        <v>2.7597529580404619E-2</v>
      </c>
      <c r="AS35" s="322">
        <f t="shared" si="15"/>
        <v>0</v>
      </c>
      <c r="AT35" s="322"/>
      <c r="AU35" s="425" t="s">
        <v>633</v>
      </c>
      <c r="AV35" s="322">
        <f t="shared" si="28"/>
        <v>12875.974709353644</v>
      </c>
      <c r="AW35" s="322">
        <f t="shared" si="29"/>
        <v>19464.122177612433</v>
      </c>
      <c r="AX35" s="322">
        <f t="shared" si="30"/>
        <v>14458.444020895986</v>
      </c>
      <c r="AY35" s="322">
        <f t="shared" si="31"/>
        <v>11432.422482794804</v>
      </c>
      <c r="BA35" s="425" t="s">
        <v>633</v>
      </c>
      <c r="BB35" s="322">
        <v>414229</v>
      </c>
      <c r="BC35" s="322">
        <v>388489</v>
      </c>
      <c r="BD35" s="322">
        <v>312789</v>
      </c>
      <c r="BE35" s="322">
        <v>228999</v>
      </c>
      <c r="BG35" s="425" t="s">
        <v>633</v>
      </c>
      <c r="BH35" s="322">
        <f t="shared" si="16"/>
        <v>31084.194272621287</v>
      </c>
      <c r="BI35" s="322">
        <f t="shared" si="17"/>
        <v>50102.119178696012</v>
      </c>
      <c r="BJ35" s="322">
        <f t="shared" si="18"/>
        <v>46224.27265951164</v>
      </c>
      <c r="BK35" s="322">
        <f t="shared" si="19"/>
        <v>49923.46028932355</v>
      </c>
    </row>
    <row r="36" spans="1:63">
      <c r="A36" s="416" t="s">
        <v>291</v>
      </c>
      <c r="B36" s="416" t="s">
        <v>634</v>
      </c>
      <c r="C36" s="425" t="s">
        <v>634</v>
      </c>
      <c r="D36" s="424">
        <v>475.49894980197365</v>
      </c>
      <c r="E36" s="424">
        <v>0.26444405923752606</v>
      </c>
      <c r="F36" s="424">
        <v>381.0633393819603</v>
      </c>
      <c r="G36" s="424">
        <v>1426.525852</v>
      </c>
      <c r="I36" s="425" t="s">
        <v>634</v>
      </c>
      <c r="J36" s="424">
        <v>9052</v>
      </c>
      <c r="K36" s="424">
        <v>6</v>
      </c>
      <c r="L36" s="424">
        <v>1954</v>
      </c>
      <c r="M36" s="424">
        <v>8135</v>
      </c>
      <c r="O36" s="425" t="s">
        <v>634</v>
      </c>
      <c r="P36" s="424">
        <v>475.49894980197365</v>
      </c>
      <c r="Q36" s="424">
        <v>0.26444405923752606</v>
      </c>
      <c r="R36" s="424">
        <v>381.0633393819603</v>
      </c>
      <c r="S36" s="424">
        <v>1426.525852</v>
      </c>
      <c r="U36" s="425" t="s">
        <v>634</v>
      </c>
      <c r="V36" s="424">
        <v>9052</v>
      </c>
      <c r="W36" s="424">
        <v>6</v>
      </c>
      <c r="X36" s="424">
        <v>1954</v>
      </c>
      <c r="Y36" s="424">
        <v>8135</v>
      </c>
      <c r="AA36" s="417">
        <f t="shared" si="0"/>
        <v>52529.711644053648</v>
      </c>
      <c r="AB36" s="417">
        <f t="shared" si="1"/>
        <v>44074.009872921015</v>
      </c>
      <c r="AC36" s="417">
        <f t="shared" si="2"/>
        <v>195017.06211973404</v>
      </c>
      <c r="AD36" s="417">
        <f t="shared" si="3"/>
        <v>175356.58905961894</v>
      </c>
      <c r="AF36" s="417">
        <f t="shared" si="4"/>
        <v>52529.711644053648</v>
      </c>
      <c r="AG36" s="417">
        <f t="shared" si="5"/>
        <v>44074.009872921008</v>
      </c>
      <c r="AH36" s="417">
        <f t="shared" si="6"/>
        <v>195017.06211973404</v>
      </c>
      <c r="AI36" s="417">
        <f t="shared" si="7"/>
        <v>175356.58905961894</v>
      </c>
      <c r="AK36" s="417">
        <f t="shared" ref="AK36:AK67" si="32">IFERROR(P36/V36*10^6,0)</f>
        <v>52529.711644053648</v>
      </c>
      <c r="AL36" s="322">
        <f t="shared" ref="AL36:AL67" si="33">AG36</f>
        <v>44074.009872921008</v>
      </c>
      <c r="AM36" s="322">
        <f t="shared" ref="AM36:AM67" si="34">AH36</f>
        <v>195017.06211973404</v>
      </c>
      <c r="AN36" s="322">
        <f t="shared" ref="AN36:AN67" si="35">AI36</f>
        <v>175356.58905961894</v>
      </c>
      <c r="AP36" s="417">
        <f t="shared" si="12"/>
        <v>475.49894980197365</v>
      </c>
      <c r="AQ36" s="322">
        <f t="shared" si="13"/>
        <v>0.26444405923752601</v>
      </c>
      <c r="AR36" s="322">
        <f t="shared" si="14"/>
        <v>381.0633393819603</v>
      </c>
      <c r="AS36" s="322">
        <f t="shared" si="15"/>
        <v>1426.525852</v>
      </c>
      <c r="AT36" s="322"/>
      <c r="AU36" s="425" t="s">
        <v>97</v>
      </c>
      <c r="AV36" s="322">
        <f t="shared" si="28"/>
        <v>3443.5443729638846</v>
      </c>
      <c r="AW36" s="322">
        <f t="shared" si="29"/>
        <v>2460.552302921621</v>
      </c>
      <c r="AX36" s="322">
        <f t="shared" si="30"/>
        <v>91.008739941637316</v>
      </c>
      <c r="AY36" s="322">
        <f t="shared" si="31"/>
        <v>2.0817089384205976</v>
      </c>
      <c r="BA36" s="425" t="s">
        <v>97</v>
      </c>
      <c r="BB36" s="322">
        <v>64280</v>
      </c>
      <c r="BC36" s="322">
        <v>54453</v>
      </c>
      <c r="BD36" s="322">
        <v>2638</v>
      </c>
      <c r="BE36" s="322">
        <v>679</v>
      </c>
      <c r="BG36" s="425" t="s">
        <v>97</v>
      </c>
      <c r="BH36" s="322">
        <f t="shared" si="16"/>
        <v>53571.007669008788</v>
      </c>
      <c r="BI36" s="322">
        <f t="shared" si="17"/>
        <v>45186.717038944058</v>
      </c>
      <c r="BJ36" s="322">
        <f t="shared" si="18"/>
        <v>34499.143268247659</v>
      </c>
      <c r="BK36" s="322">
        <f t="shared" si="19"/>
        <v>3065.8452701334277</v>
      </c>
    </row>
    <row r="37" spans="1:63">
      <c r="A37" s="416" t="s">
        <v>291</v>
      </c>
      <c r="B37" s="416" t="s">
        <v>633</v>
      </c>
      <c r="C37" s="425" t="s">
        <v>633</v>
      </c>
      <c r="D37" s="424">
        <v>971.26103841712575</v>
      </c>
      <c r="E37" s="424">
        <v>11338.468822697389</v>
      </c>
      <c r="F37" s="424">
        <v>7853.2493572486419</v>
      </c>
      <c r="G37" s="424">
        <v>7780.3987690000004</v>
      </c>
      <c r="I37" s="425" t="s">
        <v>633</v>
      </c>
      <c r="J37" s="424">
        <v>12701</v>
      </c>
      <c r="K37" s="424">
        <v>158399</v>
      </c>
      <c r="L37" s="424">
        <v>118286</v>
      </c>
      <c r="M37" s="424">
        <v>113610</v>
      </c>
      <c r="O37" s="425" t="s">
        <v>633</v>
      </c>
      <c r="P37" s="424">
        <v>971.26103841712575</v>
      </c>
      <c r="Q37" s="424">
        <v>11338.468822697389</v>
      </c>
      <c r="R37" s="424">
        <v>7853.2493572486419</v>
      </c>
      <c r="S37" s="424">
        <v>7780.3987690000004</v>
      </c>
      <c r="U37" s="425" t="s">
        <v>633</v>
      </c>
      <c r="V37" s="424">
        <v>12701</v>
      </c>
      <c r="W37" s="424">
        <v>158399</v>
      </c>
      <c r="X37" s="424">
        <v>118286</v>
      </c>
      <c r="Y37" s="424">
        <v>113610</v>
      </c>
      <c r="AA37" s="417">
        <f t="shared" si="0"/>
        <v>76471.225763099414</v>
      </c>
      <c r="AB37" s="417">
        <f t="shared" si="1"/>
        <v>71581.694472170828</v>
      </c>
      <c r="AC37" s="417">
        <f t="shared" si="2"/>
        <v>66392.044343782371</v>
      </c>
      <c r="AD37" s="417">
        <f t="shared" si="3"/>
        <v>68483.397315377166</v>
      </c>
      <c r="AF37" s="417">
        <f t="shared" si="4"/>
        <v>76471.225763099414</v>
      </c>
      <c r="AG37" s="417">
        <f t="shared" si="5"/>
        <v>71581.694472170828</v>
      </c>
      <c r="AH37" s="417">
        <f t="shared" si="6"/>
        <v>66392.044343782371</v>
      </c>
      <c r="AI37" s="417">
        <f t="shared" si="7"/>
        <v>68483.397315377166</v>
      </c>
      <c r="AK37" s="417">
        <f t="shared" si="32"/>
        <v>76471.225763099414</v>
      </c>
      <c r="AL37" s="322">
        <f t="shared" si="33"/>
        <v>71581.694472170828</v>
      </c>
      <c r="AM37" s="322">
        <f t="shared" si="34"/>
        <v>66392.044343782371</v>
      </c>
      <c r="AN37" s="322">
        <f t="shared" si="35"/>
        <v>68483.397315377166</v>
      </c>
      <c r="AP37" s="417">
        <f t="shared" si="12"/>
        <v>971.26103841712575</v>
      </c>
      <c r="AQ37" s="322">
        <f t="shared" si="13"/>
        <v>11338.468822697389</v>
      </c>
      <c r="AR37" s="322">
        <f t="shared" si="14"/>
        <v>7853.249357248641</v>
      </c>
      <c r="AS37" s="322">
        <f t="shared" si="15"/>
        <v>7780.3987690000004</v>
      </c>
      <c r="AT37" s="322"/>
      <c r="AU37" s="425" t="s">
        <v>632</v>
      </c>
      <c r="AV37" s="322">
        <f t="shared" si="28"/>
        <v>0.6558596498928545</v>
      </c>
      <c r="AW37" s="322">
        <f t="shared" si="29"/>
        <v>0</v>
      </c>
      <c r="AX37" s="322">
        <f t="shared" si="30"/>
        <v>10.773684475281234</v>
      </c>
      <c r="AY37" s="322">
        <f t="shared" si="31"/>
        <v>-0.25892710986211387</v>
      </c>
      <c r="BA37" s="425" t="s">
        <v>632</v>
      </c>
      <c r="BB37" s="322">
        <v>78</v>
      </c>
      <c r="BC37" s="322">
        <v>0</v>
      </c>
      <c r="BD37" s="322">
        <v>181</v>
      </c>
      <c r="BE37" s="322">
        <v>-4</v>
      </c>
      <c r="BG37" s="425" t="s">
        <v>632</v>
      </c>
      <c r="BH37" s="322">
        <f t="shared" ref="BH37:BH68" si="36">IFERROR(AV37*1000000/BB37,0)</f>
        <v>8408.4570499083911</v>
      </c>
      <c r="BI37" s="322">
        <f t="shared" ref="BI37:BI68" si="37">IFERROR(AW37*1000000/BC37,0)</f>
        <v>0</v>
      </c>
      <c r="BJ37" s="322">
        <f t="shared" ref="BJ37:BJ68" si="38">IFERROR(AX37*1000000/BD37,0)</f>
        <v>59523.118647962627</v>
      </c>
      <c r="BK37" s="322">
        <f t="shared" ref="BK37:BK68" si="39">IFERROR(AY37*1000000/BE37,0)</f>
        <v>64731.777465528467</v>
      </c>
    </row>
    <row r="38" spans="1:63">
      <c r="A38" s="416" t="s">
        <v>291</v>
      </c>
      <c r="B38" s="416" t="s">
        <v>97</v>
      </c>
      <c r="C38" s="425" t="s">
        <v>97</v>
      </c>
      <c r="D38" s="424">
        <v>3439.4490932075005</v>
      </c>
      <c r="E38" s="424">
        <v>2455.1465159177565</v>
      </c>
      <c r="F38" s="424">
        <v>88.62098158465372</v>
      </c>
      <c r="G38" s="424">
        <v>0.83148900000000003</v>
      </c>
      <c r="I38" s="425" t="s">
        <v>97</v>
      </c>
      <c r="J38" s="424">
        <v>63098</v>
      </c>
      <c r="K38" s="424">
        <v>53723</v>
      </c>
      <c r="L38" s="424">
        <v>2431</v>
      </c>
      <c r="M38" s="424">
        <v>54</v>
      </c>
      <c r="O38" s="425" t="s">
        <v>97</v>
      </c>
      <c r="P38" s="424">
        <v>3439.4490932075005</v>
      </c>
      <c r="Q38" s="424">
        <v>2455.1465159177565</v>
      </c>
      <c r="R38" s="424">
        <v>88.62098158465372</v>
      </c>
      <c r="S38" s="424">
        <v>0.83148900000000003</v>
      </c>
      <c r="U38" s="425" t="s">
        <v>97</v>
      </c>
      <c r="V38" s="424">
        <v>63098</v>
      </c>
      <c r="W38" s="424">
        <v>53723</v>
      </c>
      <c r="X38" s="424">
        <v>2431</v>
      </c>
      <c r="Y38" s="424">
        <v>54</v>
      </c>
      <c r="AA38" s="417">
        <f t="shared" si="0"/>
        <v>54509.637281807671</v>
      </c>
      <c r="AB38" s="417">
        <f t="shared" si="1"/>
        <v>45700.100811900986</v>
      </c>
      <c r="AC38" s="417">
        <f t="shared" si="2"/>
        <v>36454.537879331023</v>
      </c>
      <c r="AD38" s="417">
        <f t="shared" si="3"/>
        <v>15397.944444444445</v>
      </c>
      <c r="AF38" s="417">
        <f t="shared" si="4"/>
        <v>54509.637281807671</v>
      </c>
      <c r="AG38" s="417">
        <f t="shared" si="5"/>
        <v>45700.100811900986</v>
      </c>
      <c r="AH38" s="417">
        <f t="shared" si="6"/>
        <v>36454.53787933103</v>
      </c>
      <c r="AI38" s="417">
        <f t="shared" si="7"/>
        <v>15397.944444444445</v>
      </c>
      <c r="AK38" s="417">
        <f t="shared" si="32"/>
        <v>54509.637281807671</v>
      </c>
      <c r="AL38" s="322">
        <f t="shared" si="33"/>
        <v>45700.100811900986</v>
      </c>
      <c r="AM38" s="322">
        <f t="shared" si="34"/>
        <v>36454.53787933103</v>
      </c>
      <c r="AN38" s="322">
        <f t="shared" si="35"/>
        <v>15397.944444444445</v>
      </c>
      <c r="AP38" s="417">
        <f t="shared" si="12"/>
        <v>3439.4490932075005</v>
      </c>
      <c r="AQ38" s="322">
        <f t="shared" si="13"/>
        <v>2455.1465159177565</v>
      </c>
      <c r="AR38" s="322">
        <f t="shared" si="14"/>
        <v>88.620981584653734</v>
      </c>
      <c r="AS38" s="322">
        <f t="shared" si="15"/>
        <v>0.83148900000000003</v>
      </c>
      <c r="AT38" s="322"/>
      <c r="AU38" s="425" t="s">
        <v>631</v>
      </c>
      <c r="AV38" s="322">
        <f t="shared" si="28"/>
        <v>88.547776566830592</v>
      </c>
      <c r="AW38" s="322">
        <f t="shared" si="29"/>
        <v>21.297331360960925</v>
      </c>
      <c r="AX38" s="322">
        <f t="shared" si="30"/>
        <v>52.964501618534356</v>
      </c>
      <c r="AY38" s="322">
        <f t="shared" si="31"/>
        <v>72.757933821272587</v>
      </c>
      <c r="BA38" s="425" t="s">
        <v>631</v>
      </c>
      <c r="BB38" s="322">
        <v>6326</v>
      </c>
      <c r="BC38" s="322">
        <v>1402</v>
      </c>
      <c r="BD38" s="322">
        <v>5964</v>
      </c>
      <c r="BE38" s="322">
        <v>9751</v>
      </c>
      <c r="BG38" s="425" t="s">
        <v>631</v>
      </c>
      <c r="BH38" s="322">
        <f t="shared" si="36"/>
        <v>13997.435435793645</v>
      </c>
      <c r="BI38" s="322">
        <f t="shared" si="37"/>
        <v>15190.678574151871</v>
      </c>
      <c r="BJ38" s="322">
        <f t="shared" si="38"/>
        <v>8880.7011432820855</v>
      </c>
      <c r="BK38" s="322">
        <f t="shared" si="39"/>
        <v>7461.5868958335122</v>
      </c>
    </row>
    <row r="39" spans="1:63">
      <c r="A39" s="416" t="s">
        <v>291</v>
      </c>
      <c r="B39" s="416" t="s">
        <v>632</v>
      </c>
      <c r="C39" s="425" t="s">
        <v>632</v>
      </c>
      <c r="D39" s="424">
        <v>0</v>
      </c>
      <c r="E39" s="424">
        <v>0</v>
      </c>
      <c r="F39" s="424">
        <v>0</v>
      </c>
      <c r="G39" s="424">
        <v>0</v>
      </c>
      <c r="I39" s="425" t="s">
        <v>632</v>
      </c>
      <c r="J39" s="424"/>
      <c r="K39" s="424">
        <v>0</v>
      </c>
      <c r="L39" s="424">
        <v>0</v>
      </c>
      <c r="M39" s="424">
        <v>0</v>
      </c>
      <c r="O39" s="425" t="s">
        <v>632</v>
      </c>
      <c r="P39" s="424">
        <v>0</v>
      </c>
      <c r="Q39" s="424">
        <v>0</v>
      </c>
      <c r="R39" s="424">
        <v>0</v>
      </c>
      <c r="S39" s="424">
        <v>0</v>
      </c>
      <c r="U39" s="425" t="s">
        <v>632</v>
      </c>
      <c r="V39" s="424"/>
      <c r="W39" s="424">
        <v>0</v>
      </c>
      <c r="X39" s="424">
        <v>0</v>
      </c>
      <c r="Y39" s="424">
        <v>0</v>
      </c>
      <c r="AA39" s="417">
        <f t="shared" si="0"/>
        <v>0</v>
      </c>
      <c r="AB39" s="417">
        <f t="shared" si="1"/>
        <v>0</v>
      </c>
      <c r="AC39" s="417">
        <f t="shared" si="2"/>
        <v>0</v>
      </c>
      <c r="AD39" s="417">
        <f t="shared" si="3"/>
        <v>0</v>
      </c>
      <c r="AF39" s="417">
        <f t="shared" si="4"/>
        <v>0</v>
      </c>
      <c r="AG39" s="417">
        <f t="shared" si="5"/>
        <v>0</v>
      </c>
      <c r="AH39" s="417">
        <f t="shared" si="6"/>
        <v>0</v>
      </c>
      <c r="AI39" s="417">
        <f t="shared" si="7"/>
        <v>0</v>
      </c>
      <c r="AK39" s="417">
        <f t="shared" si="32"/>
        <v>0</v>
      </c>
      <c r="AL39" s="322">
        <f t="shared" si="33"/>
        <v>0</v>
      </c>
      <c r="AM39" s="322">
        <f t="shared" si="34"/>
        <v>0</v>
      </c>
      <c r="AN39" s="322">
        <f t="shared" si="35"/>
        <v>0</v>
      </c>
      <c r="AP39" s="417">
        <f t="shared" si="12"/>
        <v>0</v>
      </c>
      <c r="AQ39" s="322">
        <f t="shared" si="13"/>
        <v>0</v>
      </c>
      <c r="AR39" s="322">
        <f t="shared" si="14"/>
        <v>0</v>
      </c>
      <c r="AS39" s="322">
        <f t="shared" si="15"/>
        <v>0</v>
      </c>
      <c r="AT39" s="322"/>
      <c r="AU39" s="425" t="s">
        <v>630</v>
      </c>
      <c r="AV39" s="322">
        <f t="shared" si="28"/>
        <v>21282.552105454888</v>
      </c>
      <c r="AW39" s="322">
        <f t="shared" si="29"/>
        <v>23582.200317582596</v>
      </c>
      <c r="AX39" s="322">
        <f t="shared" si="30"/>
        <v>1732.7328166101363</v>
      </c>
      <c r="AY39" s="322">
        <f t="shared" si="31"/>
        <v>645.51964059972136</v>
      </c>
      <c r="BA39" s="425" t="s">
        <v>630</v>
      </c>
      <c r="BB39" s="322">
        <v>582884</v>
      </c>
      <c r="BC39" s="322">
        <v>614944</v>
      </c>
      <c r="BD39" s="322">
        <v>56208</v>
      </c>
      <c r="BE39" s="322">
        <v>24562</v>
      </c>
      <c r="BG39" s="425" t="s">
        <v>630</v>
      </c>
      <c r="BH39" s="322">
        <f t="shared" si="36"/>
        <v>36512.500095138807</v>
      </c>
      <c r="BI39" s="322">
        <f t="shared" si="37"/>
        <v>38348.533065746793</v>
      </c>
      <c r="BJ39" s="322">
        <f t="shared" si="38"/>
        <v>30827.156572198553</v>
      </c>
      <c r="BK39" s="322">
        <f t="shared" si="39"/>
        <v>26281.232823048664</v>
      </c>
    </row>
    <row r="40" spans="1:63">
      <c r="A40" s="416" t="s">
        <v>291</v>
      </c>
      <c r="B40" s="416" t="s">
        <v>631</v>
      </c>
      <c r="C40" s="425" t="s">
        <v>631</v>
      </c>
      <c r="D40" s="424">
        <v>0.25875629229962605</v>
      </c>
      <c r="E40" s="424">
        <v>0</v>
      </c>
      <c r="F40" s="424">
        <v>27.869391797281086</v>
      </c>
      <c r="G40" s="424">
        <v>1.267304</v>
      </c>
      <c r="I40" s="425" t="s">
        <v>631</v>
      </c>
      <c r="J40" s="424">
        <v>7</v>
      </c>
      <c r="K40" s="424">
        <v>0</v>
      </c>
      <c r="L40" s="424">
        <v>3022</v>
      </c>
      <c r="M40" s="424">
        <v>27</v>
      </c>
      <c r="O40" s="425" t="s">
        <v>631</v>
      </c>
      <c r="P40" s="424">
        <v>0.25875629229962605</v>
      </c>
      <c r="Q40" s="424">
        <v>0</v>
      </c>
      <c r="R40" s="424">
        <v>27.869391797281086</v>
      </c>
      <c r="S40" s="424">
        <v>1.267304</v>
      </c>
      <c r="U40" s="425" t="s">
        <v>631</v>
      </c>
      <c r="V40" s="424">
        <v>7</v>
      </c>
      <c r="W40" s="424">
        <v>0</v>
      </c>
      <c r="X40" s="424">
        <v>3022</v>
      </c>
      <c r="Y40" s="424">
        <v>27</v>
      </c>
      <c r="AA40" s="417">
        <f t="shared" si="0"/>
        <v>36965.18461423229</v>
      </c>
      <c r="AB40" s="417">
        <f t="shared" si="1"/>
        <v>0</v>
      </c>
      <c r="AC40" s="417">
        <f t="shared" si="2"/>
        <v>9222.1680335145884</v>
      </c>
      <c r="AD40" s="417">
        <f t="shared" si="3"/>
        <v>46937.185185185182</v>
      </c>
      <c r="AF40" s="417">
        <f t="shared" si="4"/>
        <v>36965.184614232297</v>
      </c>
      <c r="AG40" s="417">
        <f t="shared" si="5"/>
        <v>0</v>
      </c>
      <c r="AH40" s="417">
        <f t="shared" si="6"/>
        <v>9222.1680335145884</v>
      </c>
      <c r="AI40" s="417">
        <f t="shared" si="7"/>
        <v>46937.185185185182</v>
      </c>
      <c r="AK40" s="417">
        <f t="shared" si="32"/>
        <v>36965.184614232297</v>
      </c>
      <c r="AL40" s="322">
        <f t="shared" si="33"/>
        <v>0</v>
      </c>
      <c r="AM40" s="322">
        <f t="shared" si="34"/>
        <v>9222.1680335145884</v>
      </c>
      <c r="AN40" s="322">
        <f t="shared" si="35"/>
        <v>46937.185185185182</v>
      </c>
      <c r="AP40" s="417">
        <f t="shared" si="12"/>
        <v>0.2587562922996261</v>
      </c>
      <c r="AQ40" s="322">
        <f t="shared" si="13"/>
        <v>0</v>
      </c>
      <c r="AR40" s="322">
        <f t="shared" si="14"/>
        <v>27.869391797281086</v>
      </c>
      <c r="AS40" s="322">
        <f t="shared" si="15"/>
        <v>1.267304</v>
      </c>
      <c r="AT40" s="322"/>
      <c r="AU40" s="425" t="s">
        <v>629</v>
      </c>
      <c r="AV40" s="322">
        <f t="shared" si="28"/>
        <v>75.184077366977931</v>
      </c>
      <c r="AW40" s="322">
        <f t="shared" si="29"/>
        <v>7.7298661233105808</v>
      </c>
      <c r="AX40" s="322">
        <f t="shared" si="30"/>
        <v>19.182032130363442</v>
      </c>
      <c r="AY40" s="322">
        <f t="shared" si="31"/>
        <v>39.718373306790888</v>
      </c>
      <c r="BA40" s="425" t="s">
        <v>629</v>
      </c>
      <c r="BB40" s="322">
        <v>4167</v>
      </c>
      <c r="BC40" s="322">
        <v>645</v>
      </c>
      <c r="BD40" s="322">
        <v>3332</v>
      </c>
      <c r="BE40" s="322">
        <v>2046</v>
      </c>
      <c r="BG40" s="425" t="s">
        <v>629</v>
      </c>
      <c r="BH40" s="322">
        <f t="shared" si="36"/>
        <v>18042.73514926276</v>
      </c>
      <c r="BI40" s="322">
        <f t="shared" si="37"/>
        <v>11984.288563272219</v>
      </c>
      <c r="BJ40" s="322">
        <f t="shared" si="38"/>
        <v>5756.9124040706611</v>
      </c>
      <c r="BK40" s="322">
        <f t="shared" si="39"/>
        <v>19412.694675850875</v>
      </c>
    </row>
    <row r="41" spans="1:63">
      <c r="A41" s="416" t="s">
        <v>291</v>
      </c>
      <c r="B41" s="416" t="s">
        <v>630</v>
      </c>
      <c r="C41" s="425" t="s">
        <v>630</v>
      </c>
      <c r="D41" s="424">
        <v>136.25390918491655</v>
      </c>
      <c r="E41" s="424">
        <v>772.66147675550462</v>
      </c>
      <c r="F41" s="424">
        <v>50.002791524238937</v>
      </c>
      <c r="G41" s="424">
        <v>277.048474</v>
      </c>
      <c r="I41" s="425" t="s">
        <v>630</v>
      </c>
      <c r="J41" s="424">
        <v>1469</v>
      </c>
      <c r="K41" s="424">
        <v>10191</v>
      </c>
      <c r="L41" s="424">
        <v>4314</v>
      </c>
      <c r="M41" s="424">
        <v>10682</v>
      </c>
      <c r="O41" s="425" t="s">
        <v>630</v>
      </c>
      <c r="P41" s="424">
        <v>136.25390918491655</v>
      </c>
      <c r="Q41" s="424">
        <v>772.66147675550462</v>
      </c>
      <c r="R41" s="424">
        <v>50.002791524238937</v>
      </c>
      <c r="S41" s="424">
        <v>277.048474</v>
      </c>
      <c r="U41" s="425" t="s">
        <v>630</v>
      </c>
      <c r="V41" s="424">
        <v>1469</v>
      </c>
      <c r="W41" s="424">
        <v>10191</v>
      </c>
      <c r="X41" s="424">
        <v>4314</v>
      </c>
      <c r="Y41" s="424">
        <v>10682</v>
      </c>
      <c r="AA41" s="417">
        <f t="shared" si="0"/>
        <v>92752.831303551095</v>
      </c>
      <c r="AB41" s="417">
        <f t="shared" si="1"/>
        <v>75818.023428074244</v>
      </c>
      <c r="AC41" s="417">
        <f t="shared" si="2"/>
        <v>11590.818619434152</v>
      </c>
      <c r="AD41" s="417">
        <f t="shared" si="3"/>
        <v>25936.011421082196</v>
      </c>
      <c r="AF41" s="417">
        <f t="shared" si="4"/>
        <v>92752.831303551095</v>
      </c>
      <c r="AG41" s="417">
        <f t="shared" si="5"/>
        <v>75818.023428074244</v>
      </c>
      <c r="AH41" s="417">
        <f t="shared" si="6"/>
        <v>11590.818619434152</v>
      </c>
      <c r="AI41" s="417">
        <f t="shared" si="7"/>
        <v>25936.011421082196</v>
      </c>
      <c r="AK41" s="417">
        <f t="shared" si="32"/>
        <v>92752.831303551095</v>
      </c>
      <c r="AL41" s="322">
        <f t="shared" si="33"/>
        <v>75818.023428074244</v>
      </c>
      <c r="AM41" s="322">
        <f t="shared" si="34"/>
        <v>11590.818619434152</v>
      </c>
      <c r="AN41" s="322">
        <f t="shared" si="35"/>
        <v>25936.011421082196</v>
      </c>
      <c r="AP41" s="417">
        <f t="shared" si="12"/>
        <v>136.25390918491655</v>
      </c>
      <c r="AQ41" s="322">
        <f t="shared" si="13"/>
        <v>772.66147675550462</v>
      </c>
      <c r="AR41" s="322">
        <f t="shared" si="14"/>
        <v>50.002791524238937</v>
      </c>
      <c r="AS41" s="322">
        <f t="shared" si="15"/>
        <v>277.048474</v>
      </c>
      <c r="AT41" s="322"/>
      <c r="AU41" s="432" t="s">
        <v>290</v>
      </c>
      <c r="AV41" s="322">
        <f>SUM(AV42:AV52)</f>
        <v>79154.623302136431</v>
      </c>
      <c r="AW41" s="322">
        <f>SUM(AW42:AW52)</f>
        <v>60517.008591581063</v>
      </c>
      <c r="AX41" s="322">
        <f>SUM(AX42:AX52)</f>
        <v>56136.732307071441</v>
      </c>
      <c r="AY41" s="322">
        <f>SUM(AY42:AY52)</f>
        <v>57753.631385818371</v>
      </c>
      <c r="BA41" s="432" t="s">
        <v>290</v>
      </c>
      <c r="BB41" s="322">
        <f>SUM(BB42:BB52)</f>
        <v>19083270</v>
      </c>
      <c r="BC41" s="322">
        <f>SUM(BC42:BC52)</f>
        <v>15646389.810000001</v>
      </c>
      <c r="BD41" s="322">
        <f>SUM(BD42:BD52)</f>
        <v>14147284.4</v>
      </c>
      <c r="BE41" s="322">
        <f>SUM(BE42:BE52)</f>
        <v>13636013</v>
      </c>
      <c r="BG41" s="432" t="s">
        <v>290</v>
      </c>
      <c r="BH41" s="322">
        <f t="shared" si="36"/>
        <v>4147.8542881873191</v>
      </c>
      <c r="BI41" s="322">
        <f t="shared" si="37"/>
        <v>3867.793741972549</v>
      </c>
      <c r="BJ41" s="322">
        <f t="shared" si="38"/>
        <v>3968.0217573820346</v>
      </c>
      <c r="BK41" s="322">
        <f t="shared" si="39"/>
        <v>4235.3752072411762</v>
      </c>
    </row>
    <row r="42" spans="1:63">
      <c r="A42" s="416" t="s">
        <v>291</v>
      </c>
      <c r="B42" s="416" t="s">
        <v>630</v>
      </c>
      <c r="C42" s="425" t="s">
        <v>639</v>
      </c>
      <c r="D42" s="424">
        <v>0</v>
      </c>
      <c r="E42" s="424">
        <v>0.31217391935155031</v>
      </c>
      <c r="F42" s="424">
        <v>0</v>
      </c>
      <c r="G42" s="424">
        <v>0</v>
      </c>
      <c r="I42" s="425" t="s">
        <v>639</v>
      </c>
      <c r="J42" s="424"/>
      <c r="K42" s="424">
        <v>19</v>
      </c>
      <c r="L42" s="424">
        <v>0</v>
      </c>
      <c r="M42" s="424">
        <v>0</v>
      </c>
      <c r="O42" s="425" t="s">
        <v>639</v>
      </c>
      <c r="P42" s="424">
        <v>0</v>
      </c>
      <c r="Q42" s="424">
        <v>0.31217391935155031</v>
      </c>
      <c r="R42" s="424">
        <v>0</v>
      </c>
      <c r="S42" s="424">
        <v>0</v>
      </c>
      <c r="U42" s="425" t="s">
        <v>639</v>
      </c>
      <c r="V42" s="424"/>
      <c r="W42" s="424">
        <v>19</v>
      </c>
      <c r="X42" s="424">
        <v>0</v>
      </c>
      <c r="Y42" s="424">
        <v>0</v>
      </c>
      <c r="AA42" s="417">
        <f t="shared" si="0"/>
        <v>0</v>
      </c>
      <c r="AB42" s="417">
        <f t="shared" si="1"/>
        <v>16430.206281660543</v>
      </c>
      <c r="AC42" s="417">
        <f t="shared" si="2"/>
        <v>0</v>
      </c>
      <c r="AD42" s="417">
        <f t="shared" si="3"/>
        <v>0</v>
      </c>
      <c r="AF42" s="417">
        <f t="shared" si="4"/>
        <v>0</v>
      </c>
      <c r="AG42" s="417">
        <f t="shared" si="5"/>
        <v>16430.206281660543</v>
      </c>
      <c r="AH42" s="417">
        <f t="shared" si="6"/>
        <v>0</v>
      </c>
      <c r="AI42" s="417">
        <f t="shared" si="7"/>
        <v>0</v>
      </c>
      <c r="AK42" s="417">
        <f t="shared" si="32"/>
        <v>0</v>
      </c>
      <c r="AL42" s="322">
        <f t="shared" si="33"/>
        <v>16430.206281660543</v>
      </c>
      <c r="AM42" s="322">
        <f t="shared" si="34"/>
        <v>0</v>
      </c>
      <c r="AN42" s="322">
        <f t="shared" si="35"/>
        <v>0</v>
      </c>
      <c r="AP42" s="417">
        <f t="shared" si="12"/>
        <v>0</v>
      </c>
      <c r="AQ42" s="322">
        <f t="shared" si="13"/>
        <v>0.31217391935155037</v>
      </c>
      <c r="AR42" s="322">
        <f t="shared" si="14"/>
        <v>0</v>
      </c>
      <c r="AS42" s="322">
        <f t="shared" si="15"/>
        <v>0</v>
      </c>
      <c r="AT42" s="322"/>
      <c r="AU42" s="425" t="s">
        <v>638</v>
      </c>
      <c r="AV42" s="322">
        <f t="shared" ref="AV42:AV52" si="40">SUMIFS($AP:$AP,$A:$A,$AU$41,$B:$B,AU42)</f>
        <v>18302.43408395183</v>
      </c>
      <c r="AW42" s="322">
        <f t="shared" ref="AW42:AW52" si="41">SUMIFS($AQ:$AQ,$A:$A,$AU$41,$B:$B,AU42)</f>
        <v>16990.877750036569</v>
      </c>
      <c r="AX42" s="322">
        <f t="shared" ref="AX42:AX52" si="42">SUMIFS($AR:$AR,$A:$A,$AU$41,$B:$B,AU42)</f>
        <v>15376.59055625644</v>
      </c>
      <c r="AY42" s="322">
        <f t="shared" ref="AY42:AY52" si="43">SUMIFS($AS:$AS,$A:$A,$AU$41,$B:$B,AU42)</f>
        <v>15212.923615231366</v>
      </c>
      <c r="BA42" s="425" t="s">
        <v>638</v>
      </c>
      <c r="BB42" s="322">
        <v>5624128</v>
      </c>
      <c r="BC42" s="322">
        <v>5228477</v>
      </c>
      <c r="BD42" s="322">
        <v>4769524</v>
      </c>
      <c r="BE42" s="322">
        <v>4642671</v>
      </c>
      <c r="BG42" s="425" t="s">
        <v>638</v>
      </c>
      <c r="BH42" s="322">
        <f t="shared" si="36"/>
        <v>3254.2705436205988</v>
      </c>
      <c r="BI42" s="322">
        <f t="shared" si="37"/>
        <v>3249.6801171806947</v>
      </c>
      <c r="BJ42" s="322">
        <f t="shared" si="38"/>
        <v>3223.9256068858112</v>
      </c>
      <c r="BK42" s="322">
        <f t="shared" si="39"/>
        <v>3276.7610746553796</v>
      </c>
    </row>
    <row r="43" spans="1:63">
      <c r="A43" s="416" t="s">
        <v>291</v>
      </c>
      <c r="B43" s="416" t="s">
        <v>629</v>
      </c>
      <c r="C43" s="425" t="s">
        <v>629</v>
      </c>
      <c r="D43" s="424">
        <v>0</v>
      </c>
      <c r="E43" s="424">
        <v>0</v>
      </c>
      <c r="F43" s="424">
        <v>15.409161692774248</v>
      </c>
      <c r="G43" s="424">
        <v>0</v>
      </c>
      <c r="I43" s="425" t="s">
        <v>629</v>
      </c>
      <c r="J43" s="424"/>
      <c r="K43" s="424">
        <v>0</v>
      </c>
      <c r="L43" s="424">
        <v>2860</v>
      </c>
      <c r="M43" s="424">
        <v>0</v>
      </c>
      <c r="O43" s="425" t="s">
        <v>629</v>
      </c>
      <c r="P43" s="424">
        <v>0</v>
      </c>
      <c r="Q43" s="424">
        <v>0</v>
      </c>
      <c r="R43" s="424">
        <v>15.409161692774248</v>
      </c>
      <c r="S43" s="424">
        <v>0</v>
      </c>
      <c r="U43" s="425" t="s">
        <v>629</v>
      </c>
      <c r="V43" s="424"/>
      <c r="W43" s="424">
        <v>0</v>
      </c>
      <c r="X43" s="424">
        <v>2860</v>
      </c>
      <c r="Y43" s="424">
        <v>0</v>
      </c>
      <c r="AA43" s="417">
        <f t="shared" si="0"/>
        <v>0</v>
      </c>
      <c r="AB43" s="417">
        <f t="shared" si="1"/>
        <v>0</v>
      </c>
      <c r="AC43" s="417">
        <f t="shared" si="2"/>
        <v>5387.8187736972895</v>
      </c>
      <c r="AD43" s="417">
        <f t="shared" si="3"/>
        <v>0</v>
      </c>
      <c r="AF43" s="417">
        <f t="shared" si="4"/>
        <v>0</v>
      </c>
      <c r="AG43" s="417">
        <f t="shared" si="5"/>
        <v>0</v>
      </c>
      <c r="AH43" s="417">
        <f t="shared" si="6"/>
        <v>5387.8187736972895</v>
      </c>
      <c r="AI43" s="417">
        <f t="shared" si="7"/>
        <v>0</v>
      </c>
      <c r="AK43" s="417">
        <f t="shared" si="32"/>
        <v>0</v>
      </c>
      <c r="AL43" s="322">
        <f t="shared" si="33"/>
        <v>0</v>
      </c>
      <c r="AM43" s="322">
        <f t="shared" si="34"/>
        <v>5387.8187736972895</v>
      </c>
      <c r="AN43" s="322">
        <f t="shared" si="35"/>
        <v>0</v>
      </c>
      <c r="AP43" s="417">
        <f t="shared" si="12"/>
        <v>0</v>
      </c>
      <c r="AQ43" s="322">
        <f t="shared" si="13"/>
        <v>0</v>
      </c>
      <c r="AR43" s="322">
        <f t="shared" si="14"/>
        <v>15.409161692774248</v>
      </c>
      <c r="AS43" s="322">
        <f t="shared" si="15"/>
        <v>0</v>
      </c>
      <c r="AT43" s="322"/>
      <c r="AU43" s="425" t="s">
        <v>637</v>
      </c>
      <c r="AV43" s="322">
        <f t="shared" si="40"/>
        <v>16416.43727826533</v>
      </c>
      <c r="AW43" s="322">
        <f t="shared" si="41"/>
        <v>7368.6182457509494</v>
      </c>
      <c r="AX43" s="322">
        <f t="shared" si="42"/>
        <v>7474.5942460594761</v>
      </c>
      <c r="AY43" s="322">
        <f t="shared" si="43"/>
        <v>6389.4543222989387</v>
      </c>
      <c r="BA43" s="425" t="s">
        <v>637</v>
      </c>
      <c r="BB43" s="322">
        <v>2172161</v>
      </c>
      <c r="BC43" s="322">
        <v>1237153</v>
      </c>
      <c r="BD43" s="322">
        <v>1472329</v>
      </c>
      <c r="BE43" s="322">
        <v>1397030</v>
      </c>
      <c r="BG43" s="425" t="s">
        <v>637</v>
      </c>
      <c r="BH43" s="322">
        <f t="shared" si="36"/>
        <v>7557.6521621856436</v>
      </c>
      <c r="BI43" s="322">
        <f t="shared" si="37"/>
        <v>5956.1091035231293</v>
      </c>
      <c r="BJ43" s="322">
        <f t="shared" si="38"/>
        <v>5076.714678621066</v>
      </c>
      <c r="BK43" s="322">
        <f t="shared" si="39"/>
        <v>4573.598507046333</v>
      </c>
    </row>
    <row r="44" spans="1:63">
      <c r="C44" s="432" t="s">
        <v>290</v>
      </c>
      <c r="D44" s="431">
        <v>37052.72310874697</v>
      </c>
      <c r="E44" s="431">
        <v>37786.613385354474</v>
      </c>
      <c r="F44" s="431">
        <v>33256.861956673289</v>
      </c>
      <c r="G44" s="431">
        <v>30587.687594000003</v>
      </c>
      <c r="I44" s="432" t="s">
        <v>290</v>
      </c>
      <c r="J44" s="431">
        <v>10733714</v>
      </c>
      <c r="K44" s="431">
        <v>10097196</v>
      </c>
      <c r="L44" s="431">
        <v>7763979</v>
      </c>
      <c r="M44" s="431">
        <v>6748541</v>
      </c>
      <c r="O44" s="432" t="s">
        <v>290</v>
      </c>
      <c r="P44" s="431">
        <f>SUM(P45:P56)</f>
        <v>37052.72310874697</v>
      </c>
      <c r="Q44" s="431">
        <f>SUM(Q45:Q56)</f>
        <v>37786.613385354474</v>
      </c>
      <c r="R44" s="431">
        <f>SUM(R45:R56)</f>
        <v>33256.861956673289</v>
      </c>
      <c r="S44" s="431">
        <f>SUM(S45:S56)</f>
        <v>30587.687594000003</v>
      </c>
      <c r="T44" s="322">
        <f>G44-S44</f>
        <v>0</v>
      </c>
      <c r="U44" s="432" t="s">
        <v>290</v>
      </c>
      <c r="V44" s="431">
        <v>10733714</v>
      </c>
      <c r="W44" s="431">
        <v>10097196</v>
      </c>
      <c r="X44" s="431">
        <v>7763979</v>
      </c>
      <c r="Y44" s="431">
        <v>6748541</v>
      </c>
      <c r="AA44" s="417">
        <f t="shared" si="0"/>
        <v>3451.9946319369951</v>
      </c>
      <c r="AB44" s="417">
        <f t="shared" si="1"/>
        <v>3742.2877980534872</v>
      </c>
      <c r="AC44" s="417">
        <f t="shared" si="2"/>
        <v>4283.4816988393823</v>
      </c>
      <c r="AD44" s="417">
        <f t="shared" si="3"/>
        <v>4532.4889622808851</v>
      </c>
      <c r="AF44" s="417">
        <f t="shared" si="4"/>
        <v>3451.9946319369947</v>
      </c>
      <c r="AG44" s="417">
        <f t="shared" si="5"/>
        <v>3742.2877980534868</v>
      </c>
      <c r="AH44" s="417">
        <f t="shared" si="6"/>
        <v>4283.4816988393823</v>
      </c>
      <c r="AI44" s="417">
        <f t="shared" si="7"/>
        <v>4532.4889622808851</v>
      </c>
      <c r="AK44" s="417">
        <f t="shared" si="32"/>
        <v>3451.9946319369947</v>
      </c>
      <c r="AL44" s="322">
        <f t="shared" si="33"/>
        <v>3742.2877980534868</v>
      </c>
      <c r="AM44" s="322">
        <f t="shared" si="34"/>
        <v>4283.4816988393823</v>
      </c>
      <c r="AN44" s="322">
        <f t="shared" si="35"/>
        <v>4532.4889622808851</v>
      </c>
      <c r="AP44" s="417">
        <f t="shared" si="12"/>
        <v>37052.723108746963</v>
      </c>
      <c r="AQ44" s="322">
        <f t="shared" si="13"/>
        <v>37786.613385354474</v>
      </c>
      <c r="AR44" s="322">
        <f t="shared" si="14"/>
        <v>33256.861956673289</v>
      </c>
      <c r="AS44" s="322">
        <f t="shared" si="15"/>
        <v>30587.687594000006</v>
      </c>
      <c r="AT44" s="322"/>
      <c r="AU44" s="425" t="s">
        <v>636</v>
      </c>
      <c r="AV44" s="322">
        <f t="shared" si="40"/>
        <v>6382.7485592626062</v>
      </c>
      <c r="AW44" s="322">
        <f t="shared" si="41"/>
        <v>3685.4564207979338</v>
      </c>
      <c r="AX44" s="322">
        <f t="shared" si="42"/>
        <v>6492.9006715690421</v>
      </c>
      <c r="AY44" s="322">
        <f t="shared" si="43"/>
        <v>6741.2092272437367</v>
      </c>
      <c r="BA44" s="425" t="s">
        <v>636</v>
      </c>
      <c r="BB44" s="322">
        <v>576616</v>
      </c>
      <c r="BC44" s="322">
        <v>383418</v>
      </c>
      <c r="BD44" s="322">
        <v>648651</v>
      </c>
      <c r="BE44" s="322">
        <v>712055</v>
      </c>
      <c r="BG44" s="425" t="s">
        <v>636</v>
      </c>
      <c r="BH44" s="322">
        <f t="shared" si="36"/>
        <v>11069.32266753369</v>
      </c>
      <c r="BI44" s="322">
        <f t="shared" si="37"/>
        <v>9612.1111184084566</v>
      </c>
      <c r="BJ44" s="322">
        <f t="shared" si="38"/>
        <v>10009.852249621203</v>
      </c>
      <c r="BK44" s="322">
        <f t="shared" si="39"/>
        <v>9467.2591685245334</v>
      </c>
    </row>
    <row r="45" spans="1:63">
      <c r="A45" s="416" t="s">
        <v>290</v>
      </c>
      <c r="B45" s="416" t="s">
        <v>638</v>
      </c>
      <c r="C45" s="425" t="s">
        <v>638</v>
      </c>
      <c r="D45" s="424">
        <v>11985.040146179546</v>
      </c>
      <c r="E45" s="424">
        <v>12914.834173666801</v>
      </c>
      <c r="F45" s="424">
        <v>11770.781318389048</v>
      </c>
      <c r="G45" s="424">
        <v>11074.900383</v>
      </c>
      <c r="I45" s="425" t="s">
        <v>638</v>
      </c>
      <c r="J45" s="424">
        <v>3373851</v>
      </c>
      <c r="K45" s="424">
        <v>3486673</v>
      </c>
      <c r="L45" s="424">
        <v>2854572</v>
      </c>
      <c r="M45" s="424">
        <v>2629853</v>
      </c>
      <c r="O45" s="425" t="s">
        <v>638</v>
      </c>
      <c r="P45" s="424">
        <v>11985.040146179546</v>
      </c>
      <c r="Q45" s="424">
        <v>12914.834173666801</v>
      </c>
      <c r="R45" s="424">
        <v>11770.781318389048</v>
      </c>
      <c r="S45" s="424">
        <v>11074.900383</v>
      </c>
      <c r="U45" s="425" t="s">
        <v>638</v>
      </c>
      <c r="V45" s="424">
        <v>3373851</v>
      </c>
      <c r="W45" s="424">
        <v>3486673</v>
      </c>
      <c r="X45" s="424">
        <v>2854572</v>
      </c>
      <c r="Y45" s="424">
        <v>2629853</v>
      </c>
      <c r="AA45" s="417">
        <f t="shared" si="0"/>
        <v>3552.3323780983646</v>
      </c>
      <c r="AB45" s="417">
        <f t="shared" si="1"/>
        <v>3704.0566103178594</v>
      </c>
      <c r="AC45" s="417">
        <f t="shared" si="2"/>
        <v>4123.4837721343329</v>
      </c>
      <c r="AD45" s="417">
        <f t="shared" si="3"/>
        <v>4211.2241189906808</v>
      </c>
      <c r="AF45" s="417">
        <f t="shared" si="4"/>
        <v>3552.3323780983646</v>
      </c>
      <c r="AG45" s="417">
        <f t="shared" si="5"/>
        <v>3704.0566103178589</v>
      </c>
      <c r="AH45" s="417">
        <f t="shared" si="6"/>
        <v>4123.4837721343338</v>
      </c>
      <c r="AI45" s="417">
        <f t="shared" si="7"/>
        <v>4211.2241189906817</v>
      </c>
      <c r="AK45" s="417">
        <f t="shared" si="32"/>
        <v>3552.3323780983646</v>
      </c>
      <c r="AL45" s="322">
        <f t="shared" si="33"/>
        <v>3704.0566103178589</v>
      </c>
      <c r="AM45" s="322">
        <f t="shared" si="34"/>
        <v>4123.4837721343338</v>
      </c>
      <c r="AN45" s="322">
        <f t="shared" si="35"/>
        <v>4211.2241189906817</v>
      </c>
      <c r="AP45" s="417">
        <f t="shared" si="12"/>
        <v>11985.040146179546</v>
      </c>
      <c r="AQ45" s="322">
        <f t="shared" si="13"/>
        <v>12914.834173666799</v>
      </c>
      <c r="AR45" s="322">
        <f t="shared" si="14"/>
        <v>11770.78131838905</v>
      </c>
      <c r="AS45" s="322">
        <f t="shared" si="15"/>
        <v>11074.900383000002</v>
      </c>
      <c r="AT45" s="322"/>
      <c r="AU45" s="425" t="s">
        <v>635</v>
      </c>
      <c r="AV45" s="322">
        <f t="shared" si="40"/>
        <v>13867.343969559517</v>
      </c>
      <c r="AW45" s="322">
        <f t="shared" si="41"/>
        <v>10257.342785925268</v>
      </c>
      <c r="AX45" s="322">
        <f t="shared" si="42"/>
        <v>8191.5851180443751</v>
      </c>
      <c r="AY45" s="322">
        <f t="shared" si="43"/>
        <v>6613.0129780458628</v>
      </c>
      <c r="BA45" s="425" t="s">
        <v>635</v>
      </c>
      <c r="BB45" s="322">
        <v>4058705</v>
      </c>
      <c r="BC45" s="322">
        <v>3228689</v>
      </c>
      <c r="BD45" s="322">
        <v>2923280</v>
      </c>
      <c r="BE45" s="322">
        <v>2497694</v>
      </c>
      <c r="BG45" s="425" t="s">
        <v>635</v>
      </c>
      <c r="BH45" s="322">
        <f t="shared" si="36"/>
        <v>3416.6917698033035</v>
      </c>
      <c r="BI45" s="322">
        <f t="shared" si="37"/>
        <v>3176.9373841597217</v>
      </c>
      <c r="BJ45" s="322">
        <f t="shared" si="38"/>
        <v>2802.1897040462682</v>
      </c>
      <c r="BK45" s="322">
        <f t="shared" si="39"/>
        <v>2647.6473811627297</v>
      </c>
    </row>
    <row r="46" spans="1:63">
      <c r="A46" s="416" t="s">
        <v>290</v>
      </c>
      <c r="B46" s="416" t="s">
        <v>637</v>
      </c>
      <c r="C46" s="425" t="s">
        <v>637</v>
      </c>
      <c r="D46" s="424">
        <v>1760.0181279151288</v>
      </c>
      <c r="E46" s="424">
        <v>2119.5766884121567</v>
      </c>
      <c r="F46" s="424">
        <v>2633.3671277705134</v>
      </c>
      <c r="G46" s="424">
        <v>1801.381721</v>
      </c>
      <c r="I46" s="425" t="s">
        <v>637</v>
      </c>
      <c r="J46" s="424">
        <v>340885</v>
      </c>
      <c r="K46" s="424">
        <v>453590</v>
      </c>
      <c r="L46" s="424">
        <v>545003</v>
      </c>
      <c r="M46" s="424">
        <v>377055</v>
      </c>
      <c r="O46" s="425" t="s">
        <v>637</v>
      </c>
      <c r="P46" s="424">
        <v>1760.0181279151288</v>
      </c>
      <c r="Q46" s="424">
        <v>2119.5766884121567</v>
      </c>
      <c r="R46" s="424">
        <v>2633.3671277705134</v>
      </c>
      <c r="S46" s="424">
        <v>1801.381721</v>
      </c>
      <c r="U46" s="425" t="s">
        <v>637</v>
      </c>
      <c r="V46" s="424">
        <v>340885</v>
      </c>
      <c r="W46" s="424">
        <v>453590</v>
      </c>
      <c r="X46" s="424">
        <v>545003</v>
      </c>
      <c r="Y46" s="424">
        <v>377055</v>
      </c>
      <c r="AA46" s="417">
        <f t="shared" si="0"/>
        <v>5163.0846998698353</v>
      </c>
      <c r="AB46" s="417">
        <f t="shared" si="1"/>
        <v>4672.8911316655058</v>
      </c>
      <c r="AC46" s="417">
        <f t="shared" si="2"/>
        <v>4831.8396922044712</v>
      </c>
      <c r="AD46" s="417">
        <f t="shared" si="3"/>
        <v>4777.5038681359483</v>
      </c>
      <c r="AF46" s="417">
        <f t="shared" si="4"/>
        <v>5163.0846998698362</v>
      </c>
      <c r="AG46" s="417">
        <f t="shared" si="5"/>
        <v>4672.8911316655058</v>
      </c>
      <c r="AH46" s="417">
        <f t="shared" si="6"/>
        <v>4831.8396922044712</v>
      </c>
      <c r="AI46" s="417">
        <f t="shared" si="7"/>
        <v>4777.5038681359483</v>
      </c>
      <c r="AK46" s="417">
        <f t="shared" si="32"/>
        <v>5163.0846998698362</v>
      </c>
      <c r="AL46" s="322">
        <f t="shared" si="33"/>
        <v>4672.8911316655058</v>
      </c>
      <c r="AM46" s="322">
        <f t="shared" si="34"/>
        <v>4831.8396922044712</v>
      </c>
      <c r="AN46" s="322">
        <f t="shared" si="35"/>
        <v>4777.5038681359483</v>
      </c>
      <c r="AP46" s="417">
        <f t="shared" si="12"/>
        <v>1760.0181279151293</v>
      </c>
      <c r="AQ46" s="322">
        <f t="shared" si="13"/>
        <v>2119.5766884121567</v>
      </c>
      <c r="AR46" s="322">
        <f t="shared" si="14"/>
        <v>2633.3671277705134</v>
      </c>
      <c r="AS46" s="322">
        <f t="shared" si="15"/>
        <v>1801.381721</v>
      </c>
      <c r="AT46" s="322"/>
      <c r="AU46" s="425" t="s">
        <v>634</v>
      </c>
      <c r="AV46" s="322">
        <f t="shared" si="40"/>
        <v>2614.5219868679324</v>
      </c>
      <c r="AW46" s="322">
        <f t="shared" si="41"/>
        <v>860.67687297110115</v>
      </c>
      <c r="AX46" s="322">
        <f t="shared" si="42"/>
        <v>1753.1502970012461</v>
      </c>
      <c r="AY46" s="322">
        <f t="shared" si="43"/>
        <v>4010.5076944332841</v>
      </c>
      <c r="BA46" s="425" t="s">
        <v>634</v>
      </c>
      <c r="BB46" s="322">
        <v>192219</v>
      </c>
      <c r="BC46" s="322">
        <v>109839</v>
      </c>
      <c r="BD46" s="322">
        <v>132502.39999999999</v>
      </c>
      <c r="BE46" s="322">
        <v>316360</v>
      </c>
      <c r="BG46" s="425" t="s">
        <v>634</v>
      </c>
      <c r="BH46" s="322">
        <f t="shared" si="36"/>
        <v>13601.787476097224</v>
      </c>
      <c r="BI46" s="322">
        <f t="shared" si="37"/>
        <v>7835.8039764664754</v>
      </c>
      <c r="BJ46" s="322">
        <f t="shared" si="38"/>
        <v>13231.08333887723</v>
      </c>
      <c r="BK46" s="322">
        <f t="shared" si="39"/>
        <v>12677.037850655217</v>
      </c>
    </row>
    <row r="47" spans="1:63">
      <c r="A47" s="416" t="s">
        <v>290</v>
      </c>
      <c r="B47" s="416" t="s">
        <v>636</v>
      </c>
      <c r="C47" s="425" t="s">
        <v>636</v>
      </c>
      <c r="D47" s="424">
        <v>1727.1451220821223</v>
      </c>
      <c r="E47" s="424">
        <v>1738.764816554929</v>
      </c>
      <c r="F47" s="424">
        <v>2154.6761219709006</v>
      </c>
      <c r="G47" s="424">
        <v>1702.1128699999999</v>
      </c>
      <c r="I47" s="425" t="s">
        <v>636</v>
      </c>
      <c r="J47" s="424">
        <v>170231</v>
      </c>
      <c r="K47" s="424">
        <v>164449</v>
      </c>
      <c r="L47" s="424">
        <v>167229</v>
      </c>
      <c r="M47" s="424">
        <v>148968</v>
      </c>
      <c r="O47" s="425" t="s">
        <v>636</v>
      </c>
      <c r="P47" s="424">
        <v>1727.1451220821223</v>
      </c>
      <c r="Q47" s="424">
        <v>1738.764816554929</v>
      </c>
      <c r="R47" s="424">
        <v>2154.6761219709006</v>
      </c>
      <c r="S47" s="424">
        <v>1702.1128699999999</v>
      </c>
      <c r="U47" s="425" t="s">
        <v>636</v>
      </c>
      <c r="V47" s="424">
        <v>170231</v>
      </c>
      <c r="W47" s="424">
        <v>164449</v>
      </c>
      <c r="X47" s="424">
        <v>167229</v>
      </c>
      <c r="Y47" s="424">
        <v>148968</v>
      </c>
      <c r="AA47" s="417">
        <f t="shared" si="0"/>
        <v>10145.890713689765</v>
      </c>
      <c r="AB47" s="417">
        <f t="shared" si="1"/>
        <v>10573.276922054431</v>
      </c>
      <c r="AC47" s="417">
        <f t="shared" si="2"/>
        <v>12884.584144920442</v>
      </c>
      <c r="AD47" s="417">
        <f t="shared" si="3"/>
        <v>11426.030221255573</v>
      </c>
      <c r="AF47" s="417">
        <f t="shared" si="4"/>
        <v>10145.890713689765</v>
      </c>
      <c r="AG47" s="417">
        <f t="shared" si="5"/>
        <v>10573.276922054431</v>
      </c>
      <c r="AH47" s="417">
        <f t="shared" si="6"/>
        <v>12884.584144920442</v>
      </c>
      <c r="AI47" s="417">
        <f t="shared" si="7"/>
        <v>11426.030221255571</v>
      </c>
      <c r="AK47" s="417">
        <f t="shared" si="32"/>
        <v>10145.890713689765</v>
      </c>
      <c r="AL47" s="322">
        <f t="shared" si="33"/>
        <v>10573.276922054431</v>
      </c>
      <c r="AM47" s="322">
        <f t="shared" si="34"/>
        <v>12884.584144920442</v>
      </c>
      <c r="AN47" s="322">
        <f t="shared" si="35"/>
        <v>11426.030221255571</v>
      </c>
      <c r="AP47" s="417">
        <f t="shared" si="12"/>
        <v>1727.1451220821223</v>
      </c>
      <c r="AQ47" s="322">
        <f t="shared" si="13"/>
        <v>1738.764816554929</v>
      </c>
      <c r="AR47" s="322">
        <f t="shared" si="14"/>
        <v>2154.6761219709006</v>
      </c>
      <c r="AS47" s="322">
        <f t="shared" si="15"/>
        <v>1702.1128699999997</v>
      </c>
      <c r="AT47" s="322"/>
      <c r="AU47" s="425" t="s">
        <v>633</v>
      </c>
      <c r="AV47" s="322">
        <f t="shared" si="40"/>
        <v>3732.2720468224156</v>
      </c>
      <c r="AW47" s="322">
        <f t="shared" si="41"/>
        <v>2502.0563208072504</v>
      </c>
      <c r="AX47" s="322">
        <f t="shared" si="42"/>
        <v>1601.185378618108</v>
      </c>
      <c r="AY47" s="322">
        <f t="shared" si="43"/>
        <v>2326.9160849764526</v>
      </c>
      <c r="BA47" s="425" t="s">
        <v>633</v>
      </c>
      <c r="BB47" s="322">
        <v>718199</v>
      </c>
      <c r="BC47" s="322">
        <v>628657</v>
      </c>
      <c r="BD47" s="322">
        <v>385797</v>
      </c>
      <c r="BE47" s="322">
        <v>474981</v>
      </c>
      <c r="BG47" s="425" t="s">
        <v>633</v>
      </c>
      <c r="BH47" s="322">
        <f t="shared" si="36"/>
        <v>5196.7101692183023</v>
      </c>
      <c r="BI47" s="322">
        <f t="shared" si="37"/>
        <v>3980.0023236951956</v>
      </c>
      <c r="BJ47" s="322">
        <f t="shared" si="38"/>
        <v>4150.3313364751621</v>
      </c>
      <c r="BK47" s="322">
        <f t="shared" si="39"/>
        <v>4898.9666638801391</v>
      </c>
    </row>
    <row r="48" spans="1:63">
      <c r="A48" s="416" t="s">
        <v>290</v>
      </c>
      <c r="B48" s="416" t="s">
        <v>635</v>
      </c>
      <c r="C48" s="425" t="s">
        <v>635</v>
      </c>
      <c r="D48" s="424">
        <v>1887.419138228694</v>
      </c>
      <c r="E48" s="424">
        <v>1889.6032778479096</v>
      </c>
      <c r="F48" s="424">
        <v>1474.6779512048734</v>
      </c>
      <c r="G48" s="424">
        <v>1028.0530080000001</v>
      </c>
      <c r="I48" s="425" t="s">
        <v>635</v>
      </c>
      <c r="J48" s="424">
        <v>996480</v>
      </c>
      <c r="K48" s="424">
        <v>970707</v>
      </c>
      <c r="L48" s="424">
        <v>635636</v>
      </c>
      <c r="M48" s="424">
        <v>492195</v>
      </c>
      <c r="O48" s="425" t="s">
        <v>635</v>
      </c>
      <c r="P48" s="424">
        <v>1887.419138228694</v>
      </c>
      <c r="Q48" s="424">
        <v>1889.6032778479096</v>
      </c>
      <c r="R48" s="424">
        <v>1474.6779512048734</v>
      </c>
      <c r="S48" s="424">
        <v>1028.0530080000001</v>
      </c>
      <c r="U48" s="425" t="s">
        <v>635</v>
      </c>
      <c r="V48" s="424">
        <v>996480</v>
      </c>
      <c r="W48" s="424">
        <v>970707</v>
      </c>
      <c r="X48" s="424">
        <v>635636</v>
      </c>
      <c r="Y48" s="424">
        <v>492195</v>
      </c>
      <c r="AA48" s="417">
        <f t="shared" si="0"/>
        <v>1894.0863220824242</v>
      </c>
      <c r="AB48" s="417">
        <f t="shared" si="1"/>
        <v>1946.6257870273002</v>
      </c>
      <c r="AC48" s="417">
        <f t="shared" si="2"/>
        <v>2320.0038248382302</v>
      </c>
      <c r="AD48" s="417">
        <f t="shared" si="3"/>
        <v>2088.7107914546068</v>
      </c>
      <c r="AF48" s="417">
        <f t="shared" si="4"/>
        <v>1894.0863220824242</v>
      </c>
      <c r="AG48" s="417">
        <f t="shared" si="5"/>
        <v>1946.6257870273002</v>
      </c>
      <c r="AH48" s="417">
        <f t="shared" si="6"/>
        <v>2320.0038248382302</v>
      </c>
      <c r="AI48" s="417">
        <f t="shared" si="7"/>
        <v>2088.7107914546064</v>
      </c>
      <c r="AK48" s="417">
        <f t="shared" si="32"/>
        <v>1894.0863220824242</v>
      </c>
      <c r="AL48" s="322">
        <f t="shared" si="33"/>
        <v>1946.6257870273002</v>
      </c>
      <c r="AM48" s="322">
        <f t="shared" si="34"/>
        <v>2320.0038248382302</v>
      </c>
      <c r="AN48" s="322">
        <f t="shared" si="35"/>
        <v>2088.7107914546064</v>
      </c>
      <c r="AP48" s="417">
        <f t="shared" si="12"/>
        <v>1887.419138228694</v>
      </c>
      <c r="AQ48" s="322">
        <f t="shared" si="13"/>
        <v>1889.6032778479093</v>
      </c>
      <c r="AR48" s="322">
        <f t="shared" si="14"/>
        <v>1474.6779512048734</v>
      </c>
      <c r="AS48" s="322">
        <f t="shared" si="15"/>
        <v>1028.0530080000001</v>
      </c>
      <c r="AT48" s="322"/>
      <c r="AU48" s="425" t="s">
        <v>97</v>
      </c>
      <c r="AV48" s="322">
        <f t="shared" si="40"/>
        <v>4018.334872216371</v>
      </c>
      <c r="AW48" s="322">
        <f t="shared" si="41"/>
        <v>3171.3029356156476</v>
      </c>
      <c r="AX48" s="322">
        <f t="shared" si="42"/>
        <v>1666.7518625040284</v>
      </c>
      <c r="AY48" s="322">
        <f t="shared" si="43"/>
        <v>928.46888778075845</v>
      </c>
      <c r="BA48" s="425" t="s">
        <v>97</v>
      </c>
      <c r="BB48" s="322">
        <v>2532977</v>
      </c>
      <c r="BC48" s="322">
        <v>1666436</v>
      </c>
      <c r="BD48" s="322">
        <v>1006551</v>
      </c>
      <c r="BE48" s="322">
        <v>567676</v>
      </c>
      <c r="BG48" s="425" t="s">
        <v>97</v>
      </c>
      <c r="BH48" s="322">
        <f t="shared" si="36"/>
        <v>1586.4079587838228</v>
      </c>
      <c r="BI48" s="322">
        <f t="shared" si="37"/>
        <v>1903.0451428171546</v>
      </c>
      <c r="BJ48" s="322">
        <f t="shared" si="38"/>
        <v>1655.9040351696322</v>
      </c>
      <c r="BK48" s="322">
        <f t="shared" si="39"/>
        <v>1635.5612845721125</v>
      </c>
    </row>
    <row r="49" spans="1:63">
      <c r="A49" s="416" t="s">
        <v>290</v>
      </c>
      <c r="B49" s="416" t="s">
        <v>634</v>
      </c>
      <c r="C49" s="425" t="s">
        <v>634</v>
      </c>
      <c r="D49" s="424">
        <v>593.404835388278</v>
      </c>
      <c r="E49" s="424">
        <v>541.98593680304543</v>
      </c>
      <c r="F49" s="424">
        <v>900.58816375859965</v>
      </c>
      <c r="G49" s="424">
        <v>1354.3344480000001</v>
      </c>
      <c r="I49" s="425" t="s">
        <v>634</v>
      </c>
      <c r="J49" s="424">
        <v>113052</v>
      </c>
      <c r="K49" s="424">
        <v>87263</v>
      </c>
      <c r="L49" s="424">
        <v>76588</v>
      </c>
      <c r="M49" s="424">
        <v>111257</v>
      </c>
      <c r="O49" s="425" t="s">
        <v>634</v>
      </c>
      <c r="P49" s="424">
        <v>593.404835388278</v>
      </c>
      <c r="Q49" s="424">
        <v>541.98593680304543</v>
      </c>
      <c r="R49" s="424">
        <v>900.58816375859965</v>
      </c>
      <c r="S49" s="424">
        <v>1354.3344480000001</v>
      </c>
      <c r="U49" s="425" t="s">
        <v>634</v>
      </c>
      <c r="V49" s="424">
        <v>113052</v>
      </c>
      <c r="W49" s="424">
        <v>87263</v>
      </c>
      <c r="X49" s="424">
        <v>76588</v>
      </c>
      <c r="Y49" s="424">
        <v>111257</v>
      </c>
      <c r="AA49" s="417">
        <f t="shared" si="0"/>
        <v>5248.9547764593108</v>
      </c>
      <c r="AB49" s="417">
        <f t="shared" si="1"/>
        <v>6210.9477877570725</v>
      </c>
      <c r="AC49" s="417">
        <f t="shared" si="2"/>
        <v>11758.867756810461</v>
      </c>
      <c r="AD49" s="417">
        <f t="shared" si="3"/>
        <v>12173.026847748906</v>
      </c>
      <c r="AF49" s="417">
        <f t="shared" si="4"/>
        <v>5248.9547764593108</v>
      </c>
      <c r="AG49" s="417">
        <f t="shared" si="5"/>
        <v>6210.9477877570725</v>
      </c>
      <c r="AH49" s="417">
        <f t="shared" si="6"/>
        <v>11758.867756810463</v>
      </c>
      <c r="AI49" s="417">
        <f t="shared" si="7"/>
        <v>12173.026847748906</v>
      </c>
      <c r="AK49" s="417">
        <f t="shared" si="32"/>
        <v>5248.9547764593108</v>
      </c>
      <c r="AL49" s="322">
        <f t="shared" si="33"/>
        <v>6210.9477877570725</v>
      </c>
      <c r="AM49" s="322">
        <f t="shared" si="34"/>
        <v>11758.867756810463</v>
      </c>
      <c r="AN49" s="322">
        <f t="shared" si="35"/>
        <v>12173.026847748906</v>
      </c>
      <c r="AP49" s="417">
        <f t="shared" si="12"/>
        <v>593.404835388278</v>
      </c>
      <c r="AQ49" s="322">
        <f t="shared" si="13"/>
        <v>541.98593680304543</v>
      </c>
      <c r="AR49" s="322">
        <f t="shared" si="14"/>
        <v>900.58816375859976</v>
      </c>
      <c r="AS49" s="322">
        <f t="shared" si="15"/>
        <v>1354.3344480000001</v>
      </c>
      <c r="AT49" s="322"/>
      <c r="AU49" s="425" t="s">
        <v>632</v>
      </c>
      <c r="AV49" s="322">
        <f t="shared" si="40"/>
        <v>555.732684437996</v>
      </c>
      <c r="AW49" s="322">
        <f t="shared" si="41"/>
        <v>126.6679174833628</v>
      </c>
      <c r="AX49" s="322">
        <f t="shared" si="42"/>
        <v>105.19827383145537</v>
      </c>
      <c r="AY49" s="322">
        <f t="shared" si="43"/>
        <v>1053.1181179726846</v>
      </c>
      <c r="BA49" s="425" t="s">
        <v>632</v>
      </c>
      <c r="BB49" s="322">
        <v>179605</v>
      </c>
      <c r="BC49" s="322">
        <v>49325</v>
      </c>
      <c r="BD49" s="322">
        <v>5024</v>
      </c>
      <c r="BE49" s="322">
        <v>35040</v>
      </c>
      <c r="BG49" s="425" t="s">
        <v>632</v>
      </c>
      <c r="BH49" s="322">
        <f t="shared" si="36"/>
        <v>3094.1938389131483</v>
      </c>
      <c r="BI49" s="322">
        <f t="shared" si="37"/>
        <v>2568.0267102557077</v>
      </c>
      <c r="BJ49" s="322">
        <f t="shared" si="38"/>
        <v>20939.146861356563</v>
      </c>
      <c r="BK49" s="322">
        <f t="shared" si="39"/>
        <v>30054.740809722731</v>
      </c>
    </row>
    <row r="50" spans="1:63">
      <c r="A50" s="416" t="s">
        <v>290</v>
      </c>
      <c r="B50" s="416" t="s">
        <v>633</v>
      </c>
      <c r="C50" s="425" t="s">
        <v>633</v>
      </c>
      <c r="D50" s="424">
        <v>2929.7201374820738</v>
      </c>
      <c r="E50" s="424">
        <v>2051.6398275802667</v>
      </c>
      <c r="F50" s="424">
        <v>1127.2253057924154</v>
      </c>
      <c r="G50" s="424">
        <v>1831.96694</v>
      </c>
      <c r="I50" s="425" t="s">
        <v>633</v>
      </c>
      <c r="J50" s="424">
        <v>601673</v>
      </c>
      <c r="K50" s="424">
        <v>552663</v>
      </c>
      <c r="L50" s="424">
        <v>318976</v>
      </c>
      <c r="M50" s="424">
        <v>414237</v>
      </c>
      <c r="O50" s="425" t="s">
        <v>633</v>
      </c>
      <c r="P50" s="424">
        <v>2929.7201374820738</v>
      </c>
      <c r="Q50" s="424">
        <v>2051.6398275802667</v>
      </c>
      <c r="R50" s="424">
        <v>1127.2253057924154</v>
      </c>
      <c r="S50" s="424">
        <v>1831.96694</v>
      </c>
      <c r="U50" s="425" t="s">
        <v>633</v>
      </c>
      <c r="V50" s="424">
        <v>601673</v>
      </c>
      <c r="W50" s="424">
        <v>552663</v>
      </c>
      <c r="X50" s="424">
        <v>318976</v>
      </c>
      <c r="Y50" s="424">
        <v>414237</v>
      </c>
      <c r="AA50" s="417">
        <f t="shared" si="0"/>
        <v>4869.2896930426887</v>
      </c>
      <c r="AB50" s="417">
        <f t="shared" si="1"/>
        <v>3712.2800469368617</v>
      </c>
      <c r="AC50" s="417">
        <f t="shared" si="2"/>
        <v>3533.8875206674338</v>
      </c>
      <c r="AD50" s="417">
        <f t="shared" si="3"/>
        <v>4422.5091915980465</v>
      </c>
      <c r="AF50" s="417">
        <f t="shared" si="4"/>
        <v>4869.2896930426887</v>
      </c>
      <c r="AG50" s="417">
        <f t="shared" si="5"/>
        <v>3712.2800469368617</v>
      </c>
      <c r="AH50" s="417">
        <f t="shared" si="6"/>
        <v>3533.8875206674338</v>
      </c>
      <c r="AI50" s="417">
        <f t="shared" si="7"/>
        <v>4422.5091915980465</v>
      </c>
      <c r="AK50" s="417">
        <f t="shared" si="32"/>
        <v>4869.2896930426887</v>
      </c>
      <c r="AL50" s="322">
        <f t="shared" si="33"/>
        <v>3712.2800469368617</v>
      </c>
      <c r="AM50" s="322">
        <f t="shared" si="34"/>
        <v>3533.8875206674338</v>
      </c>
      <c r="AN50" s="322">
        <f t="shared" si="35"/>
        <v>4422.5091915980465</v>
      </c>
      <c r="AP50" s="417">
        <f t="shared" si="12"/>
        <v>2929.7201374820738</v>
      </c>
      <c r="AQ50" s="322">
        <f t="shared" si="13"/>
        <v>2051.6398275802667</v>
      </c>
      <c r="AR50" s="322">
        <f t="shared" si="14"/>
        <v>1127.2253057924154</v>
      </c>
      <c r="AS50" s="322">
        <f t="shared" si="15"/>
        <v>1831.96694</v>
      </c>
      <c r="AT50" s="322"/>
      <c r="AU50" s="425" t="s">
        <v>631</v>
      </c>
      <c r="AV50" s="322">
        <f t="shared" si="40"/>
        <v>1599.9095210975606</v>
      </c>
      <c r="AW50" s="322">
        <f t="shared" si="41"/>
        <v>1940.3130325025097</v>
      </c>
      <c r="AX50" s="322">
        <f t="shared" si="42"/>
        <v>2022.971935244962</v>
      </c>
      <c r="AY50" s="322">
        <f t="shared" si="43"/>
        <v>2072.9926763912904</v>
      </c>
      <c r="BA50" s="425" t="s">
        <v>631</v>
      </c>
      <c r="BB50" s="322">
        <v>178744</v>
      </c>
      <c r="BC50" s="322">
        <v>199050</v>
      </c>
      <c r="BD50" s="322">
        <v>189881</v>
      </c>
      <c r="BE50" s="322">
        <v>203196</v>
      </c>
      <c r="BG50" s="425" t="s">
        <v>631</v>
      </c>
      <c r="BH50" s="322">
        <f t="shared" si="36"/>
        <v>8950.843223255386</v>
      </c>
      <c r="BI50" s="322">
        <f t="shared" si="37"/>
        <v>9747.8675332957046</v>
      </c>
      <c r="BJ50" s="322">
        <f t="shared" si="38"/>
        <v>10653.893413479822</v>
      </c>
      <c r="BK50" s="322">
        <f t="shared" si="39"/>
        <v>10201.936437682289</v>
      </c>
    </row>
    <row r="51" spans="1:63">
      <c r="A51" s="416" t="s">
        <v>290</v>
      </c>
      <c r="B51" s="416" t="s">
        <v>97</v>
      </c>
      <c r="C51" s="425" t="s">
        <v>97</v>
      </c>
      <c r="D51" s="424">
        <v>3849.4701786645842</v>
      </c>
      <c r="E51" s="424">
        <v>2996.3428671224606</v>
      </c>
      <c r="F51" s="424">
        <v>1626.8884140343725</v>
      </c>
      <c r="G51" s="424">
        <v>874.01157999999998</v>
      </c>
      <c r="I51" s="425" t="s">
        <v>97</v>
      </c>
      <c r="J51" s="424">
        <v>2464023</v>
      </c>
      <c r="K51" s="424">
        <v>1608928</v>
      </c>
      <c r="L51" s="424">
        <v>986464</v>
      </c>
      <c r="M51" s="424">
        <v>535800</v>
      </c>
      <c r="O51" s="425" t="s">
        <v>97</v>
      </c>
      <c r="P51" s="424">
        <v>3849.4701786645842</v>
      </c>
      <c r="Q51" s="424">
        <v>2996.3428671224606</v>
      </c>
      <c r="R51" s="424">
        <v>1626.8884140343725</v>
      </c>
      <c r="S51" s="424">
        <v>874.01157999999998</v>
      </c>
      <c r="U51" s="425" t="s">
        <v>97</v>
      </c>
      <c r="V51" s="424">
        <v>2464023</v>
      </c>
      <c r="W51" s="424">
        <v>1608928</v>
      </c>
      <c r="X51" s="424">
        <v>986464</v>
      </c>
      <c r="Y51" s="424">
        <v>535800</v>
      </c>
      <c r="AA51" s="417">
        <f t="shared" si="0"/>
        <v>1562.2703922262838</v>
      </c>
      <c r="AB51" s="417">
        <f t="shared" si="1"/>
        <v>1862.3225322217404</v>
      </c>
      <c r="AC51" s="417">
        <f t="shared" si="2"/>
        <v>1649.2121496926118</v>
      </c>
      <c r="AD51" s="417">
        <f t="shared" si="3"/>
        <v>1631.2272863008586</v>
      </c>
      <c r="AF51" s="417">
        <f t="shared" si="4"/>
        <v>1562.2703922262838</v>
      </c>
      <c r="AG51" s="417">
        <f t="shared" si="5"/>
        <v>1862.3225322217404</v>
      </c>
      <c r="AH51" s="417">
        <f t="shared" si="6"/>
        <v>1649.2121496926118</v>
      </c>
      <c r="AI51" s="417">
        <f t="shared" si="7"/>
        <v>1631.2272863008586</v>
      </c>
      <c r="AK51" s="417">
        <f t="shared" si="32"/>
        <v>1562.2703922262838</v>
      </c>
      <c r="AL51" s="322">
        <f t="shared" si="33"/>
        <v>1862.3225322217404</v>
      </c>
      <c r="AM51" s="322">
        <f t="shared" si="34"/>
        <v>1649.2121496926118</v>
      </c>
      <c r="AN51" s="322">
        <f t="shared" si="35"/>
        <v>1631.2272863008586</v>
      </c>
      <c r="AP51" s="417">
        <f t="shared" si="12"/>
        <v>3849.4701786645846</v>
      </c>
      <c r="AQ51" s="322">
        <f t="shared" si="13"/>
        <v>2996.3428671224606</v>
      </c>
      <c r="AR51" s="322">
        <f t="shared" si="14"/>
        <v>1626.8884140343725</v>
      </c>
      <c r="AS51" s="322">
        <f t="shared" si="15"/>
        <v>874.01157999999998</v>
      </c>
      <c r="AT51" s="322"/>
      <c r="AU51" s="425" t="s">
        <v>630</v>
      </c>
      <c r="AV51" s="322">
        <f t="shared" si="40"/>
        <v>7933.8059752031459</v>
      </c>
      <c r="AW51" s="322">
        <f t="shared" si="41"/>
        <v>10560.262339508086</v>
      </c>
      <c r="AX51" s="322">
        <f t="shared" si="42"/>
        <v>8772.5247956241747</v>
      </c>
      <c r="AY51" s="322">
        <f t="shared" si="43"/>
        <v>10129.386193417829</v>
      </c>
      <c r="BA51" s="425" t="s">
        <v>630</v>
      </c>
      <c r="BB51" s="322">
        <v>1830951</v>
      </c>
      <c r="BC51" s="322">
        <v>2088539.81</v>
      </c>
      <c r="BD51" s="322">
        <v>1903522</v>
      </c>
      <c r="BE51" s="322">
        <v>2072984</v>
      </c>
      <c r="BG51" s="425" t="s">
        <v>630</v>
      </c>
      <c r="BH51" s="322">
        <f t="shared" si="36"/>
        <v>4333.1612780479354</v>
      </c>
      <c r="BI51" s="322">
        <f t="shared" si="37"/>
        <v>5056.2897048670993</v>
      </c>
      <c r="BJ51" s="322">
        <f t="shared" si="38"/>
        <v>4608.5754699048257</v>
      </c>
      <c r="BK51" s="322">
        <f t="shared" si="39"/>
        <v>4886.3793417690777</v>
      </c>
    </row>
    <row r="52" spans="1:63">
      <c r="A52" s="416" t="s">
        <v>290</v>
      </c>
      <c r="B52" s="416" t="s">
        <v>632</v>
      </c>
      <c r="C52" s="425" t="s">
        <v>632</v>
      </c>
      <c r="D52" s="424">
        <v>555.42792028784265</v>
      </c>
      <c r="E52" s="424">
        <v>126.53210132900051</v>
      </c>
      <c r="F52" s="424">
        <v>2.2966960722504406</v>
      </c>
      <c r="G52" s="424">
        <v>75.446111000000002</v>
      </c>
      <c r="I52" s="425" t="s">
        <v>632</v>
      </c>
      <c r="J52" s="424">
        <v>179579</v>
      </c>
      <c r="K52" s="424">
        <v>49250</v>
      </c>
      <c r="L52" s="424">
        <v>971</v>
      </c>
      <c r="M52" s="424">
        <v>3072</v>
      </c>
      <c r="O52" s="425" t="s">
        <v>632</v>
      </c>
      <c r="P52" s="424">
        <v>555.42792028784265</v>
      </c>
      <c r="Q52" s="424">
        <v>126.53210132900051</v>
      </c>
      <c r="R52" s="424">
        <v>2.2966960722504406</v>
      </c>
      <c r="S52" s="424">
        <v>75.446111000000002</v>
      </c>
      <c r="U52" s="425" t="s">
        <v>632</v>
      </c>
      <c r="V52" s="424">
        <v>179579</v>
      </c>
      <c r="W52" s="424">
        <v>49250</v>
      </c>
      <c r="X52" s="424">
        <v>971</v>
      </c>
      <c r="Y52" s="424">
        <v>3072</v>
      </c>
      <c r="AA52" s="417">
        <f t="shared" si="0"/>
        <v>3092.9447223107527</v>
      </c>
      <c r="AB52" s="417">
        <f t="shared" si="1"/>
        <v>2569.1797224162542</v>
      </c>
      <c r="AC52" s="417">
        <f t="shared" si="2"/>
        <v>2365.2894667872715</v>
      </c>
      <c r="AD52" s="417">
        <f t="shared" si="3"/>
        <v>24559.280924479168</v>
      </c>
      <c r="AF52" s="417">
        <f t="shared" si="4"/>
        <v>3092.9447223107527</v>
      </c>
      <c r="AG52" s="417">
        <f t="shared" si="5"/>
        <v>2569.1797224162542</v>
      </c>
      <c r="AH52" s="417">
        <f t="shared" si="6"/>
        <v>2365.2894667872715</v>
      </c>
      <c r="AI52" s="417">
        <f t="shared" si="7"/>
        <v>24559.280924479168</v>
      </c>
      <c r="AK52" s="417">
        <f t="shared" si="32"/>
        <v>3092.9447223107527</v>
      </c>
      <c r="AL52" s="322">
        <f t="shared" si="33"/>
        <v>2569.1797224162542</v>
      </c>
      <c r="AM52" s="322">
        <f t="shared" si="34"/>
        <v>2365.2894667872715</v>
      </c>
      <c r="AN52" s="322">
        <f t="shared" si="35"/>
        <v>24559.280924479168</v>
      </c>
      <c r="AP52" s="417">
        <f t="shared" si="12"/>
        <v>555.42792028784265</v>
      </c>
      <c r="AQ52" s="322">
        <f t="shared" si="13"/>
        <v>126.53210132900051</v>
      </c>
      <c r="AR52" s="322">
        <f t="shared" si="14"/>
        <v>2.2966960722504406</v>
      </c>
      <c r="AS52" s="322">
        <f t="shared" si="15"/>
        <v>75.446111000000002</v>
      </c>
      <c r="AT52" s="322"/>
      <c r="AU52" s="425" t="s">
        <v>629</v>
      </c>
      <c r="AV52" s="322">
        <f t="shared" si="40"/>
        <v>3731.0823244517201</v>
      </c>
      <c r="AW52" s="322">
        <f t="shared" si="41"/>
        <v>3053.433970182381</v>
      </c>
      <c r="AX52" s="322">
        <f t="shared" si="42"/>
        <v>2679.2791723181458</v>
      </c>
      <c r="AY52" s="322">
        <f t="shared" si="43"/>
        <v>2275.6415880261702</v>
      </c>
      <c r="BA52" s="425" t="s">
        <v>629</v>
      </c>
      <c r="BB52" s="322">
        <v>1018965</v>
      </c>
      <c r="BC52" s="322">
        <v>826806</v>
      </c>
      <c r="BD52" s="322">
        <v>710223</v>
      </c>
      <c r="BE52" s="322">
        <v>716326</v>
      </c>
      <c r="BG52" s="425" t="s">
        <v>629</v>
      </c>
      <c r="BH52" s="322">
        <f t="shared" si="36"/>
        <v>3661.6393344734315</v>
      </c>
      <c r="BI52" s="322">
        <f t="shared" si="37"/>
        <v>3693.0476679927106</v>
      </c>
      <c r="BJ52" s="322">
        <f t="shared" si="38"/>
        <v>3772.4477696697318</v>
      </c>
      <c r="BK52" s="322">
        <f t="shared" si="39"/>
        <v>3176.823943324925</v>
      </c>
    </row>
    <row r="53" spans="1:63">
      <c r="A53" s="416" t="s">
        <v>290</v>
      </c>
      <c r="B53" s="416" t="s">
        <v>631</v>
      </c>
      <c r="C53" s="425" t="s">
        <v>631</v>
      </c>
      <c r="D53" s="424">
        <v>1227.4600733944399</v>
      </c>
      <c r="E53" s="424">
        <v>1601.0275709288746</v>
      </c>
      <c r="F53" s="424">
        <v>1751.2192328698566</v>
      </c>
      <c r="G53" s="424">
        <v>1632.6346209999999</v>
      </c>
      <c r="I53" s="425" t="s">
        <v>631</v>
      </c>
      <c r="J53" s="424">
        <v>124389</v>
      </c>
      <c r="K53" s="424">
        <v>153831</v>
      </c>
      <c r="L53" s="424">
        <v>145899</v>
      </c>
      <c r="M53" s="424">
        <v>139679</v>
      </c>
      <c r="O53" s="425" t="s">
        <v>631</v>
      </c>
      <c r="P53" s="424">
        <v>1227.4600733944399</v>
      </c>
      <c r="Q53" s="424">
        <v>1601.0275709288746</v>
      </c>
      <c r="R53" s="424">
        <v>1751.2192328698566</v>
      </c>
      <c r="S53" s="424">
        <v>1632.6346209999999</v>
      </c>
      <c r="U53" s="425" t="s">
        <v>631</v>
      </c>
      <c r="V53" s="424">
        <v>124389</v>
      </c>
      <c r="W53" s="424">
        <v>153831</v>
      </c>
      <c r="X53" s="424">
        <v>145899</v>
      </c>
      <c r="Y53" s="424">
        <v>139679</v>
      </c>
      <c r="AA53" s="417">
        <f t="shared" si="0"/>
        <v>9867.914955457798</v>
      </c>
      <c r="AB53" s="417">
        <f t="shared" si="1"/>
        <v>10407.704369918123</v>
      </c>
      <c r="AC53" s="417">
        <f t="shared" si="2"/>
        <v>12002.9556944863</v>
      </c>
      <c r="AD53" s="417">
        <f t="shared" si="3"/>
        <v>11688.475869672606</v>
      </c>
      <c r="AF53" s="417">
        <f t="shared" si="4"/>
        <v>9867.9149554577962</v>
      </c>
      <c r="AG53" s="417">
        <f t="shared" si="5"/>
        <v>10407.704369918123</v>
      </c>
      <c r="AH53" s="417">
        <f t="shared" si="6"/>
        <v>12002.9556944863</v>
      </c>
      <c r="AI53" s="417">
        <f t="shared" si="7"/>
        <v>11688.475869672608</v>
      </c>
      <c r="AK53" s="417">
        <f t="shared" si="32"/>
        <v>9867.9149554577962</v>
      </c>
      <c r="AL53" s="322">
        <f t="shared" si="33"/>
        <v>10407.704369918123</v>
      </c>
      <c r="AM53" s="322">
        <f t="shared" si="34"/>
        <v>12002.9556944863</v>
      </c>
      <c r="AN53" s="322">
        <f t="shared" si="35"/>
        <v>11688.475869672608</v>
      </c>
      <c r="AP53" s="417">
        <f t="shared" si="12"/>
        <v>1227.4600733944396</v>
      </c>
      <c r="AQ53" s="322">
        <f t="shared" si="13"/>
        <v>1601.0275709288746</v>
      </c>
      <c r="AR53" s="322">
        <f t="shared" si="14"/>
        <v>1751.2192328698566</v>
      </c>
      <c r="AS53" s="322">
        <f t="shared" si="15"/>
        <v>1632.6346210000002</v>
      </c>
      <c r="AT53" s="322"/>
      <c r="AU53" s="432" t="s">
        <v>288</v>
      </c>
      <c r="AV53" s="322">
        <f>SUM(AV54:AV64)</f>
        <v>63655.700594721493</v>
      </c>
      <c r="AW53" s="322">
        <f>SUM(AW54:AW64)</f>
        <v>61525.321197447935</v>
      </c>
      <c r="AX53" s="322">
        <f>SUM(AX54:AX64)</f>
        <v>70029.219894281065</v>
      </c>
      <c r="AY53" s="322">
        <f>SUM(AY54:AY64)</f>
        <v>82357.624772036914</v>
      </c>
      <c r="BA53" s="432" t="s">
        <v>288</v>
      </c>
      <c r="BB53" s="322">
        <f>SUM(BB54:BB64)</f>
        <v>9076735.256000001</v>
      </c>
      <c r="BC53" s="322">
        <f>SUM(BC54:BC64)</f>
        <v>8748062.0899999999</v>
      </c>
      <c r="BD53" s="322">
        <f>SUM(BD54:BD64)</f>
        <v>10888544.9</v>
      </c>
      <c r="BE53" s="322">
        <f>SUM(BE54:BE64)</f>
        <v>13507491.1</v>
      </c>
      <c r="BG53" s="432" t="s">
        <v>288</v>
      </c>
      <c r="BH53" s="322">
        <f t="shared" si="36"/>
        <v>7013.0612824300588</v>
      </c>
      <c r="BI53" s="322">
        <f t="shared" si="37"/>
        <v>7033.022921474022</v>
      </c>
      <c r="BJ53" s="322">
        <f t="shared" si="38"/>
        <v>6431.4580632606903</v>
      </c>
      <c r="BK53" s="322">
        <f t="shared" si="39"/>
        <v>6097.1814944995158</v>
      </c>
    </row>
    <row r="54" spans="1:63">
      <c r="A54" s="416" t="s">
        <v>290</v>
      </c>
      <c r="B54" s="416" t="s">
        <v>630</v>
      </c>
      <c r="C54" s="425" t="s">
        <v>630</v>
      </c>
      <c r="D54" s="424">
        <v>7386.2618519500083</v>
      </c>
      <c r="E54" s="424">
        <v>9402.3862527018573</v>
      </c>
      <c r="F54" s="424">
        <v>8478.1263222710622</v>
      </c>
      <c r="G54" s="424">
        <v>8074.3265630000005</v>
      </c>
      <c r="I54" s="425" t="s">
        <v>630</v>
      </c>
      <c r="J54" s="424">
        <v>1464022</v>
      </c>
      <c r="K54" s="424">
        <v>1926208</v>
      </c>
      <c r="L54" s="424">
        <v>1699332</v>
      </c>
      <c r="M54" s="424">
        <v>1557960</v>
      </c>
      <c r="O54" s="425" t="s">
        <v>630</v>
      </c>
      <c r="P54" s="424">
        <v>7386.2618519500083</v>
      </c>
      <c r="Q54" s="424">
        <v>9402.3862527018573</v>
      </c>
      <c r="R54" s="424">
        <v>8478.1263222710622</v>
      </c>
      <c r="S54" s="424">
        <v>8074.3265630000005</v>
      </c>
      <c r="U54" s="425" t="s">
        <v>630</v>
      </c>
      <c r="V54" s="424">
        <v>1464022</v>
      </c>
      <c r="W54" s="424">
        <v>1926208</v>
      </c>
      <c r="X54" s="424">
        <v>1699332</v>
      </c>
      <c r="Y54" s="424">
        <v>1557960</v>
      </c>
      <c r="AA54" s="417">
        <f t="shared" si="0"/>
        <v>5045.1850122129372</v>
      </c>
      <c r="AB54" s="417">
        <f t="shared" si="1"/>
        <v>4881.2933248651534</v>
      </c>
      <c r="AC54" s="417">
        <f t="shared" si="2"/>
        <v>4989.0935510371501</v>
      </c>
      <c r="AD54" s="417">
        <f t="shared" si="3"/>
        <v>5182.6276432000832</v>
      </c>
      <c r="AF54" s="417">
        <f t="shared" si="4"/>
        <v>5045.1850122129372</v>
      </c>
      <c r="AG54" s="417">
        <f t="shared" si="5"/>
        <v>4881.2933248651534</v>
      </c>
      <c r="AH54" s="417">
        <f t="shared" si="6"/>
        <v>4989.0935510371501</v>
      </c>
      <c r="AI54" s="417">
        <f t="shared" si="7"/>
        <v>5182.6276432000823</v>
      </c>
      <c r="AK54" s="417">
        <f t="shared" si="32"/>
        <v>5045.1850122129372</v>
      </c>
      <c r="AL54" s="322">
        <f t="shared" si="33"/>
        <v>4881.2933248651534</v>
      </c>
      <c r="AM54" s="322">
        <f t="shared" si="34"/>
        <v>4989.0935510371501</v>
      </c>
      <c r="AN54" s="322">
        <f t="shared" si="35"/>
        <v>5182.6276432000823</v>
      </c>
      <c r="AP54" s="417">
        <f t="shared" si="12"/>
        <v>7386.2618519500083</v>
      </c>
      <c r="AQ54" s="322">
        <f t="shared" si="13"/>
        <v>9402.3862527018573</v>
      </c>
      <c r="AR54" s="322">
        <f t="shared" si="14"/>
        <v>8478.1263222710622</v>
      </c>
      <c r="AS54" s="322">
        <f t="shared" si="15"/>
        <v>8074.3265629999996</v>
      </c>
      <c r="AT54" s="322"/>
      <c r="AU54" s="425" t="s">
        <v>638</v>
      </c>
      <c r="AV54" s="322">
        <f t="shared" ref="AV54:AV64" si="44">SUMIFS($AP:$AP,$A:$A,$AU$53,$B:$B,AU54)</f>
        <v>8722.0579248572249</v>
      </c>
      <c r="AW54" s="322">
        <f t="shared" ref="AW54:AW64" si="45">SUMIFS($AQ:$AQ,$A:$A,$AU$53,$B:$B,AU54)</f>
        <v>7375.0219241741361</v>
      </c>
      <c r="AX54" s="322">
        <f t="shared" ref="AX54:AX64" si="46">SUMIFS($AR:$AR,$A:$A,$AU$53,$B:$B,AU54)</f>
        <v>8655.463846377208</v>
      </c>
      <c r="AY54" s="322">
        <f t="shared" ref="AY54:AY64" si="47">SUMIFS($AS:$AS,$A:$A,$AU$53,$B:$B,AU54)</f>
        <v>10278.122577059075</v>
      </c>
      <c r="BA54" s="425" t="s">
        <v>638</v>
      </c>
      <c r="BB54" s="322">
        <v>1537015</v>
      </c>
      <c r="BC54" s="322">
        <v>1420568</v>
      </c>
      <c r="BD54" s="322">
        <v>2045062</v>
      </c>
      <c r="BE54" s="322">
        <v>2563499</v>
      </c>
      <c r="BG54" s="425" t="s">
        <v>638</v>
      </c>
      <c r="BH54" s="322">
        <f t="shared" si="36"/>
        <v>5674.6732626924431</v>
      </c>
      <c r="BI54" s="322">
        <f t="shared" si="37"/>
        <v>5191.6007710818039</v>
      </c>
      <c r="BJ54" s="322">
        <f t="shared" si="38"/>
        <v>4232.372341952082</v>
      </c>
      <c r="BK54" s="322">
        <f t="shared" si="39"/>
        <v>4009.4115804449607</v>
      </c>
    </row>
    <row r="55" spans="1:63">
      <c r="A55" s="416" t="s">
        <v>290</v>
      </c>
      <c r="B55" s="416" t="s">
        <v>630</v>
      </c>
      <c r="C55" s="425" t="s">
        <v>639</v>
      </c>
      <c r="D55" s="424">
        <v>4.8471802934776313E-2</v>
      </c>
      <c r="E55" s="424">
        <v>0.10064829235399389</v>
      </c>
      <c r="F55" s="424">
        <v>0.24769875319377976</v>
      </c>
      <c r="G55" s="424">
        <v>5.3322209999999997</v>
      </c>
      <c r="I55" s="425" t="s">
        <v>639</v>
      </c>
      <c r="J55" s="424">
        <v>430</v>
      </c>
      <c r="K55" s="424">
        <v>268</v>
      </c>
      <c r="L55" s="424">
        <v>3150</v>
      </c>
      <c r="M55" s="424">
        <v>1268</v>
      </c>
      <c r="O55" s="425" t="s">
        <v>639</v>
      </c>
      <c r="P55" s="424">
        <v>4.8471802934776313E-2</v>
      </c>
      <c r="Q55" s="424">
        <v>0.10064829235399389</v>
      </c>
      <c r="R55" s="424">
        <v>0.24769875319377976</v>
      </c>
      <c r="S55" s="424">
        <v>5.3322209999999997</v>
      </c>
      <c r="U55" s="425" t="s">
        <v>639</v>
      </c>
      <c r="V55" s="424">
        <v>430</v>
      </c>
      <c r="W55" s="424">
        <v>268</v>
      </c>
      <c r="X55" s="424">
        <v>3150</v>
      </c>
      <c r="Y55" s="424">
        <v>1268</v>
      </c>
      <c r="AA55" s="417">
        <f t="shared" si="0"/>
        <v>112.72512310413096</v>
      </c>
      <c r="AB55" s="417">
        <f t="shared" si="1"/>
        <v>375.55332967908168</v>
      </c>
      <c r="AC55" s="417">
        <f t="shared" si="2"/>
        <v>78.63452482342214</v>
      </c>
      <c r="AD55" s="417">
        <f t="shared" si="3"/>
        <v>4205.2216088328078</v>
      </c>
      <c r="AF55" s="417">
        <f t="shared" si="4"/>
        <v>112.72512310413096</v>
      </c>
      <c r="AG55" s="417">
        <f t="shared" si="5"/>
        <v>375.55332967908163</v>
      </c>
      <c r="AH55" s="417">
        <f t="shared" si="6"/>
        <v>78.63452482342214</v>
      </c>
      <c r="AI55" s="417">
        <f t="shared" si="7"/>
        <v>4205.2216088328078</v>
      </c>
      <c r="AK55" s="417">
        <f t="shared" si="32"/>
        <v>112.72512310413096</v>
      </c>
      <c r="AL55" s="322">
        <f t="shared" si="33"/>
        <v>375.55332967908163</v>
      </c>
      <c r="AM55" s="322">
        <f t="shared" si="34"/>
        <v>78.63452482342214</v>
      </c>
      <c r="AN55" s="322">
        <f t="shared" si="35"/>
        <v>4205.2216088328078</v>
      </c>
      <c r="AP55" s="417">
        <f t="shared" si="12"/>
        <v>4.8471802934776313E-2</v>
      </c>
      <c r="AQ55" s="322">
        <f t="shared" si="13"/>
        <v>0.10064829235399388</v>
      </c>
      <c r="AR55" s="322">
        <f t="shared" si="14"/>
        <v>0.24769875319377974</v>
      </c>
      <c r="AS55" s="322">
        <f t="shared" si="15"/>
        <v>5.3322209999999997</v>
      </c>
      <c r="AT55" s="322"/>
      <c r="AU55" s="425" t="s">
        <v>637</v>
      </c>
      <c r="AV55" s="322">
        <f t="shared" si="44"/>
        <v>13177.61517039303</v>
      </c>
      <c r="AW55" s="322">
        <f t="shared" si="45"/>
        <v>10358.491542616077</v>
      </c>
      <c r="AX55" s="322">
        <f t="shared" si="46"/>
        <v>14377.298173170404</v>
      </c>
      <c r="AY55" s="322">
        <f t="shared" si="47"/>
        <v>14546.743217741188</v>
      </c>
      <c r="BA55" s="425" t="s">
        <v>637</v>
      </c>
      <c r="BB55" s="322">
        <v>1325052</v>
      </c>
      <c r="BC55" s="322">
        <v>924254</v>
      </c>
      <c r="BD55" s="322">
        <v>1551805</v>
      </c>
      <c r="BE55" s="322">
        <v>1845846</v>
      </c>
      <c r="BG55" s="425" t="s">
        <v>637</v>
      </c>
      <c r="BH55" s="322">
        <f t="shared" si="36"/>
        <v>9944.9796463784296</v>
      </c>
      <c r="BI55" s="322">
        <f t="shared" si="37"/>
        <v>11207.407858246843</v>
      </c>
      <c r="BJ55" s="322">
        <f t="shared" si="38"/>
        <v>9264.8871302582502</v>
      </c>
      <c r="BK55" s="322">
        <f t="shared" si="39"/>
        <v>7880.8000330153154</v>
      </c>
    </row>
    <row r="56" spans="1:63">
      <c r="A56" s="416" t="s">
        <v>290</v>
      </c>
      <c r="B56" s="416" t="s">
        <v>629</v>
      </c>
      <c r="C56" s="425" t="s">
        <v>629</v>
      </c>
      <c r="D56" s="424">
        <v>3151.3071053713202</v>
      </c>
      <c r="E56" s="424">
        <v>2403.8192241148167</v>
      </c>
      <c r="F56" s="424">
        <v>1336.7676037862016</v>
      </c>
      <c r="G56" s="424">
        <v>1133.187128</v>
      </c>
      <c r="I56" s="425" t="s">
        <v>629</v>
      </c>
      <c r="J56" s="424">
        <v>905099</v>
      </c>
      <c r="K56" s="424">
        <v>643366</v>
      </c>
      <c r="L56" s="424">
        <v>330159</v>
      </c>
      <c r="M56" s="424">
        <v>337197</v>
      </c>
      <c r="O56" s="425" t="s">
        <v>629</v>
      </c>
      <c r="P56" s="424">
        <v>3151.3071053713202</v>
      </c>
      <c r="Q56" s="424">
        <v>2403.8192241148167</v>
      </c>
      <c r="R56" s="424">
        <v>1336.7676037862016</v>
      </c>
      <c r="S56" s="424">
        <v>1133.187128</v>
      </c>
      <c r="U56" s="425" t="s">
        <v>629</v>
      </c>
      <c r="V56" s="424">
        <v>905099</v>
      </c>
      <c r="W56" s="424">
        <v>643366</v>
      </c>
      <c r="X56" s="424">
        <v>330159</v>
      </c>
      <c r="Y56" s="424">
        <v>337197</v>
      </c>
      <c r="AA56" s="417">
        <f t="shared" si="0"/>
        <v>3481.7264248124461</v>
      </c>
      <c r="AB56" s="417">
        <f t="shared" si="1"/>
        <v>3736.3168462660706</v>
      </c>
      <c r="AC56" s="417">
        <f t="shared" si="2"/>
        <v>4048.860106149466</v>
      </c>
      <c r="AD56" s="417">
        <f t="shared" si="3"/>
        <v>3360.6085700643839</v>
      </c>
      <c r="AF56" s="417">
        <f t="shared" si="4"/>
        <v>3481.7264248124461</v>
      </c>
      <c r="AG56" s="417">
        <f t="shared" si="5"/>
        <v>3736.3168462660706</v>
      </c>
      <c r="AH56" s="417">
        <f t="shared" si="6"/>
        <v>4048.8601061494664</v>
      </c>
      <c r="AI56" s="417">
        <f t="shared" si="7"/>
        <v>3360.6085700643839</v>
      </c>
      <c r="AK56" s="417">
        <f t="shared" si="32"/>
        <v>3481.7264248124461</v>
      </c>
      <c r="AL56" s="322">
        <f t="shared" si="33"/>
        <v>3736.3168462660706</v>
      </c>
      <c r="AM56" s="322">
        <f t="shared" si="34"/>
        <v>4048.8601061494664</v>
      </c>
      <c r="AN56" s="322">
        <f t="shared" si="35"/>
        <v>3360.6085700643839</v>
      </c>
      <c r="AP56" s="417">
        <f t="shared" si="12"/>
        <v>3151.3071053713202</v>
      </c>
      <c r="AQ56" s="322">
        <f t="shared" si="13"/>
        <v>2403.8192241148167</v>
      </c>
      <c r="AR56" s="322">
        <f t="shared" si="14"/>
        <v>1336.7676037862018</v>
      </c>
      <c r="AS56" s="322">
        <f t="shared" si="15"/>
        <v>1133.187128</v>
      </c>
      <c r="AT56" s="322"/>
      <c r="AU56" s="425" t="s">
        <v>636</v>
      </c>
      <c r="AV56" s="322">
        <f t="shared" si="44"/>
        <v>11546.085420169569</v>
      </c>
      <c r="AW56" s="322">
        <f t="shared" si="45"/>
        <v>15775.464596790542</v>
      </c>
      <c r="AX56" s="322">
        <f t="shared" si="46"/>
        <v>23109.92785642649</v>
      </c>
      <c r="AY56" s="322">
        <f t="shared" si="47"/>
        <v>24881.231172374057</v>
      </c>
      <c r="BA56" s="425" t="s">
        <v>636</v>
      </c>
      <c r="BB56" s="322">
        <v>1596413</v>
      </c>
      <c r="BC56" s="322">
        <v>1800556</v>
      </c>
      <c r="BD56" s="322">
        <v>2652774</v>
      </c>
      <c r="BE56" s="322">
        <v>3071990</v>
      </c>
      <c r="BG56" s="425" t="s">
        <v>636</v>
      </c>
      <c r="BH56" s="322">
        <f t="shared" si="36"/>
        <v>7232.5177884229015</v>
      </c>
      <c r="BI56" s="322">
        <f t="shared" si="37"/>
        <v>8761.4406865382371</v>
      </c>
      <c r="BJ56" s="322">
        <f t="shared" si="38"/>
        <v>8711.6082472259186</v>
      </c>
      <c r="BK56" s="322">
        <f t="shared" si="39"/>
        <v>8099.3854707775927</v>
      </c>
    </row>
    <row r="57" spans="1:63">
      <c r="C57" s="432" t="s">
        <v>288</v>
      </c>
      <c r="D57" s="431">
        <v>15366.242474385843</v>
      </c>
      <c r="E57" s="431">
        <v>18797.606575945734</v>
      </c>
      <c r="F57" s="431">
        <v>18206.783021486528</v>
      </c>
      <c r="G57" s="431">
        <v>20929.067373999998</v>
      </c>
      <c r="I57" s="432" t="s">
        <v>288</v>
      </c>
      <c r="J57" s="431">
        <v>1898234</v>
      </c>
      <c r="K57" s="431">
        <v>2760468</v>
      </c>
      <c r="L57" s="431">
        <v>3005820</v>
      </c>
      <c r="M57" s="431">
        <v>3605230</v>
      </c>
      <c r="O57" s="432" t="s">
        <v>288</v>
      </c>
      <c r="P57" s="431">
        <f>SUM(P58:P69)</f>
        <v>15366.242474385843</v>
      </c>
      <c r="Q57" s="431">
        <f>SUM(Q58:Q69)</f>
        <v>18797.606575945734</v>
      </c>
      <c r="R57" s="431">
        <f>SUM(R58:R69)</f>
        <v>18206.783021486528</v>
      </c>
      <c r="S57" s="431">
        <f>SUM(S58:S69)</f>
        <v>20929.067373999998</v>
      </c>
      <c r="T57" s="322">
        <f>G57-S57</f>
        <v>0</v>
      </c>
      <c r="U57" s="432" t="s">
        <v>288</v>
      </c>
      <c r="V57" s="431">
        <v>1898234</v>
      </c>
      <c r="W57" s="431">
        <v>2760468</v>
      </c>
      <c r="X57" s="431">
        <v>3005820</v>
      </c>
      <c r="Y57" s="431">
        <v>3605230</v>
      </c>
      <c r="AA57" s="417">
        <f t="shared" si="0"/>
        <v>8095.0201473505604</v>
      </c>
      <c r="AB57" s="417">
        <f t="shared" si="1"/>
        <v>6809.5723536537052</v>
      </c>
      <c r="AC57" s="417">
        <f t="shared" si="2"/>
        <v>6057.1767509320343</v>
      </c>
      <c r="AD57" s="417">
        <f t="shared" si="3"/>
        <v>5805.1961661253235</v>
      </c>
      <c r="AF57" s="417">
        <f t="shared" si="4"/>
        <v>8095.0201473505604</v>
      </c>
      <c r="AG57" s="417">
        <f t="shared" si="5"/>
        <v>6809.5723536537043</v>
      </c>
      <c r="AH57" s="417">
        <f t="shared" si="6"/>
        <v>6057.1767509320343</v>
      </c>
      <c r="AI57" s="417">
        <f t="shared" si="7"/>
        <v>5805.1961661253226</v>
      </c>
      <c r="AK57" s="417">
        <f t="shared" si="32"/>
        <v>8095.0201473505604</v>
      </c>
      <c r="AL57" s="322">
        <f t="shared" si="33"/>
        <v>6809.5723536537043</v>
      </c>
      <c r="AM57" s="322">
        <f t="shared" si="34"/>
        <v>6057.1767509320343</v>
      </c>
      <c r="AN57" s="322">
        <f t="shared" si="35"/>
        <v>5805.1961661253226</v>
      </c>
      <c r="AP57" s="417">
        <f t="shared" si="12"/>
        <v>15366.242474385843</v>
      </c>
      <c r="AQ57" s="322">
        <f t="shared" si="13"/>
        <v>18797.606575945731</v>
      </c>
      <c r="AR57" s="322">
        <f t="shared" si="14"/>
        <v>18206.783021486528</v>
      </c>
      <c r="AS57" s="322">
        <f t="shared" si="15"/>
        <v>20929.067373999995</v>
      </c>
      <c r="AT57" s="322"/>
      <c r="AU57" s="425" t="s">
        <v>635</v>
      </c>
      <c r="AV57" s="322">
        <f t="shared" si="44"/>
        <v>6302.8938952478366</v>
      </c>
      <c r="AW57" s="322">
        <f t="shared" si="45"/>
        <v>5667.6047711239216</v>
      </c>
      <c r="AX57" s="322">
        <f t="shared" si="46"/>
        <v>6018.2385718374935</v>
      </c>
      <c r="AY57" s="322">
        <f t="shared" si="47"/>
        <v>6428.3476550447585</v>
      </c>
      <c r="BA57" s="425" t="s">
        <v>635</v>
      </c>
      <c r="BB57" s="322">
        <v>1943877</v>
      </c>
      <c r="BC57" s="322">
        <v>1539494</v>
      </c>
      <c r="BD57" s="322">
        <v>1833097</v>
      </c>
      <c r="BE57" s="322">
        <v>2116502</v>
      </c>
      <c r="BG57" s="425" t="s">
        <v>635</v>
      </c>
      <c r="BH57" s="322">
        <f t="shared" si="36"/>
        <v>3242.4345240196967</v>
      </c>
      <c r="BI57" s="322">
        <f t="shared" si="37"/>
        <v>3681.4724650592475</v>
      </c>
      <c r="BJ57" s="322">
        <f t="shared" si="38"/>
        <v>3283.098805921069</v>
      </c>
      <c r="BK57" s="322">
        <f t="shared" si="39"/>
        <v>3037.2509239512929</v>
      </c>
    </row>
    <row r="58" spans="1:63">
      <c r="A58" s="416" t="s">
        <v>288</v>
      </c>
      <c r="B58" s="416" t="s">
        <v>638</v>
      </c>
      <c r="C58" s="425" t="s">
        <v>638</v>
      </c>
      <c r="D58" s="424">
        <v>4273.4974652931814</v>
      </c>
      <c r="E58" s="424">
        <v>4480.3401013100756</v>
      </c>
      <c r="F58" s="424">
        <v>4361.3142490621995</v>
      </c>
      <c r="G58" s="424">
        <v>4860.6798719999997</v>
      </c>
      <c r="I58" s="425" t="s">
        <v>638</v>
      </c>
      <c r="J58" s="424">
        <v>497099</v>
      </c>
      <c r="K58" s="424">
        <v>679312</v>
      </c>
      <c r="L58" s="424">
        <v>895862</v>
      </c>
      <c r="M58" s="424">
        <v>1084657</v>
      </c>
      <c r="O58" s="425" t="s">
        <v>638</v>
      </c>
      <c r="P58" s="424">
        <v>4273.4974652931814</v>
      </c>
      <c r="Q58" s="424">
        <v>4480.3401013100756</v>
      </c>
      <c r="R58" s="424">
        <v>4361.3142490621995</v>
      </c>
      <c r="S58" s="424">
        <v>4860.6798719999997</v>
      </c>
      <c r="U58" s="425" t="s">
        <v>638</v>
      </c>
      <c r="V58" s="424">
        <v>497099</v>
      </c>
      <c r="W58" s="424">
        <v>679312</v>
      </c>
      <c r="X58" s="424">
        <v>895862</v>
      </c>
      <c r="Y58" s="424">
        <v>1084657</v>
      </c>
      <c r="AA58" s="417">
        <f t="shared" si="0"/>
        <v>8596.8739934966306</v>
      </c>
      <c r="AB58" s="417">
        <f t="shared" si="1"/>
        <v>6595.4084445881654</v>
      </c>
      <c r="AC58" s="417">
        <f t="shared" si="2"/>
        <v>4868.2880276897549</v>
      </c>
      <c r="AD58" s="417">
        <f t="shared" si="3"/>
        <v>4481.3059538637563</v>
      </c>
      <c r="AF58" s="417">
        <f t="shared" si="4"/>
        <v>8596.8739934966306</v>
      </c>
      <c r="AG58" s="417">
        <f t="shared" si="5"/>
        <v>6595.4084445881654</v>
      </c>
      <c r="AH58" s="417">
        <f t="shared" si="6"/>
        <v>4868.2880276897549</v>
      </c>
      <c r="AI58" s="417">
        <f t="shared" si="7"/>
        <v>4481.3059538637563</v>
      </c>
      <c r="AK58" s="417">
        <f t="shared" si="32"/>
        <v>8596.8739934966306</v>
      </c>
      <c r="AL58" s="322">
        <f t="shared" si="33"/>
        <v>6595.4084445881654</v>
      </c>
      <c r="AM58" s="322">
        <f t="shared" si="34"/>
        <v>4868.2880276897549</v>
      </c>
      <c r="AN58" s="322">
        <f t="shared" si="35"/>
        <v>4481.3059538637563</v>
      </c>
      <c r="AP58" s="417">
        <f t="shared" si="12"/>
        <v>4273.4974652931814</v>
      </c>
      <c r="AQ58" s="322">
        <f t="shared" si="13"/>
        <v>4480.3401013100756</v>
      </c>
      <c r="AR58" s="322">
        <f t="shared" si="14"/>
        <v>4361.3142490621995</v>
      </c>
      <c r="AS58" s="322">
        <f t="shared" si="15"/>
        <v>4860.6798719999997</v>
      </c>
      <c r="AT58" s="322"/>
      <c r="AU58" s="425" t="s">
        <v>634</v>
      </c>
      <c r="AV58" s="322">
        <f t="shared" si="44"/>
        <v>2352.5139869154086</v>
      </c>
      <c r="AW58" s="322">
        <f t="shared" si="45"/>
        <v>1686.9575508182547</v>
      </c>
      <c r="AX58" s="322">
        <f t="shared" si="46"/>
        <v>3370.8205600591964</v>
      </c>
      <c r="AY58" s="322">
        <f t="shared" si="47"/>
        <v>7546.8269332058917</v>
      </c>
      <c r="BA58" s="425" t="s">
        <v>634</v>
      </c>
      <c r="BB58" s="322">
        <v>214002</v>
      </c>
      <c r="BC58" s="322">
        <v>197021</v>
      </c>
      <c r="BD58" s="322">
        <v>363355.9</v>
      </c>
      <c r="BE58" s="322">
        <v>1004736.1</v>
      </c>
      <c r="BG58" s="425" t="s">
        <v>634</v>
      </c>
      <c r="BH58" s="322">
        <f t="shared" si="36"/>
        <v>10992.953275742322</v>
      </c>
      <c r="BI58" s="322">
        <f t="shared" si="37"/>
        <v>8562.3235635706587</v>
      </c>
      <c r="BJ58" s="322">
        <f t="shared" si="38"/>
        <v>9276.9115901494824</v>
      </c>
      <c r="BK58" s="322">
        <f t="shared" si="39"/>
        <v>7511.2528884011354</v>
      </c>
    </row>
    <row r="59" spans="1:63">
      <c r="A59" s="416" t="s">
        <v>288</v>
      </c>
      <c r="B59" s="416" t="s">
        <v>637</v>
      </c>
      <c r="C59" s="425" t="s">
        <v>637</v>
      </c>
      <c r="D59" s="424">
        <v>661.95707336828082</v>
      </c>
      <c r="E59" s="424">
        <v>956.82508308798424</v>
      </c>
      <c r="F59" s="424">
        <v>1180.6708133803563</v>
      </c>
      <c r="G59" s="424">
        <v>1149.7108860000001</v>
      </c>
      <c r="I59" s="425" t="s">
        <v>637</v>
      </c>
      <c r="J59" s="424">
        <v>62080</v>
      </c>
      <c r="K59" s="424">
        <v>128184</v>
      </c>
      <c r="L59" s="424">
        <v>178264</v>
      </c>
      <c r="M59" s="424">
        <v>152188</v>
      </c>
      <c r="O59" s="425" t="s">
        <v>637</v>
      </c>
      <c r="P59" s="424">
        <v>661.95707336828082</v>
      </c>
      <c r="Q59" s="424">
        <v>956.82508308798424</v>
      </c>
      <c r="R59" s="424">
        <v>1180.6708133803563</v>
      </c>
      <c r="S59" s="424">
        <v>1149.7108860000001</v>
      </c>
      <c r="U59" s="425" t="s">
        <v>637</v>
      </c>
      <c r="V59" s="424">
        <v>62080</v>
      </c>
      <c r="W59" s="424">
        <v>128184</v>
      </c>
      <c r="X59" s="424">
        <v>178264</v>
      </c>
      <c r="Y59" s="424">
        <v>152188</v>
      </c>
      <c r="AA59" s="417">
        <f t="shared" si="0"/>
        <v>10662.968321009677</v>
      </c>
      <c r="AB59" s="417">
        <f t="shared" si="1"/>
        <v>7464.4657920488062</v>
      </c>
      <c r="AC59" s="417">
        <f t="shared" si="2"/>
        <v>6623.1589854393278</v>
      </c>
      <c r="AD59" s="417">
        <f t="shared" si="3"/>
        <v>7554.5436302467997</v>
      </c>
      <c r="AF59" s="417">
        <f t="shared" si="4"/>
        <v>10662.968321009677</v>
      </c>
      <c r="AG59" s="417">
        <f t="shared" si="5"/>
        <v>7464.4657920488071</v>
      </c>
      <c r="AH59" s="417">
        <f t="shared" si="6"/>
        <v>6623.1589854393278</v>
      </c>
      <c r="AI59" s="417">
        <f t="shared" si="7"/>
        <v>7554.5436302468006</v>
      </c>
      <c r="AK59" s="417">
        <f t="shared" si="32"/>
        <v>10662.968321009677</v>
      </c>
      <c r="AL59" s="322">
        <f t="shared" si="33"/>
        <v>7464.4657920488071</v>
      </c>
      <c r="AM59" s="322">
        <f t="shared" si="34"/>
        <v>6623.1589854393278</v>
      </c>
      <c r="AN59" s="322">
        <f t="shared" si="35"/>
        <v>7554.5436302468006</v>
      </c>
      <c r="AP59" s="417">
        <f t="shared" si="12"/>
        <v>661.95707336828082</v>
      </c>
      <c r="AQ59" s="322">
        <f t="shared" si="13"/>
        <v>956.82508308798435</v>
      </c>
      <c r="AR59" s="322">
        <f t="shared" si="14"/>
        <v>1180.6708133803563</v>
      </c>
      <c r="AS59" s="322">
        <f t="shared" si="15"/>
        <v>1149.7108860000001</v>
      </c>
      <c r="AT59" s="322"/>
      <c r="AU59" s="425" t="s">
        <v>633</v>
      </c>
      <c r="AV59" s="322">
        <f t="shared" si="44"/>
        <v>6461.7550182644445</v>
      </c>
      <c r="AW59" s="322">
        <f t="shared" si="45"/>
        <v>4814.5623909348724</v>
      </c>
      <c r="AX59" s="322">
        <f t="shared" si="46"/>
        <v>3668.4523064569207</v>
      </c>
      <c r="AY59" s="322">
        <f t="shared" si="47"/>
        <v>4071.554245784233</v>
      </c>
      <c r="BA59" s="425" t="s">
        <v>633</v>
      </c>
      <c r="BB59" s="322">
        <v>553250</v>
      </c>
      <c r="BC59" s="322">
        <v>343732</v>
      </c>
      <c r="BD59" s="322">
        <v>352427</v>
      </c>
      <c r="BE59" s="322">
        <v>367186</v>
      </c>
      <c r="BG59" s="425" t="s">
        <v>633</v>
      </c>
      <c r="BH59" s="322">
        <f t="shared" si="36"/>
        <v>11679.629495281417</v>
      </c>
      <c r="BI59" s="322">
        <f t="shared" si="37"/>
        <v>14006.733126199691</v>
      </c>
      <c r="BJ59" s="322">
        <f t="shared" si="38"/>
        <v>10409.112543752099</v>
      </c>
      <c r="BK59" s="322">
        <f t="shared" si="39"/>
        <v>11088.533456570331</v>
      </c>
    </row>
    <row r="60" spans="1:63">
      <c r="A60" s="416" t="s">
        <v>288</v>
      </c>
      <c r="B60" s="416" t="s">
        <v>636</v>
      </c>
      <c r="C60" s="425" t="s">
        <v>636</v>
      </c>
      <c r="D60" s="424">
        <v>2006.6232684408208</v>
      </c>
      <c r="E60" s="424">
        <v>2006.5534904268645</v>
      </c>
      <c r="F60" s="424">
        <v>2300.7449579461822</v>
      </c>
      <c r="G60" s="424">
        <v>2277.4532279999999</v>
      </c>
      <c r="I60" s="425" t="s">
        <v>636</v>
      </c>
      <c r="J60" s="424">
        <v>147046</v>
      </c>
      <c r="K60" s="424">
        <v>184223</v>
      </c>
      <c r="L60" s="424">
        <v>212338</v>
      </c>
      <c r="M60" s="424">
        <v>238065</v>
      </c>
      <c r="O60" s="425" t="s">
        <v>636</v>
      </c>
      <c r="P60" s="424">
        <v>2006.6232684408208</v>
      </c>
      <c r="Q60" s="424">
        <v>2006.5534904268645</v>
      </c>
      <c r="R60" s="424">
        <v>2300.7449579461822</v>
      </c>
      <c r="S60" s="424">
        <v>2277.4532279999999</v>
      </c>
      <c r="U60" s="425" t="s">
        <v>636</v>
      </c>
      <c r="V60" s="424">
        <v>147046</v>
      </c>
      <c r="W60" s="424">
        <v>184223</v>
      </c>
      <c r="X60" s="424">
        <v>212338</v>
      </c>
      <c r="Y60" s="424">
        <v>238065</v>
      </c>
      <c r="AA60" s="417">
        <f t="shared" si="0"/>
        <v>13646.228176494571</v>
      </c>
      <c r="AB60" s="417">
        <f t="shared" si="1"/>
        <v>10891.981405290679</v>
      </c>
      <c r="AC60" s="417">
        <f t="shared" si="2"/>
        <v>10835.295415545885</v>
      </c>
      <c r="AD60" s="417">
        <f t="shared" si="3"/>
        <v>9566.5185054501926</v>
      </c>
      <c r="AF60" s="417">
        <f t="shared" si="4"/>
        <v>13646.228176494573</v>
      </c>
      <c r="AG60" s="417">
        <f t="shared" si="5"/>
        <v>10891.981405290679</v>
      </c>
      <c r="AH60" s="417">
        <f t="shared" si="6"/>
        <v>10835.295415545886</v>
      </c>
      <c r="AI60" s="417">
        <f t="shared" si="7"/>
        <v>9566.5185054501908</v>
      </c>
      <c r="AK60" s="417">
        <f t="shared" si="32"/>
        <v>13646.228176494573</v>
      </c>
      <c r="AL60" s="322">
        <f t="shared" si="33"/>
        <v>10891.981405290679</v>
      </c>
      <c r="AM60" s="322">
        <f t="shared" si="34"/>
        <v>10835.295415545886</v>
      </c>
      <c r="AN60" s="322">
        <f t="shared" si="35"/>
        <v>9566.5185054501908</v>
      </c>
      <c r="AP60" s="417">
        <f t="shared" si="12"/>
        <v>2006.623268440821</v>
      </c>
      <c r="AQ60" s="322">
        <f t="shared" si="13"/>
        <v>2006.5534904268645</v>
      </c>
      <c r="AR60" s="322">
        <f t="shared" si="14"/>
        <v>2300.7449579461822</v>
      </c>
      <c r="AS60" s="322">
        <f t="shared" si="15"/>
        <v>2277.4532279999994</v>
      </c>
      <c r="AT60" s="322"/>
      <c r="AU60" s="425" t="s">
        <v>97</v>
      </c>
      <c r="AV60" s="322">
        <f t="shared" si="44"/>
        <v>280.27676680338544</v>
      </c>
      <c r="AW60" s="322">
        <f t="shared" si="45"/>
        <v>624.90955942552034</v>
      </c>
      <c r="AX60" s="322">
        <f t="shared" si="46"/>
        <v>455.26946935406698</v>
      </c>
      <c r="AY60" s="322">
        <f t="shared" si="47"/>
        <v>465.988405</v>
      </c>
      <c r="BA60" s="425" t="s">
        <v>97</v>
      </c>
      <c r="BB60" s="322">
        <v>133124</v>
      </c>
      <c r="BC60" s="322">
        <v>267918</v>
      </c>
      <c r="BD60" s="322">
        <v>234432</v>
      </c>
      <c r="BE60" s="322">
        <v>374469</v>
      </c>
      <c r="BG60" s="425" t="s">
        <v>97</v>
      </c>
      <c r="BH60" s="322">
        <f t="shared" si="36"/>
        <v>2105.3811995086194</v>
      </c>
      <c r="BI60" s="322">
        <f t="shared" si="37"/>
        <v>2332.4657523030191</v>
      </c>
      <c r="BJ60" s="322">
        <f t="shared" si="38"/>
        <v>1942.0107722242142</v>
      </c>
      <c r="BK60" s="322">
        <f t="shared" si="39"/>
        <v>1244.3978139712499</v>
      </c>
    </row>
    <row r="61" spans="1:63">
      <c r="A61" s="416" t="s">
        <v>288</v>
      </c>
      <c r="B61" s="416" t="s">
        <v>635</v>
      </c>
      <c r="C61" s="425" t="s">
        <v>635</v>
      </c>
      <c r="D61" s="424">
        <v>297.86308859895587</v>
      </c>
      <c r="E61" s="424">
        <v>327.9457936609387</v>
      </c>
      <c r="F61" s="424">
        <v>199.56987862890807</v>
      </c>
      <c r="G61" s="424">
        <v>305.10593399999999</v>
      </c>
      <c r="I61" s="425" t="s">
        <v>635</v>
      </c>
      <c r="J61" s="424">
        <v>104079</v>
      </c>
      <c r="K61" s="424">
        <v>124029</v>
      </c>
      <c r="L61" s="424">
        <v>91747</v>
      </c>
      <c r="M61" s="424">
        <v>113064</v>
      </c>
      <c r="O61" s="425" t="s">
        <v>635</v>
      </c>
      <c r="P61" s="424">
        <v>297.86308859895587</v>
      </c>
      <c r="Q61" s="424">
        <v>327.9457936609387</v>
      </c>
      <c r="R61" s="424">
        <v>199.56987862890807</v>
      </c>
      <c r="S61" s="424">
        <v>305.10593399999999</v>
      </c>
      <c r="U61" s="425" t="s">
        <v>635</v>
      </c>
      <c r="V61" s="424">
        <v>104079</v>
      </c>
      <c r="W61" s="424">
        <v>124029</v>
      </c>
      <c r="X61" s="424">
        <v>91747</v>
      </c>
      <c r="Y61" s="424">
        <v>113064</v>
      </c>
      <c r="AA61" s="417">
        <f t="shared" si="0"/>
        <v>2861.8942207261393</v>
      </c>
      <c r="AB61" s="417">
        <f t="shared" si="1"/>
        <v>2644.1057628533545</v>
      </c>
      <c r="AC61" s="417">
        <f t="shared" si="2"/>
        <v>2175.2196652632574</v>
      </c>
      <c r="AD61" s="417">
        <f t="shared" si="3"/>
        <v>2698.5241456166418</v>
      </c>
      <c r="AF61" s="417">
        <f t="shared" si="4"/>
        <v>2861.8942207261393</v>
      </c>
      <c r="AG61" s="417">
        <f t="shared" si="5"/>
        <v>2644.1057628533545</v>
      </c>
      <c r="AH61" s="417">
        <f t="shared" si="6"/>
        <v>2175.219665263257</v>
      </c>
      <c r="AI61" s="417">
        <f t="shared" si="7"/>
        <v>2698.5241456166418</v>
      </c>
      <c r="AK61" s="417">
        <f t="shared" si="32"/>
        <v>2861.8942207261393</v>
      </c>
      <c r="AL61" s="322">
        <f t="shared" si="33"/>
        <v>2644.1057628533545</v>
      </c>
      <c r="AM61" s="322">
        <f t="shared" si="34"/>
        <v>2175.219665263257</v>
      </c>
      <c r="AN61" s="322">
        <f t="shared" si="35"/>
        <v>2698.5241456166418</v>
      </c>
      <c r="AP61" s="417">
        <f t="shared" si="12"/>
        <v>297.86308859895587</v>
      </c>
      <c r="AQ61" s="322">
        <f t="shared" si="13"/>
        <v>327.9457936609387</v>
      </c>
      <c r="AR61" s="322">
        <f t="shared" si="14"/>
        <v>199.56987862890804</v>
      </c>
      <c r="AS61" s="322">
        <f t="shared" si="15"/>
        <v>305.10593399999999</v>
      </c>
      <c r="AT61" s="322"/>
      <c r="AU61" s="425" t="s">
        <v>632</v>
      </c>
      <c r="AV61" s="322">
        <f t="shared" si="44"/>
        <v>42.740095727060286</v>
      </c>
      <c r="AW61" s="322">
        <f t="shared" si="45"/>
        <v>22.746349697613333</v>
      </c>
      <c r="AX61" s="322">
        <f t="shared" si="46"/>
        <v>26.142755369473363</v>
      </c>
      <c r="AY61" s="322">
        <f t="shared" si="47"/>
        <v>313.79400654209707</v>
      </c>
      <c r="BA61" s="425" t="s">
        <v>632</v>
      </c>
      <c r="BB61" s="322">
        <v>7729</v>
      </c>
      <c r="BC61" s="322">
        <v>3655</v>
      </c>
      <c r="BD61" s="322">
        <v>2341</v>
      </c>
      <c r="BE61" s="322">
        <v>19359</v>
      </c>
      <c r="BG61" s="425" t="s">
        <v>632</v>
      </c>
      <c r="BH61" s="322">
        <f t="shared" si="36"/>
        <v>5529.8351309432383</v>
      </c>
      <c r="BI61" s="322">
        <f t="shared" si="37"/>
        <v>6223.3514904550839</v>
      </c>
      <c r="BJ61" s="322">
        <f t="shared" si="38"/>
        <v>11167.34530947175</v>
      </c>
      <c r="BK61" s="322">
        <f t="shared" si="39"/>
        <v>16209.205358856196</v>
      </c>
    </row>
    <row r="62" spans="1:63">
      <c r="A62" s="416" t="s">
        <v>288</v>
      </c>
      <c r="B62" s="416" t="s">
        <v>634</v>
      </c>
      <c r="C62" s="425" t="s">
        <v>634</v>
      </c>
      <c r="D62" s="424">
        <v>415.75618420658026</v>
      </c>
      <c r="E62" s="424">
        <v>464.71233899837688</v>
      </c>
      <c r="F62" s="424">
        <v>2161.5659731831033</v>
      </c>
      <c r="G62" s="424">
        <v>3465.0427920000002</v>
      </c>
      <c r="I62" s="425" t="s">
        <v>634</v>
      </c>
      <c r="J62" s="424">
        <v>43661</v>
      </c>
      <c r="K62" s="424">
        <v>41767</v>
      </c>
      <c r="L62" s="424">
        <v>197497</v>
      </c>
      <c r="M62" s="424">
        <v>258197</v>
      </c>
      <c r="O62" s="425" t="s">
        <v>634</v>
      </c>
      <c r="P62" s="424">
        <v>415.75618420658026</v>
      </c>
      <c r="Q62" s="424">
        <v>464.71233899837688</v>
      </c>
      <c r="R62" s="424">
        <v>2161.5659731831033</v>
      </c>
      <c r="S62" s="424">
        <v>3465.0427920000002</v>
      </c>
      <c r="U62" s="425" t="s">
        <v>634</v>
      </c>
      <c r="V62" s="424">
        <v>43661</v>
      </c>
      <c r="W62" s="424">
        <v>41767</v>
      </c>
      <c r="X62" s="424">
        <v>197497</v>
      </c>
      <c r="Y62" s="424">
        <v>258197</v>
      </c>
      <c r="AA62" s="417">
        <f t="shared" si="0"/>
        <v>9522.369716831503</v>
      </c>
      <c r="AB62" s="417">
        <f t="shared" si="1"/>
        <v>11126.303995938824</v>
      </c>
      <c r="AC62" s="417">
        <f t="shared" si="2"/>
        <v>10944.804089090485</v>
      </c>
      <c r="AD62" s="417">
        <f t="shared" si="3"/>
        <v>13420.15124885262</v>
      </c>
      <c r="AF62" s="417">
        <f t="shared" si="4"/>
        <v>9522.369716831503</v>
      </c>
      <c r="AG62" s="417">
        <f t="shared" si="5"/>
        <v>11126.303995938824</v>
      </c>
      <c r="AH62" s="417">
        <f t="shared" si="6"/>
        <v>10944.804089090483</v>
      </c>
      <c r="AI62" s="417">
        <f t="shared" si="7"/>
        <v>13420.15124885262</v>
      </c>
      <c r="AK62" s="417">
        <f t="shared" si="32"/>
        <v>9522.369716831503</v>
      </c>
      <c r="AL62" s="322">
        <f t="shared" si="33"/>
        <v>11126.303995938824</v>
      </c>
      <c r="AM62" s="322">
        <f t="shared" si="34"/>
        <v>10944.804089090483</v>
      </c>
      <c r="AN62" s="322">
        <f t="shared" si="35"/>
        <v>13420.15124885262</v>
      </c>
      <c r="AP62" s="417">
        <f t="shared" si="12"/>
        <v>415.7561842065802</v>
      </c>
      <c r="AQ62" s="322">
        <f t="shared" si="13"/>
        <v>464.71233899837682</v>
      </c>
      <c r="AR62" s="322">
        <f t="shared" si="14"/>
        <v>2161.5659731831029</v>
      </c>
      <c r="AS62" s="322">
        <f t="shared" si="15"/>
        <v>3465.0427920000002</v>
      </c>
      <c r="AT62" s="322"/>
      <c r="AU62" s="425" t="s">
        <v>631</v>
      </c>
      <c r="AV62" s="322">
        <f t="shared" si="44"/>
        <v>842.87857128439373</v>
      </c>
      <c r="AW62" s="322">
        <f t="shared" si="45"/>
        <v>926.21081771183196</v>
      </c>
      <c r="AX62" s="322">
        <f t="shared" si="46"/>
        <v>1056.1585133433239</v>
      </c>
      <c r="AY62" s="322">
        <f t="shared" si="47"/>
        <v>1122.4873624562688</v>
      </c>
      <c r="BA62" s="425" t="s">
        <v>631</v>
      </c>
      <c r="BB62" s="322">
        <v>69258</v>
      </c>
      <c r="BC62" s="322">
        <v>88210</v>
      </c>
      <c r="BD62" s="322">
        <v>89638</v>
      </c>
      <c r="BE62" s="322">
        <v>88531</v>
      </c>
      <c r="BG62" s="425" t="s">
        <v>631</v>
      </c>
      <c r="BH62" s="322">
        <f t="shared" si="36"/>
        <v>12170.125780189925</v>
      </c>
      <c r="BI62" s="322">
        <f t="shared" si="37"/>
        <v>10500.065952973948</v>
      </c>
      <c r="BJ62" s="322">
        <f t="shared" si="38"/>
        <v>11782.486371218945</v>
      </c>
      <c r="BK62" s="322">
        <f t="shared" si="39"/>
        <v>12679.031779334569</v>
      </c>
    </row>
    <row r="63" spans="1:63">
      <c r="A63" s="416" t="s">
        <v>288</v>
      </c>
      <c r="B63" s="416" t="s">
        <v>633</v>
      </c>
      <c r="C63" s="425" t="s">
        <v>633</v>
      </c>
      <c r="D63" s="424">
        <v>770.72161098168988</v>
      </c>
      <c r="E63" s="424">
        <v>991.2914067836881</v>
      </c>
      <c r="F63" s="424">
        <v>1022.2716507933392</v>
      </c>
      <c r="G63" s="424">
        <v>1308.067209</v>
      </c>
      <c r="I63" s="425" t="s">
        <v>633</v>
      </c>
      <c r="J63" s="424">
        <v>88962</v>
      </c>
      <c r="K63" s="424">
        <v>105395</v>
      </c>
      <c r="L63" s="424">
        <v>137079</v>
      </c>
      <c r="M63" s="424">
        <v>174941</v>
      </c>
      <c r="O63" s="425" t="s">
        <v>633</v>
      </c>
      <c r="P63" s="424">
        <v>770.72161098168988</v>
      </c>
      <c r="Q63" s="424">
        <v>991.2914067836881</v>
      </c>
      <c r="R63" s="424">
        <v>1022.2716507933392</v>
      </c>
      <c r="S63" s="424">
        <v>1308.067209</v>
      </c>
      <c r="U63" s="425" t="s">
        <v>633</v>
      </c>
      <c r="V63" s="424">
        <v>88962</v>
      </c>
      <c r="W63" s="424">
        <v>105395</v>
      </c>
      <c r="X63" s="424">
        <v>137079</v>
      </c>
      <c r="Y63" s="424">
        <v>174941</v>
      </c>
      <c r="AA63" s="417">
        <f t="shared" si="0"/>
        <v>8663.4924010441537</v>
      </c>
      <c r="AB63" s="417">
        <f t="shared" si="1"/>
        <v>9405.4879907366394</v>
      </c>
      <c r="AC63" s="417">
        <f t="shared" si="2"/>
        <v>7457.5365358175877</v>
      </c>
      <c r="AD63" s="417">
        <f t="shared" si="3"/>
        <v>7477.1906471324619</v>
      </c>
      <c r="AF63" s="417">
        <f t="shared" si="4"/>
        <v>8663.4924010441537</v>
      </c>
      <c r="AG63" s="417">
        <f t="shared" si="5"/>
        <v>9405.4879907366394</v>
      </c>
      <c r="AH63" s="417">
        <f t="shared" si="6"/>
        <v>7457.5365358175877</v>
      </c>
      <c r="AI63" s="417">
        <f t="shared" si="7"/>
        <v>7477.1906471324619</v>
      </c>
      <c r="AK63" s="417">
        <f t="shared" si="32"/>
        <v>8663.4924010441537</v>
      </c>
      <c r="AL63" s="322">
        <f t="shared" si="33"/>
        <v>9405.4879907366394</v>
      </c>
      <c r="AM63" s="322">
        <f t="shared" si="34"/>
        <v>7457.5365358175877</v>
      </c>
      <c r="AN63" s="322">
        <f t="shared" si="35"/>
        <v>7477.1906471324619</v>
      </c>
      <c r="AP63" s="417">
        <f t="shared" si="12"/>
        <v>770.72161098169011</v>
      </c>
      <c r="AQ63" s="322">
        <f t="shared" si="13"/>
        <v>991.2914067836881</v>
      </c>
      <c r="AR63" s="322">
        <f t="shared" si="14"/>
        <v>1022.2716507933392</v>
      </c>
      <c r="AS63" s="322">
        <f t="shared" si="15"/>
        <v>1308.067209</v>
      </c>
      <c r="AT63" s="322"/>
      <c r="AU63" s="425" t="s">
        <v>630</v>
      </c>
      <c r="AV63" s="322">
        <f t="shared" si="44"/>
        <v>13134.385860302871</v>
      </c>
      <c r="AW63" s="322">
        <f t="shared" si="45"/>
        <v>11434.982373005594</v>
      </c>
      <c r="AX63" s="322">
        <f t="shared" si="46"/>
        <v>5903.05515077156</v>
      </c>
      <c r="AY63" s="322">
        <f t="shared" si="47"/>
        <v>9718.2165477968683</v>
      </c>
      <c r="BA63" s="425" t="s">
        <v>630</v>
      </c>
      <c r="BB63" s="322">
        <v>1477780.2560000001</v>
      </c>
      <c r="BC63" s="322">
        <v>1583124.09</v>
      </c>
      <c r="BD63" s="322">
        <v>1074329</v>
      </c>
      <c r="BE63" s="322">
        <v>1336960</v>
      </c>
      <c r="BG63" s="425" t="s">
        <v>630</v>
      </c>
      <c r="BH63" s="322">
        <f t="shared" si="36"/>
        <v>8887.9153764406983</v>
      </c>
      <c r="BI63" s="322">
        <f t="shared" si="37"/>
        <v>7223.0486828139883</v>
      </c>
      <c r="BJ63" s="322">
        <f t="shared" si="38"/>
        <v>5494.6437737150909</v>
      </c>
      <c r="BK63" s="322">
        <f t="shared" si="39"/>
        <v>7268.8910272535222</v>
      </c>
    </row>
    <row r="64" spans="1:63">
      <c r="A64" s="416" t="s">
        <v>288</v>
      </c>
      <c r="B64" s="416" t="s">
        <v>97</v>
      </c>
      <c r="C64" s="425" t="s">
        <v>97</v>
      </c>
      <c r="D64" s="424">
        <v>280.27676680338544</v>
      </c>
      <c r="E64" s="424">
        <v>624.90955942552023</v>
      </c>
      <c r="F64" s="424">
        <v>455.26946935406698</v>
      </c>
      <c r="G64" s="424">
        <v>465.988405</v>
      </c>
      <c r="I64" s="425" t="s">
        <v>97</v>
      </c>
      <c r="J64" s="424">
        <v>133124</v>
      </c>
      <c r="K64" s="424">
        <v>267918</v>
      </c>
      <c r="L64" s="424">
        <v>234432</v>
      </c>
      <c r="M64" s="424">
        <v>374469</v>
      </c>
      <c r="O64" s="425" t="s">
        <v>97</v>
      </c>
      <c r="P64" s="424">
        <v>280.27676680338544</v>
      </c>
      <c r="Q64" s="424">
        <v>624.90955942552023</v>
      </c>
      <c r="R64" s="424">
        <v>455.26946935406698</v>
      </c>
      <c r="S64" s="424">
        <v>465.988405</v>
      </c>
      <c r="U64" s="425" t="s">
        <v>97</v>
      </c>
      <c r="V64" s="424">
        <v>133124</v>
      </c>
      <c r="W64" s="424">
        <v>267918</v>
      </c>
      <c r="X64" s="424">
        <v>234432</v>
      </c>
      <c r="Y64" s="424">
        <v>374469</v>
      </c>
      <c r="AA64" s="417">
        <f t="shared" si="0"/>
        <v>2105.3811995086194</v>
      </c>
      <c r="AB64" s="417">
        <f t="shared" si="1"/>
        <v>2332.4657523030187</v>
      </c>
      <c r="AC64" s="417">
        <f t="shared" si="2"/>
        <v>1942.0107722242142</v>
      </c>
      <c r="AD64" s="417">
        <f t="shared" si="3"/>
        <v>1244.3978139712499</v>
      </c>
      <c r="AF64" s="417">
        <f t="shared" si="4"/>
        <v>2105.3811995086194</v>
      </c>
      <c r="AG64" s="417">
        <f t="shared" si="5"/>
        <v>2332.4657523030191</v>
      </c>
      <c r="AH64" s="417">
        <f t="shared" si="6"/>
        <v>1942.0107722242142</v>
      </c>
      <c r="AI64" s="417">
        <f t="shared" si="7"/>
        <v>1244.3978139712499</v>
      </c>
      <c r="AK64" s="417">
        <f t="shared" si="32"/>
        <v>2105.3811995086194</v>
      </c>
      <c r="AL64" s="322">
        <f t="shared" si="33"/>
        <v>2332.4657523030191</v>
      </c>
      <c r="AM64" s="322">
        <f t="shared" si="34"/>
        <v>1942.0107722242142</v>
      </c>
      <c r="AN64" s="322">
        <f t="shared" si="35"/>
        <v>1244.3978139712499</v>
      </c>
      <c r="AP64" s="417">
        <f t="shared" si="12"/>
        <v>280.27676680338544</v>
      </c>
      <c r="AQ64" s="322">
        <f t="shared" si="13"/>
        <v>624.90955942552034</v>
      </c>
      <c r="AR64" s="322">
        <f t="shared" si="14"/>
        <v>455.26946935406698</v>
      </c>
      <c r="AS64" s="322">
        <f t="shared" si="15"/>
        <v>465.988405</v>
      </c>
      <c r="AT64" s="322"/>
      <c r="AU64" s="425" t="s">
        <v>629</v>
      </c>
      <c r="AV64" s="322">
        <f t="shared" si="44"/>
        <v>792.49788475627065</v>
      </c>
      <c r="AW64" s="322">
        <f t="shared" si="45"/>
        <v>2838.3693211495665</v>
      </c>
      <c r="AX64" s="322">
        <f t="shared" si="46"/>
        <v>3388.3926911149224</v>
      </c>
      <c r="AY64" s="322">
        <f t="shared" si="47"/>
        <v>2984.3126490324676</v>
      </c>
      <c r="BA64" s="425" t="s">
        <v>629</v>
      </c>
      <c r="BB64" s="322">
        <v>219235</v>
      </c>
      <c r="BC64" s="322">
        <v>579530</v>
      </c>
      <c r="BD64" s="322">
        <v>689284</v>
      </c>
      <c r="BE64" s="322">
        <v>718413</v>
      </c>
      <c r="BG64" s="425" t="s">
        <v>629</v>
      </c>
      <c r="BH64" s="322">
        <f t="shared" si="36"/>
        <v>3614.8328722889623</v>
      </c>
      <c r="BI64" s="322">
        <f t="shared" si="37"/>
        <v>4897.7090420678251</v>
      </c>
      <c r="BJ64" s="322">
        <f t="shared" si="38"/>
        <v>4915.8150938001208</v>
      </c>
      <c r="BK64" s="322">
        <f t="shared" si="39"/>
        <v>4154.0348643920242</v>
      </c>
    </row>
    <row r="65" spans="1:63">
      <c r="A65" s="416" t="s">
        <v>288</v>
      </c>
      <c r="B65" s="416" t="s">
        <v>632</v>
      </c>
      <c r="C65" s="425" t="s">
        <v>632</v>
      </c>
      <c r="D65" s="424">
        <v>42.451117841081988</v>
      </c>
      <c r="E65" s="424">
        <v>22.532057427115593</v>
      </c>
      <c r="F65" s="424">
        <v>26.124617316082237</v>
      </c>
      <c r="G65" s="424">
        <v>222.24627699999999</v>
      </c>
      <c r="I65" s="425" t="s">
        <v>632</v>
      </c>
      <c r="J65" s="424">
        <v>7706</v>
      </c>
      <c r="K65" s="424">
        <v>2856</v>
      </c>
      <c r="L65" s="424">
        <v>2340</v>
      </c>
      <c r="M65" s="424">
        <v>10825</v>
      </c>
      <c r="O65" s="425" t="s">
        <v>632</v>
      </c>
      <c r="P65" s="424">
        <v>42.451117841081988</v>
      </c>
      <c r="Q65" s="424">
        <v>22.532057427115593</v>
      </c>
      <c r="R65" s="424">
        <v>26.124617316082237</v>
      </c>
      <c r="S65" s="424">
        <v>222.24627699999999</v>
      </c>
      <c r="U65" s="425" t="s">
        <v>632</v>
      </c>
      <c r="V65" s="424">
        <v>7706</v>
      </c>
      <c r="W65" s="424">
        <v>2856</v>
      </c>
      <c r="X65" s="424">
        <v>2340</v>
      </c>
      <c r="Y65" s="424">
        <v>10825</v>
      </c>
      <c r="AA65" s="417">
        <f t="shared" si="0"/>
        <v>5508.8395848795726</v>
      </c>
      <c r="AB65" s="417">
        <f t="shared" si="1"/>
        <v>7889.3758498303896</v>
      </c>
      <c r="AC65" s="417">
        <f t="shared" si="2"/>
        <v>11164.366374394118</v>
      </c>
      <c r="AD65" s="417">
        <f t="shared" si="3"/>
        <v>20530.833903002309</v>
      </c>
      <c r="AF65" s="417">
        <f t="shared" si="4"/>
        <v>5508.8395848795726</v>
      </c>
      <c r="AG65" s="417">
        <f t="shared" si="5"/>
        <v>7889.3758498303887</v>
      </c>
      <c r="AH65" s="417">
        <f t="shared" si="6"/>
        <v>11164.366374394118</v>
      </c>
      <c r="AI65" s="417">
        <f t="shared" si="7"/>
        <v>20530.833903002309</v>
      </c>
      <c r="AK65" s="417">
        <f t="shared" si="32"/>
        <v>5508.8395848795726</v>
      </c>
      <c r="AL65" s="322">
        <f t="shared" si="33"/>
        <v>7889.3758498303887</v>
      </c>
      <c r="AM65" s="322">
        <f t="shared" si="34"/>
        <v>11164.366374394118</v>
      </c>
      <c r="AN65" s="322">
        <f t="shared" si="35"/>
        <v>20530.833903002309</v>
      </c>
      <c r="AP65" s="417">
        <f t="shared" si="12"/>
        <v>42.451117841081981</v>
      </c>
      <c r="AQ65" s="322">
        <f t="shared" si="13"/>
        <v>22.532057427115589</v>
      </c>
      <c r="AR65" s="322">
        <f t="shared" si="14"/>
        <v>26.124617316082237</v>
      </c>
      <c r="AS65" s="322">
        <f t="shared" si="15"/>
        <v>222.24627699999999</v>
      </c>
      <c r="AT65" s="322"/>
      <c r="AU65" s="432" t="s">
        <v>302</v>
      </c>
      <c r="AV65" s="322">
        <f>SUM(AV66:AV76)</f>
        <v>49900.125288884119</v>
      </c>
      <c r="AW65" s="322">
        <f>SUM(AW66:AW76)</f>
        <v>37518.909557512234</v>
      </c>
      <c r="AX65" s="322">
        <f>SUM(AX66:AX76)</f>
        <v>68241.34744966327</v>
      </c>
      <c r="AY65" s="322">
        <f>SUM(AY66:AY76)</f>
        <v>69512.864287650533</v>
      </c>
      <c r="BA65" s="432" t="s">
        <v>302</v>
      </c>
      <c r="BB65" s="322">
        <f>SUM(BB66:BB76)</f>
        <v>8629066.5999999996</v>
      </c>
      <c r="BC65" s="322">
        <f>SUM(BC66:BC76)</f>
        <v>6141103</v>
      </c>
      <c r="BD65" s="322">
        <f>SUM(BD66:BD76)</f>
        <v>9600205</v>
      </c>
      <c r="BE65" s="322">
        <f>SUM(BE66:BE76)</f>
        <v>9179865</v>
      </c>
      <c r="BG65" s="432" t="s">
        <v>302</v>
      </c>
      <c r="BH65" s="322">
        <f t="shared" si="36"/>
        <v>5782.7952433330529</v>
      </c>
      <c r="BI65" s="322">
        <f t="shared" si="37"/>
        <v>6109.4740729006235</v>
      </c>
      <c r="BJ65" s="322">
        <f t="shared" si="38"/>
        <v>7108.3219003826762</v>
      </c>
      <c r="BK65" s="322">
        <f t="shared" si="39"/>
        <v>7572.3187963712462</v>
      </c>
    </row>
    <row r="66" spans="1:63">
      <c r="A66" s="416" t="s">
        <v>288</v>
      </c>
      <c r="B66" s="416" t="s">
        <v>631</v>
      </c>
      <c r="C66" s="425" t="s">
        <v>631</v>
      </c>
      <c r="D66" s="424">
        <v>742.51991736272646</v>
      </c>
      <c r="E66" s="424">
        <v>887.47281780631579</v>
      </c>
      <c r="F66" s="424">
        <v>1024.0845375815732</v>
      </c>
      <c r="G66" s="424">
        <v>1057.9380799999999</v>
      </c>
      <c r="I66" s="425" t="s">
        <v>631</v>
      </c>
      <c r="J66" s="424">
        <v>56685</v>
      </c>
      <c r="K66" s="424">
        <v>83641</v>
      </c>
      <c r="L66" s="424">
        <v>82317</v>
      </c>
      <c r="M66" s="424">
        <v>81679</v>
      </c>
      <c r="O66" s="425" t="s">
        <v>631</v>
      </c>
      <c r="P66" s="424">
        <v>742.51991736272646</v>
      </c>
      <c r="Q66" s="424">
        <v>887.47281780631579</v>
      </c>
      <c r="R66" s="424">
        <v>1024.0845375815732</v>
      </c>
      <c r="S66" s="424">
        <v>1057.9380799999999</v>
      </c>
      <c r="U66" s="425" t="s">
        <v>631</v>
      </c>
      <c r="V66" s="424">
        <v>56685</v>
      </c>
      <c r="W66" s="424">
        <v>83641</v>
      </c>
      <c r="X66" s="424">
        <v>82317</v>
      </c>
      <c r="Y66" s="424">
        <v>81679</v>
      </c>
      <c r="AA66" s="417">
        <f t="shared" si="0"/>
        <v>13099.054729870802</v>
      </c>
      <c r="AB66" s="417">
        <f t="shared" si="1"/>
        <v>10610.499848236102</v>
      </c>
      <c r="AC66" s="417">
        <f t="shared" si="2"/>
        <v>12440.741737205841</v>
      </c>
      <c r="AD66" s="417">
        <f t="shared" si="3"/>
        <v>12952.387761848209</v>
      </c>
      <c r="AF66" s="417">
        <f t="shared" si="4"/>
        <v>13099.054729870802</v>
      </c>
      <c r="AG66" s="417">
        <f t="shared" si="5"/>
        <v>10610.499848236102</v>
      </c>
      <c r="AH66" s="417">
        <f t="shared" si="6"/>
        <v>12440.741737205839</v>
      </c>
      <c r="AI66" s="417">
        <f t="shared" si="7"/>
        <v>12952.387761848209</v>
      </c>
      <c r="AK66" s="417">
        <f t="shared" si="32"/>
        <v>13099.054729870802</v>
      </c>
      <c r="AL66" s="322">
        <f t="shared" si="33"/>
        <v>10610.499848236102</v>
      </c>
      <c r="AM66" s="322">
        <f t="shared" si="34"/>
        <v>12440.741737205839</v>
      </c>
      <c r="AN66" s="322">
        <f t="shared" si="35"/>
        <v>12952.387761848209</v>
      </c>
      <c r="AP66" s="417">
        <f t="shared" si="12"/>
        <v>742.51991736272646</v>
      </c>
      <c r="AQ66" s="322">
        <f t="shared" si="13"/>
        <v>887.4728178063159</v>
      </c>
      <c r="AR66" s="322">
        <f t="shared" si="14"/>
        <v>1024.0845375815729</v>
      </c>
      <c r="AS66" s="322">
        <f t="shared" si="15"/>
        <v>1057.9380799999999</v>
      </c>
      <c r="AT66" s="322"/>
      <c r="AU66" s="425" t="s">
        <v>638</v>
      </c>
      <c r="AV66" s="322">
        <f t="shared" ref="AV66:AV76" si="48">SUMIFS($AP:$AP,$A:$A,$AU$65,$B:$B,AU66)</f>
        <v>6983.1669079353842</v>
      </c>
      <c r="AW66" s="322">
        <f t="shared" ref="AW66:AW76" si="49">SUMIFS($AQ:$AQ,$A:$A,$AU$65,$B:$B,AU66)</f>
        <v>6055.3182824458472</v>
      </c>
      <c r="AX66" s="322">
        <f t="shared" ref="AX66:AX76" si="50">SUMIFS($AR:$AR,$A:$A,$AU$65,$B:$B,AU66)</f>
        <v>7058.078047174663</v>
      </c>
      <c r="AY66" s="322">
        <f t="shared" ref="AY66:AY76" si="51">SUMIFS($AS:$AS,$A:$A,$AU$65,$B:$B,AU66)</f>
        <v>5760.1896121589689</v>
      </c>
      <c r="BA66" s="425" t="s">
        <v>638</v>
      </c>
      <c r="BB66" s="322">
        <v>1504892.05</v>
      </c>
      <c r="BC66" s="322">
        <v>1302665</v>
      </c>
      <c r="BD66" s="322">
        <v>1516614</v>
      </c>
      <c r="BE66" s="322">
        <v>1180499</v>
      </c>
      <c r="BG66" s="425" t="s">
        <v>638</v>
      </c>
      <c r="BH66" s="322">
        <f t="shared" si="36"/>
        <v>4640.3108501605702</v>
      </c>
      <c r="BI66" s="322">
        <f t="shared" si="37"/>
        <v>4648.4079041394734</v>
      </c>
      <c r="BJ66" s="322">
        <f t="shared" si="38"/>
        <v>4653.8394391550273</v>
      </c>
      <c r="BK66" s="322">
        <f t="shared" si="39"/>
        <v>4879.4531906922148</v>
      </c>
    </row>
    <row r="67" spans="1:63">
      <c r="A67" s="416" t="s">
        <v>288</v>
      </c>
      <c r="B67" s="416" t="s">
        <v>630</v>
      </c>
      <c r="C67" s="425" t="s">
        <v>630</v>
      </c>
      <c r="D67" s="424">
        <v>5529.5568941199544</v>
      </c>
      <c r="E67" s="424">
        <v>7571.3029545369745</v>
      </c>
      <c r="F67" s="424">
        <v>5093.0558697546785</v>
      </c>
      <c r="G67" s="424">
        <v>5470.965553</v>
      </c>
      <c r="I67" s="425" t="s">
        <v>630</v>
      </c>
      <c r="J67" s="424">
        <v>688041</v>
      </c>
      <c r="K67" s="424">
        <v>1042898</v>
      </c>
      <c r="L67" s="424">
        <v>891338</v>
      </c>
      <c r="M67" s="424">
        <v>1036149</v>
      </c>
      <c r="O67" s="425" t="s">
        <v>630</v>
      </c>
      <c r="P67" s="424">
        <v>5529.5568941199544</v>
      </c>
      <c r="Q67" s="424">
        <v>7571.3029545369745</v>
      </c>
      <c r="R67" s="424">
        <v>5093.0558697546785</v>
      </c>
      <c r="S67" s="424">
        <v>5470.965553</v>
      </c>
      <c r="U67" s="425" t="s">
        <v>630</v>
      </c>
      <c r="V67" s="424">
        <v>688041</v>
      </c>
      <c r="W67" s="424">
        <v>1042898</v>
      </c>
      <c r="X67" s="424">
        <v>891338</v>
      </c>
      <c r="Y67" s="424">
        <v>1036149</v>
      </c>
      <c r="AA67" s="417">
        <f t="shared" si="0"/>
        <v>8036.6677191038816</v>
      </c>
      <c r="AB67" s="417">
        <f t="shared" si="1"/>
        <v>7259.869090301233</v>
      </c>
      <c r="AC67" s="417">
        <f t="shared" si="2"/>
        <v>5713.9445078687086</v>
      </c>
      <c r="AD67" s="417">
        <f t="shared" si="3"/>
        <v>5280.0953849301595</v>
      </c>
      <c r="AF67" s="417">
        <f t="shared" si="4"/>
        <v>8036.6677191038834</v>
      </c>
      <c r="AG67" s="417">
        <f t="shared" si="5"/>
        <v>7259.8690903012321</v>
      </c>
      <c r="AH67" s="417">
        <f t="shared" si="6"/>
        <v>5713.9445078687086</v>
      </c>
      <c r="AI67" s="417">
        <f t="shared" si="7"/>
        <v>5280.0953849301604</v>
      </c>
      <c r="AK67" s="417">
        <f t="shared" si="32"/>
        <v>8036.6677191038834</v>
      </c>
      <c r="AL67" s="322">
        <f t="shared" si="33"/>
        <v>7259.8690903012321</v>
      </c>
      <c r="AM67" s="322">
        <f t="shared" si="34"/>
        <v>5713.9445078687086</v>
      </c>
      <c r="AN67" s="322">
        <f t="shared" si="35"/>
        <v>5280.0953849301604</v>
      </c>
      <c r="AP67" s="417">
        <f t="shared" si="12"/>
        <v>5529.5568941199554</v>
      </c>
      <c r="AQ67" s="322">
        <f t="shared" si="13"/>
        <v>7571.3029545369736</v>
      </c>
      <c r="AR67" s="322">
        <f t="shared" si="14"/>
        <v>5093.0558697546785</v>
      </c>
      <c r="AS67" s="322">
        <f t="shared" si="15"/>
        <v>5470.9655530000009</v>
      </c>
      <c r="AT67" s="322"/>
      <c r="AU67" s="425" t="s">
        <v>637</v>
      </c>
      <c r="AV67" s="322">
        <f t="shared" si="48"/>
        <v>5360.4616778463469</v>
      </c>
      <c r="AW67" s="322">
        <f t="shared" si="49"/>
        <v>4120.9922547190899</v>
      </c>
      <c r="AX67" s="322">
        <f t="shared" si="50"/>
        <v>5293.5731599772471</v>
      </c>
      <c r="AY67" s="322">
        <f t="shared" si="51"/>
        <v>4695.6210101855404</v>
      </c>
      <c r="BA67" s="425" t="s">
        <v>637</v>
      </c>
      <c r="BB67" s="322">
        <v>559276</v>
      </c>
      <c r="BC67" s="322">
        <v>530666</v>
      </c>
      <c r="BD67" s="322">
        <v>730945</v>
      </c>
      <c r="BE67" s="322">
        <v>658847</v>
      </c>
      <c r="BG67" s="425" t="s">
        <v>637</v>
      </c>
      <c r="BH67" s="322">
        <f t="shared" si="36"/>
        <v>9584.6445723513025</v>
      </c>
      <c r="BI67" s="322">
        <f t="shared" si="37"/>
        <v>7765.6986781122023</v>
      </c>
      <c r="BJ67" s="322">
        <f t="shared" si="38"/>
        <v>7242.0950413194523</v>
      </c>
      <c r="BK67" s="322">
        <f t="shared" si="39"/>
        <v>7127.0279900880478</v>
      </c>
    </row>
    <row r="68" spans="1:63">
      <c r="A68" s="416" t="s">
        <v>288</v>
      </c>
      <c r="B68" s="416" t="s">
        <v>630</v>
      </c>
      <c r="C68" s="425" t="s">
        <v>639</v>
      </c>
      <c r="D68" s="424">
        <v>32.162678421688994</v>
      </c>
      <c r="E68" s="424">
        <v>22.506698968823677</v>
      </c>
      <c r="F68" s="424">
        <v>27.966216655293316</v>
      </c>
      <c r="G68" s="424">
        <v>45.162621000000001</v>
      </c>
      <c r="I68" s="425" t="s">
        <v>639</v>
      </c>
      <c r="J68" s="424">
        <v>14206</v>
      </c>
      <c r="K68" s="424">
        <v>9810</v>
      </c>
      <c r="L68" s="424">
        <v>7372</v>
      </c>
      <c r="M68" s="424">
        <v>7632</v>
      </c>
      <c r="O68" s="425" t="s">
        <v>639</v>
      </c>
      <c r="P68" s="424">
        <v>32.162678421688994</v>
      </c>
      <c r="Q68" s="424">
        <v>22.506698968823677</v>
      </c>
      <c r="R68" s="424">
        <v>27.966216655293316</v>
      </c>
      <c r="S68" s="424">
        <v>45.162621000000001</v>
      </c>
      <c r="U68" s="425" t="s">
        <v>639</v>
      </c>
      <c r="V68" s="424">
        <v>14206</v>
      </c>
      <c r="W68" s="424">
        <v>9810</v>
      </c>
      <c r="X68" s="424">
        <v>7372</v>
      </c>
      <c r="Y68" s="424">
        <v>7632</v>
      </c>
      <c r="AA68" s="417">
        <f t="shared" ref="AA68:AA131" si="52">IFERROR(D68*1000000/J68,0)</f>
        <v>2264.0207251646484</v>
      </c>
      <c r="AB68" s="417">
        <f t="shared" ref="AB68:AB131" si="53">IFERROR(E68*1000000/K68,0)</f>
        <v>2294.2608530910989</v>
      </c>
      <c r="AC68" s="417">
        <f t="shared" ref="AC68:AC131" si="54">IFERROR(F68*1000000/L68,0)</f>
        <v>3793.5725251347417</v>
      </c>
      <c r="AD68" s="417">
        <f t="shared" ref="AD68:AD131" si="55">IFERROR(G68*1000000/M68,0)</f>
        <v>5917.5341981132078</v>
      </c>
      <c r="AF68" s="417">
        <f t="shared" ref="AF68:AF131" si="56">IFERROR(P68/V68*10^6,0)</f>
        <v>2264.0207251646484</v>
      </c>
      <c r="AG68" s="417">
        <f t="shared" ref="AG68:AG131" si="57">IFERROR(Q68/W68*10^6,0)</f>
        <v>2294.2608530910984</v>
      </c>
      <c r="AH68" s="417">
        <f t="shared" ref="AH68:AH131" si="58">IFERROR(R68/X68*10^6,0)</f>
        <v>3793.5725251347417</v>
      </c>
      <c r="AI68" s="417">
        <f t="shared" ref="AI68:AI131" si="59">IFERROR(S68/Y68*10^6,0)</f>
        <v>5917.5341981132078</v>
      </c>
      <c r="AK68" s="417">
        <f t="shared" ref="AK68:AK95" si="60">IFERROR(P68/V68*10^6,0)</f>
        <v>2264.0207251646484</v>
      </c>
      <c r="AL68" s="322">
        <f t="shared" ref="AL68:AL95" si="61">AG68</f>
        <v>2294.2608530910984</v>
      </c>
      <c r="AM68" s="322">
        <f t="shared" ref="AM68:AM95" si="62">AH68</f>
        <v>3793.5725251347417</v>
      </c>
      <c r="AN68" s="322">
        <f t="shared" ref="AN68:AN95" si="63">AI68</f>
        <v>5917.5341981132078</v>
      </c>
      <c r="AP68" s="417">
        <f t="shared" ref="AP68:AP131" si="64">AK68*V68/1000000</f>
        <v>32.162678421688994</v>
      </c>
      <c r="AQ68" s="322">
        <f t="shared" ref="AQ68:AQ131" si="65">AL68*W68/1000000</f>
        <v>22.506698968823674</v>
      </c>
      <c r="AR68" s="322">
        <f t="shared" ref="AR68:AR131" si="66">AM68*X68/1000000</f>
        <v>27.966216655293316</v>
      </c>
      <c r="AS68" s="322">
        <f t="shared" ref="AS68:AS131" si="67">AN68*Y68/1000000</f>
        <v>45.162621000000001</v>
      </c>
      <c r="AT68" s="322"/>
      <c r="AU68" s="425" t="s">
        <v>636</v>
      </c>
      <c r="AV68" s="322">
        <f t="shared" si="48"/>
        <v>7822.1587114419326</v>
      </c>
      <c r="AW68" s="322">
        <f t="shared" si="49"/>
        <v>5448.2773310492366</v>
      </c>
      <c r="AX68" s="322">
        <f t="shared" si="50"/>
        <v>8241.8246518740743</v>
      </c>
      <c r="AY68" s="322">
        <f t="shared" si="51"/>
        <v>7713.3451878860687</v>
      </c>
      <c r="BA68" s="425" t="s">
        <v>636</v>
      </c>
      <c r="BB68" s="322">
        <v>600585.85</v>
      </c>
      <c r="BC68" s="322">
        <v>402352</v>
      </c>
      <c r="BD68" s="322">
        <v>698366</v>
      </c>
      <c r="BE68" s="322">
        <v>646772</v>
      </c>
      <c r="BG68" s="425" t="s">
        <v>636</v>
      </c>
      <c r="BH68" s="322">
        <f t="shared" si="36"/>
        <v>13024.2141259937</v>
      </c>
      <c r="BI68" s="322">
        <f t="shared" si="37"/>
        <v>13541.071825290383</v>
      </c>
      <c r="BJ68" s="322">
        <f t="shared" si="38"/>
        <v>11801.583484697241</v>
      </c>
      <c r="BK68" s="322">
        <f t="shared" si="39"/>
        <v>11925.910812289445</v>
      </c>
    </row>
    <row r="69" spans="1:63">
      <c r="A69" s="416" t="s">
        <v>288</v>
      </c>
      <c r="B69" s="416" t="s">
        <v>629</v>
      </c>
      <c r="C69" s="425" t="s">
        <v>629</v>
      </c>
      <c r="D69" s="424">
        <v>312.8564089474965</v>
      </c>
      <c r="E69" s="424">
        <v>441.21427351305942</v>
      </c>
      <c r="F69" s="424">
        <v>354.14478783074583</v>
      </c>
      <c r="G69" s="424">
        <v>300.70651700000002</v>
      </c>
      <c r="I69" s="425" t="s">
        <v>629</v>
      </c>
      <c r="J69" s="424">
        <v>55545</v>
      </c>
      <c r="K69" s="424">
        <v>90435</v>
      </c>
      <c r="L69" s="424">
        <v>75234</v>
      </c>
      <c r="M69" s="424">
        <v>73364</v>
      </c>
      <c r="O69" s="425" t="s">
        <v>629</v>
      </c>
      <c r="P69" s="424">
        <v>312.8564089474965</v>
      </c>
      <c r="Q69" s="424">
        <v>441.21427351305942</v>
      </c>
      <c r="R69" s="424">
        <v>354.14478783074583</v>
      </c>
      <c r="S69" s="424">
        <v>300.70651700000002</v>
      </c>
      <c r="U69" s="425" t="s">
        <v>629</v>
      </c>
      <c r="V69" s="424">
        <v>55545</v>
      </c>
      <c r="W69" s="424">
        <v>90435</v>
      </c>
      <c r="X69" s="424">
        <v>75234</v>
      </c>
      <c r="Y69" s="424">
        <v>73364</v>
      </c>
      <c r="AA69" s="417">
        <f t="shared" si="52"/>
        <v>5632.485533306266</v>
      </c>
      <c r="AB69" s="417">
        <f t="shared" si="53"/>
        <v>4878.7999503849114</v>
      </c>
      <c r="AC69" s="417">
        <f t="shared" si="54"/>
        <v>4707.2439034312383</v>
      </c>
      <c r="AD69" s="417">
        <f t="shared" si="55"/>
        <v>4098.8293577231343</v>
      </c>
      <c r="AF69" s="417">
        <f t="shared" si="56"/>
        <v>5632.4855333062651</v>
      </c>
      <c r="AG69" s="417">
        <f t="shared" si="57"/>
        <v>4878.7999503849114</v>
      </c>
      <c r="AH69" s="417">
        <f t="shared" si="58"/>
        <v>4707.2439034312383</v>
      </c>
      <c r="AI69" s="417">
        <f t="shared" si="59"/>
        <v>4098.8293577231343</v>
      </c>
      <c r="AK69" s="417">
        <f t="shared" si="60"/>
        <v>5632.4855333062651</v>
      </c>
      <c r="AL69" s="322">
        <f t="shared" si="61"/>
        <v>4878.7999503849114</v>
      </c>
      <c r="AM69" s="322">
        <f t="shared" si="62"/>
        <v>4707.2439034312383</v>
      </c>
      <c r="AN69" s="322">
        <f t="shared" si="63"/>
        <v>4098.8293577231343</v>
      </c>
      <c r="AP69" s="417">
        <f t="shared" si="64"/>
        <v>312.85640894749645</v>
      </c>
      <c r="AQ69" s="322">
        <f t="shared" si="65"/>
        <v>441.21427351305942</v>
      </c>
      <c r="AR69" s="322">
        <f t="shared" si="66"/>
        <v>354.14478783074577</v>
      </c>
      <c r="AS69" s="322">
        <f t="shared" si="67"/>
        <v>300.70651700000002</v>
      </c>
      <c r="AT69" s="322"/>
      <c r="AU69" s="425" t="s">
        <v>635</v>
      </c>
      <c r="AV69" s="322">
        <f t="shared" si="48"/>
        <v>4308.9889754497408</v>
      </c>
      <c r="AW69" s="322">
        <f t="shared" si="49"/>
        <v>3027.7663850522567</v>
      </c>
      <c r="AX69" s="322">
        <f t="shared" si="50"/>
        <v>3120.328682487996</v>
      </c>
      <c r="AY69" s="322">
        <f t="shared" si="51"/>
        <v>2034.177543421295</v>
      </c>
      <c r="BA69" s="425" t="s">
        <v>635</v>
      </c>
      <c r="BB69" s="322">
        <v>981889.39999999991</v>
      </c>
      <c r="BC69" s="322">
        <v>623784</v>
      </c>
      <c r="BD69" s="322">
        <v>911581</v>
      </c>
      <c r="BE69" s="322">
        <v>496223</v>
      </c>
      <c r="BG69" s="425" t="s">
        <v>635</v>
      </c>
      <c r="BH69" s="322">
        <f t="shared" ref="BH69:BH100" si="68">IFERROR(AV69*1000000/BB69,0)</f>
        <v>4388.4667412131557</v>
      </c>
      <c r="BI69" s="322">
        <f t="shared" ref="BI69:BI100" si="69">IFERROR(AW69*1000000/BC69,0)</f>
        <v>4853.8699053715018</v>
      </c>
      <c r="BJ69" s="322">
        <f t="shared" ref="BJ69:BJ100" si="70">IFERROR(AX69*1000000/BD69,0)</f>
        <v>3422.9856507408513</v>
      </c>
      <c r="BK69" s="322">
        <f t="shared" ref="BK69:BK100" si="71">IFERROR(AY69*1000000/BE69,0)</f>
        <v>4099.3213603990444</v>
      </c>
    </row>
    <row r="70" spans="1:63">
      <c r="C70" s="432" t="s">
        <v>302</v>
      </c>
      <c r="D70" s="431">
        <v>16210.085351478307</v>
      </c>
      <c r="E70" s="431">
        <v>14843.837066585698</v>
      </c>
      <c r="F70" s="431">
        <v>14808.383245188239</v>
      </c>
      <c r="G70" s="431">
        <v>17607.569499000001</v>
      </c>
      <c r="I70" s="432" t="s">
        <v>302</v>
      </c>
      <c r="J70" s="431">
        <v>3816496</v>
      </c>
      <c r="K70" s="431">
        <v>3333933</v>
      </c>
      <c r="L70" s="431">
        <v>3030180</v>
      </c>
      <c r="M70" s="431">
        <v>3324093</v>
      </c>
      <c r="O70" s="432" t="s">
        <v>302</v>
      </c>
      <c r="P70" s="431">
        <f>SUM(P71:P82)</f>
        <v>16210.085351478307</v>
      </c>
      <c r="Q70" s="431">
        <f>SUM(Q71:Q82)</f>
        <v>14843.837066585698</v>
      </c>
      <c r="R70" s="431">
        <f>SUM(R71:R82)</f>
        <v>14808.383245188239</v>
      </c>
      <c r="S70" s="431">
        <f>SUM(S71:S82)</f>
        <v>17607.569499000001</v>
      </c>
      <c r="T70" s="322">
        <f>G70-S70</f>
        <v>0</v>
      </c>
      <c r="U70" s="432" t="s">
        <v>302</v>
      </c>
      <c r="V70" s="431">
        <v>3816496</v>
      </c>
      <c r="W70" s="431">
        <v>3333933</v>
      </c>
      <c r="X70" s="431">
        <v>3030180</v>
      </c>
      <c r="Y70" s="431">
        <v>3324093</v>
      </c>
      <c r="AA70" s="417">
        <f t="shared" si="52"/>
        <v>4247.3738611224289</v>
      </c>
      <c r="AB70" s="417">
        <f t="shared" si="53"/>
        <v>4452.3501421851306</v>
      </c>
      <c r="AC70" s="417">
        <f t="shared" si="54"/>
        <v>4886.9648816863155</v>
      </c>
      <c r="AD70" s="417">
        <f t="shared" si="55"/>
        <v>5296.9545373730516</v>
      </c>
      <c r="AF70" s="417">
        <f t="shared" si="56"/>
        <v>4247.3738611224289</v>
      </c>
      <c r="AG70" s="417">
        <f t="shared" si="57"/>
        <v>4452.3501421851306</v>
      </c>
      <c r="AH70" s="417">
        <f t="shared" si="58"/>
        <v>4886.9648816863155</v>
      </c>
      <c r="AI70" s="417">
        <f t="shared" si="59"/>
        <v>5296.9545373730516</v>
      </c>
      <c r="AK70" s="417">
        <f t="shared" si="60"/>
        <v>4247.3738611224289</v>
      </c>
      <c r="AL70" s="322">
        <f t="shared" si="61"/>
        <v>4452.3501421851306</v>
      </c>
      <c r="AM70" s="322">
        <f t="shared" si="62"/>
        <v>4886.9648816863155</v>
      </c>
      <c r="AN70" s="322">
        <f t="shared" si="63"/>
        <v>5296.9545373730516</v>
      </c>
      <c r="AP70" s="417">
        <f t="shared" si="64"/>
        <v>16210.085351478307</v>
      </c>
      <c r="AQ70" s="322">
        <f t="shared" si="65"/>
        <v>14843.837066585698</v>
      </c>
      <c r="AR70" s="322">
        <f t="shared" si="66"/>
        <v>14808.383245188241</v>
      </c>
      <c r="AS70" s="322">
        <f t="shared" si="67"/>
        <v>17607.569499000001</v>
      </c>
      <c r="AT70" s="322"/>
      <c r="AU70" s="425" t="s">
        <v>634</v>
      </c>
      <c r="AV70" s="322">
        <f t="shared" si="48"/>
        <v>4626.5367114629207</v>
      </c>
      <c r="AW70" s="322">
        <f t="shared" si="49"/>
        <v>3762.4430168347258</v>
      </c>
      <c r="AX70" s="322">
        <f t="shared" si="50"/>
        <v>12673.669912490774</v>
      </c>
      <c r="AY70" s="322">
        <f t="shared" si="51"/>
        <v>12074.844223244922</v>
      </c>
      <c r="BA70" s="425" t="s">
        <v>634</v>
      </c>
      <c r="BB70" s="322">
        <v>276235</v>
      </c>
      <c r="BC70" s="322">
        <v>241351</v>
      </c>
      <c r="BD70" s="322">
        <v>842814</v>
      </c>
      <c r="BE70" s="322">
        <v>934302</v>
      </c>
      <c r="BG70" s="425" t="s">
        <v>634</v>
      </c>
      <c r="BH70" s="322">
        <f t="shared" si="68"/>
        <v>16748.553628117079</v>
      </c>
      <c r="BI70" s="322">
        <f t="shared" si="69"/>
        <v>15589.092304712745</v>
      </c>
      <c r="BJ70" s="322">
        <f t="shared" si="70"/>
        <v>15037.327230552381</v>
      </c>
      <c r="BK70" s="322">
        <f t="shared" si="71"/>
        <v>12923.919913737658</v>
      </c>
    </row>
    <row r="71" spans="1:63">
      <c r="A71" s="416" t="s">
        <v>302</v>
      </c>
      <c r="B71" s="416" t="s">
        <v>638</v>
      </c>
      <c r="C71" s="425" t="s">
        <v>638</v>
      </c>
      <c r="D71" s="424">
        <v>4161.0044543332733</v>
      </c>
      <c r="E71" s="424">
        <v>4096.4982374236133</v>
      </c>
      <c r="F71" s="424">
        <v>3486.9323011855108</v>
      </c>
      <c r="G71" s="424">
        <v>3277.07179</v>
      </c>
      <c r="I71" s="425" t="s">
        <v>638</v>
      </c>
      <c r="J71" s="424">
        <v>894425</v>
      </c>
      <c r="K71" s="424">
        <v>814709</v>
      </c>
      <c r="L71" s="424">
        <v>689569</v>
      </c>
      <c r="M71" s="424">
        <v>676746</v>
      </c>
      <c r="O71" s="425" t="s">
        <v>638</v>
      </c>
      <c r="P71" s="424">
        <v>4161.0044543332733</v>
      </c>
      <c r="Q71" s="424">
        <v>4096.4982374236133</v>
      </c>
      <c r="R71" s="424">
        <v>3486.9323011855108</v>
      </c>
      <c r="S71" s="424">
        <v>3277.07179</v>
      </c>
      <c r="U71" s="425" t="s">
        <v>638</v>
      </c>
      <c r="V71" s="424">
        <v>894425</v>
      </c>
      <c r="W71" s="424">
        <v>814709</v>
      </c>
      <c r="X71" s="424">
        <v>689569</v>
      </c>
      <c r="Y71" s="424">
        <v>676746</v>
      </c>
      <c r="AA71" s="417">
        <f t="shared" si="52"/>
        <v>4652.1558032627372</v>
      </c>
      <c r="AB71" s="417">
        <f t="shared" si="53"/>
        <v>5028.1735410111014</v>
      </c>
      <c r="AC71" s="417">
        <f t="shared" si="54"/>
        <v>5056.6836693434752</v>
      </c>
      <c r="AD71" s="417">
        <f t="shared" si="55"/>
        <v>4842.3955073247571</v>
      </c>
      <c r="AF71" s="417">
        <f t="shared" si="56"/>
        <v>4652.1558032627363</v>
      </c>
      <c r="AG71" s="417">
        <f t="shared" si="57"/>
        <v>5028.1735410111005</v>
      </c>
      <c r="AH71" s="417">
        <f t="shared" si="58"/>
        <v>5056.6836693434752</v>
      </c>
      <c r="AI71" s="417">
        <f t="shared" si="59"/>
        <v>4842.3955073247571</v>
      </c>
      <c r="AK71" s="417">
        <f t="shared" si="60"/>
        <v>4652.1558032627363</v>
      </c>
      <c r="AL71" s="322">
        <f t="shared" si="61"/>
        <v>5028.1735410111005</v>
      </c>
      <c r="AM71" s="322">
        <f t="shared" si="62"/>
        <v>5056.6836693434752</v>
      </c>
      <c r="AN71" s="322">
        <f t="shared" si="63"/>
        <v>4842.3955073247571</v>
      </c>
      <c r="AP71" s="417">
        <f t="shared" si="64"/>
        <v>4161.0044543332733</v>
      </c>
      <c r="AQ71" s="322">
        <f t="shared" si="65"/>
        <v>4096.4982374236124</v>
      </c>
      <c r="AR71" s="322">
        <f t="shared" si="66"/>
        <v>3486.9323011855108</v>
      </c>
      <c r="AS71" s="322">
        <f t="shared" si="67"/>
        <v>3277.07179</v>
      </c>
      <c r="AT71" s="322"/>
      <c r="AU71" s="425" t="s">
        <v>633</v>
      </c>
      <c r="AV71" s="322">
        <f t="shared" si="48"/>
        <v>2956.957477828013</v>
      </c>
      <c r="AW71" s="322">
        <f t="shared" si="49"/>
        <v>3044.3573183529979</v>
      </c>
      <c r="AX71" s="322">
        <f t="shared" si="50"/>
        <v>4028.6135081976781</v>
      </c>
      <c r="AY71" s="322">
        <f t="shared" si="51"/>
        <v>2838.1203444258736</v>
      </c>
      <c r="BA71" s="425" t="s">
        <v>633</v>
      </c>
      <c r="BB71" s="322">
        <v>298075</v>
      </c>
      <c r="BC71" s="322">
        <v>197854</v>
      </c>
      <c r="BD71" s="322">
        <v>459779</v>
      </c>
      <c r="BE71" s="322">
        <v>365772</v>
      </c>
      <c r="BG71" s="425" t="s">
        <v>633</v>
      </c>
      <c r="BH71" s="322">
        <f t="shared" si="68"/>
        <v>9920.1794106450161</v>
      </c>
      <c r="BI71" s="322">
        <f t="shared" si="69"/>
        <v>15386.887898920404</v>
      </c>
      <c r="BJ71" s="322">
        <f t="shared" si="70"/>
        <v>8762.0650534227916</v>
      </c>
      <c r="BK71" s="322">
        <f t="shared" si="71"/>
        <v>7759.2608084431658</v>
      </c>
    </row>
    <row r="72" spans="1:63">
      <c r="A72" s="416" t="s">
        <v>302</v>
      </c>
      <c r="B72" s="416" t="s">
        <v>637</v>
      </c>
      <c r="C72" s="425" t="s">
        <v>637</v>
      </c>
      <c r="D72" s="424">
        <v>1143.0257754693475</v>
      </c>
      <c r="E72" s="424">
        <v>1105.7110831889383</v>
      </c>
      <c r="F72" s="424">
        <v>1107.4046644459343</v>
      </c>
      <c r="G72" s="424">
        <v>1385.719951</v>
      </c>
      <c r="I72" s="425" t="s">
        <v>637</v>
      </c>
      <c r="J72" s="424">
        <v>165382</v>
      </c>
      <c r="K72" s="424">
        <v>173808</v>
      </c>
      <c r="L72" s="424">
        <v>195851</v>
      </c>
      <c r="M72" s="424">
        <v>265028</v>
      </c>
      <c r="O72" s="425" t="s">
        <v>637</v>
      </c>
      <c r="P72" s="424">
        <v>1143.0257754693475</v>
      </c>
      <c r="Q72" s="424">
        <v>1105.7110831889383</v>
      </c>
      <c r="R72" s="424">
        <v>1107.4046644459343</v>
      </c>
      <c r="S72" s="424">
        <v>1385.719951</v>
      </c>
      <c r="U72" s="425" t="s">
        <v>637</v>
      </c>
      <c r="V72" s="424">
        <v>165382</v>
      </c>
      <c r="W72" s="424">
        <v>173808</v>
      </c>
      <c r="X72" s="424">
        <v>195851</v>
      </c>
      <c r="Y72" s="424">
        <v>265028</v>
      </c>
      <c r="AA72" s="417">
        <f t="shared" si="52"/>
        <v>6911.4279393727702</v>
      </c>
      <c r="AB72" s="417">
        <f t="shared" si="53"/>
        <v>6361.681183771394</v>
      </c>
      <c r="AC72" s="417">
        <f t="shared" si="54"/>
        <v>5654.322237037004</v>
      </c>
      <c r="AD72" s="417">
        <f t="shared" si="55"/>
        <v>5228.5794368896868</v>
      </c>
      <c r="AF72" s="417">
        <f t="shared" si="56"/>
        <v>6911.4279393727711</v>
      </c>
      <c r="AG72" s="417">
        <f t="shared" si="57"/>
        <v>6361.6811837713931</v>
      </c>
      <c r="AH72" s="417">
        <f t="shared" si="58"/>
        <v>5654.322237037004</v>
      </c>
      <c r="AI72" s="417">
        <f t="shared" si="59"/>
        <v>5228.5794368896877</v>
      </c>
      <c r="AK72" s="417">
        <f t="shared" si="60"/>
        <v>6911.4279393727711</v>
      </c>
      <c r="AL72" s="322">
        <f t="shared" si="61"/>
        <v>6361.6811837713931</v>
      </c>
      <c r="AM72" s="322">
        <f t="shared" si="62"/>
        <v>5654.322237037004</v>
      </c>
      <c r="AN72" s="322">
        <f t="shared" si="63"/>
        <v>5228.5794368896877</v>
      </c>
      <c r="AP72" s="417">
        <f t="shared" si="64"/>
        <v>1143.0257754693478</v>
      </c>
      <c r="AQ72" s="322">
        <f t="shared" si="65"/>
        <v>1105.7110831889383</v>
      </c>
      <c r="AR72" s="322">
        <f t="shared" si="66"/>
        <v>1107.4046644459343</v>
      </c>
      <c r="AS72" s="322">
        <f t="shared" si="67"/>
        <v>1385.7199510000003</v>
      </c>
      <c r="AT72" s="322"/>
      <c r="AU72" s="425" t="s">
        <v>97</v>
      </c>
      <c r="AV72" s="322">
        <f t="shared" si="48"/>
        <v>1283.7490049411176</v>
      </c>
      <c r="AW72" s="322">
        <f t="shared" si="49"/>
        <v>1618.2196426225612</v>
      </c>
      <c r="AX72" s="322">
        <f t="shared" si="50"/>
        <v>1332.5343304907014</v>
      </c>
      <c r="AY72" s="322">
        <f t="shared" si="51"/>
        <v>883.16351787451777</v>
      </c>
      <c r="BA72" s="425" t="s">
        <v>97</v>
      </c>
      <c r="BB72" s="322">
        <v>619769</v>
      </c>
      <c r="BC72" s="322">
        <v>634878</v>
      </c>
      <c r="BD72" s="322">
        <v>586163</v>
      </c>
      <c r="BE72" s="322">
        <v>391584</v>
      </c>
      <c r="BG72" s="425" t="s">
        <v>97</v>
      </c>
      <c r="BH72" s="322">
        <f t="shared" si="68"/>
        <v>2071.33465039574</v>
      </c>
      <c r="BI72" s="322">
        <f t="shared" si="69"/>
        <v>2548.8670935558662</v>
      </c>
      <c r="BJ72" s="322">
        <f t="shared" si="70"/>
        <v>2273.3170304005907</v>
      </c>
      <c r="BK72" s="322">
        <f t="shared" si="71"/>
        <v>2255.3616028094043</v>
      </c>
    </row>
    <row r="73" spans="1:63">
      <c r="A73" s="416" t="s">
        <v>302</v>
      </c>
      <c r="B73" s="416" t="s">
        <v>636</v>
      </c>
      <c r="C73" s="425" t="s">
        <v>636</v>
      </c>
      <c r="D73" s="424">
        <v>1718.7241400656574</v>
      </c>
      <c r="E73" s="424">
        <v>1156.2545923886687</v>
      </c>
      <c r="F73" s="424">
        <v>1268.3484968636726</v>
      </c>
      <c r="G73" s="424">
        <v>1413.8652929999998</v>
      </c>
      <c r="I73" s="425" t="s">
        <v>636</v>
      </c>
      <c r="J73" s="424">
        <v>147366</v>
      </c>
      <c r="K73" s="424">
        <v>96184</v>
      </c>
      <c r="L73" s="424">
        <v>105106</v>
      </c>
      <c r="M73" s="424">
        <v>134185</v>
      </c>
      <c r="O73" s="425" t="s">
        <v>636</v>
      </c>
      <c r="P73" s="424">
        <v>1718.7241400656574</v>
      </c>
      <c r="Q73" s="424">
        <v>1156.2545923886687</v>
      </c>
      <c r="R73" s="424">
        <v>1268.3484968636726</v>
      </c>
      <c r="S73" s="424">
        <v>1413.8652929999998</v>
      </c>
      <c r="U73" s="425" t="s">
        <v>636</v>
      </c>
      <c r="V73" s="424">
        <v>147366</v>
      </c>
      <c r="W73" s="424">
        <v>96184</v>
      </c>
      <c r="X73" s="424">
        <v>105106</v>
      </c>
      <c r="Y73" s="424">
        <v>134185</v>
      </c>
      <c r="AA73" s="417">
        <f t="shared" si="52"/>
        <v>11662.962556258957</v>
      </c>
      <c r="AB73" s="417">
        <f t="shared" si="53"/>
        <v>12021.277888096449</v>
      </c>
      <c r="AC73" s="417">
        <f t="shared" si="54"/>
        <v>12067.327239773871</v>
      </c>
      <c r="AD73" s="417">
        <f t="shared" si="55"/>
        <v>10536.686611767334</v>
      </c>
      <c r="AF73" s="417">
        <f t="shared" si="56"/>
        <v>11662.962556258955</v>
      </c>
      <c r="AG73" s="417">
        <f t="shared" si="57"/>
        <v>12021.277888096447</v>
      </c>
      <c r="AH73" s="417">
        <f t="shared" si="58"/>
        <v>12067.327239773871</v>
      </c>
      <c r="AI73" s="417">
        <f t="shared" si="59"/>
        <v>10536.686611767334</v>
      </c>
      <c r="AK73" s="417">
        <f t="shared" si="60"/>
        <v>11662.962556258955</v>
      </c>
      <c r="AL73" s="322">
        <f t="shared" si="61"/>
        <v>12021.277888096447</v>
      </c>
      <c r="AM73" s="322">
        <f t="shared" si="62"/>
        <v>12067.327239773871</v>
      </c>
      <c r="AN73" s="322">
        <f t="shared" si="63"/>
        <v>10536.686611767334</v>
      </c>
      <c r="AP73" s="417">
        <f t="shared" si="64"/>
        <v>1718.7241400656571</v>
      </c>
      <c r="AQ73" s="322">
        <f t="shared" si="65"/>
        <v>1156.2545923886687</v>
      </c>
      <c r="AR73" s="322">
        <f t="shared" si="66"/>
        <v>1268.3484968636726</v>
      </c>
      <c r="AS73" s="322">
        <f t="shared" si="67"/>
        <v>1413.8652929999998</v>
      </c>
      <c r="AT73" s="322"/>
      <c r="AU73" s="425" t="s">
        <v>632</v>
      </c>
      <c r="AV73" s="322">
        <f t="shared" si="48"/>
        <v>189.53167472749476</v>
      </c>
      <c r="AW73" s="322">
        <f t="shared" si="49"/>
        <v>124.74284681139972</v>
      </c>
      <c r="AX73" s="322">
        <f t="shared" si="50"/>
        <v>5340.5365988964513</v>
      </c>
      <c r="AY73" s="322">
        <f t="shared" si="51"/>
        <v>6124.8024072527278</v>
      </c>
      <c r="BA73" s="425" t="s">
        <v>632</v>
      </c>
      <c r="BB73" s="322">
        <v>49371</v>
      </c>
      <c r="BC73" s="322">
        <v>16087</v>
      </c>
      <c r="BD73" s="322">
        <v>178373</v>
      </c>
      <c r="BE73" s="322">
        <v>179556</v>
      </c>
      <c r="BG73" s="425" t="s">
        <v>632</v>
      </c>
      <c r="BH73" s="322">
        <f t="shared" si="68"/>
        <v>3838.9271987096627</v>
      </c>
      <c r="BI73" s="322">
        <f t="shared" si="69"/>
        <v>7754.2641145894022</v>
      </c>
      <c r="BJ73" s="322">
        <f t="shared" si="70"/>
        <v>29940.274586941134</v>
      </c>
      <c r="BK73" s="322">
        <f t="shared" si="71"/>
        <v>34110.820063115279</v>
      </c>
    </row>
    <row r="74" spans="1:63">
      <c r="A74" s="416" t="s">
        <v>302</v>
      </c>
      <c r="B74" s="416" t="s">
        <v>635</v>
      </c>
      <c r="C74" s="425" t="s">
        <v>635</v>
      </c>
      <c r="D74" s="424">
        <v>398.93686179605379</v>
      </c>
      <c r="E74" s="424">
        <v>265.57495981768369</v>
      </c>
      <c r="F74" s="424">
        <v>219.3809797923187</v>
      </c>
      <c r="G74" s="424">
        <v>215.74056899999999</v>
      </c>
      <c r="I74" s="425" t="s">
        <v>635</v>
      </c>
      <c r="J74" s="424">
        <v>138967</v>
      </c>
      <c r="K74" s="424">
        <v>105105</v>
      </c>
      <c r="L74" s="424">
        <v>81668</v>
      </c>
      <c r="M74" s="424">
        <v>87712</v>
      </c>
      <c r="O74" s="425" t="s">
        <v>635</v>
      </c>
      <c r="P74" s="424">
        <v>398.93686179605379</v>
      </c>
      <c r="Q74" s="424">
        <v>265.57495981768369</v>
      </c>
      <c r="R74" s="424">
        <v>219.3809797923187</v>
      </c>
      <c r="S74" s="424">
        <v>215.74056899999999</v>
      </c>
      <c r="U74" s="425" t="s">
        <v>635</v>
      </c>
      <c r="V74" s="424">
        <v>138967</v>
      </c>
      <c r="W74" s="424">
        <v>105105</v>
      </c>
      <c r="X74" s="424">
        <v>81668</v>
      </c>
      <c r="Y74" s="424">
        <v>87712</v>
      </c>
      <c r="AA74" s="417">
        <f t="shared" si="52"/>
        <v>2870.7309058701258</v>
      </c>
      <c r="AB74" s="417">
        <f t="shared" si="53"/>
        <v>2526.7585730239634</v>
      </c>
      <c r="AC74" s="417">
        <f t="shared" si="54"/>
        <v>2686.2538545368898</v>
      </c>
      <c r="AD74" s="417">
        <f t="shared" si="55"/>
        <v>2459.6471292411529</v>
      </c>
      <c r="AF74" s="417">
        <f t="shared" si="56"/>
        <v>2870.7309058701262</v>
      </c>
      <c r="AG74" s="417">
        <f t="shared" si="57"/>
        <v>2526.7585730239634</v>
      </c>
      <c r="AH74" s="417">
        <f t="shared" si="58"/>
        <v>2686.2538545368898</v>
      </c>
      <c r="AI74" s="417">
        <f t="shared" si="59"/>
        <v>2459.6471292411525</v>
      </c>
      <c r="AK74" s="417">
        <f t="shared" si="60"/>
        <v>2870.7309058701262</v>
      </c>
      <c r="AL74" s="322">
        <f t="shared" si="61"/>
        <v>2526.7585730239634</v>
      </c>
      <c r="AM74" s="322">
        <f t="shared" si="62"/>
        <v>2686.2538545368898</v>
      </c>
      <c r="AN74" s="322">
        <f t="shared" si="63"/>
        <v>2459.6471292411525</v>
      </c>
      <c r="AP74" s="417">
        <f t="shared" si="64"/>
        <v>398.93686179605385</v>
      </c>
      <c r="AQ74" s="322">
        <f t="shared" si="65"/>
        <v>265.57495981768369</v>
      </c>
      <c r="AR74" s="322">
        <f t="shared" si="66"/>
        <v>219.3809797923187</v>
      </c>
      <c r="AS74" s="322">
        <f t="shared" si="67"/>
        <v>215.74056899999997</v>
      </c>
      <c r="AT74" s="322"/>
      <c r="AU74" s="425" t="s">
        <v>631</v>
      </c>
      <c r="AV74" s="322">
        <f t="shared" si="48"/>
        <v>1119.8590828718675</v>
      </c>
      <c r="AW74" s="322">
        <f t="shared" si="49"/>
        <v>980.23055872994007</v>
      </c>
      <c r="AX74" s="322">
        <f t="shared" si="50"/>
        <v>1077.9082380552863</v>
      </c>
      <c r="AY74" s="322">
        <f t="shared" si="51"/>
        <v>1404.3548002169307</v>
      </c>
      <c r="BA74" s="425" t="s">
        <v>631</v>
      </c>
      <c r="BB74" s="322">
        <v>103015</v>
      </c>
      <c r="BC74" s="322">
        <v>75628</v>
      </c>
      <c r="BD74" s="322">
        <v>96652</v>
      </c>
      <c r="BE74" s="322">
        <v>109120</v>
      </c>
      <c r="BG74" s="425" t="s">
        <v>631</v>
      </c>
      <c r="BH74" s="322">
        <f t="shared" si="68"/>
        <v>10870.835148977018</v>
      </c>
      <c r="BI74" s="322">
        <f t="shared" si="69"/>
        <v>12961.212232637912</v>
      </c>
      <c r="BJ74" s="322">
        <f t="shared" si="70"/>
        <v>11152.466974871564</v>
      </c>
      <c r="BK74" s="322">
        <f t="shared" si="71"/>
        <v>12869.820383219672</v>
      </c>
    </row>
    <row r="75" spans="1:63">
      <c r="A75" s="416" t="s">
        <v>302</v>
      </c>
      <c r="B75" s="416" t="s">
        <v>634</v>
      </c>
      <c r="C75" s="425" t="s">
        <v>634</v>
      </c>
      <c r="D75" s="424">
        <v>1481.9239567260825</v>
      </c>
      <c r="E75" s="424">
        <v>1435.9853128856589</v>
      </c>
      <c r="F75" s="424">
        <v>1823.480664524343</v>
      </c>
      <c r="G75" s="424">
        <v>2144.2930460000002</v>
      </c>
      <c r="I75" s="425" t="s">
        <v>634</v>
      </c>
      <c r="J75" s="424">
        <v>121574</v>
      </c>
      <c r="K75" s="424">
        <v>106090</v>
      </c>
      <c r="L75" s="424">
        <v>120223</v>
      </c>
      <c r="M75" s="424">
        <v>133792</v>
      </c>
      <c r="O75" s="425" t="s">
        <v>634</v>
      </c>
      <c r="P75" s="424">
        <v>1481.9239567260825</v>
      </c>
      <c r="Q75" s="424">
        <v>1435.9853128856589</v>
      </c>
      <c r="R75" s="424">
        <v>1823.480664524343</v>
      </c>
      <c r="S75" s="424">
        <v>2144.2930460000002</v>
      </c>
      <c r="U75" s="425" t="s">
        <v>634</v>
      </c>
      <c r="V75" s="424">
        <v>121574</v>
      </c>
      <c r="W75" s="424">
        <v>106090</v>
      </c>
      <c r="X75" s="424">
        <v>120223</v>
      </c>
      <c r="Y75" s="424">
        <v>133792</v>
      </c>
      <c r="AA75" s="417">
        <f t="shared" si="52"/>
        <v>12189.480947621059</v>
      </c>
      <c r="AB75" s="417">
        <f t="shared" si="53"/>
        <v>13535.538815021764</v>
      </c>
      <c r="AC75" s="417">
        <f t="shared" si="54"/>
        <v>15167.485959627884</v>
      </c>
      <c r="AD75" s="417">
        <f t="shared" si="55"/>
        <v>16027.064742286537</v>
      </c>
      <c r="AF75" s="417">
        <f t="shared" si="56"/>
        <v>12189.480947621058</v>
      </c>
      <c r="AG75" s="417">
        <f t="shared" si="57"/>
        <v>13535.538815021764</v>
      </c>
      <c r="AH75" s="417">
        <f t="shared" si="58"/>
        <v>15167.485959627882</v>
      </c>
      <c r="AI75" s="417">
        <f t="shared" si="59"/>
        <v>16027.064742286535</v>
      </c>
      <c r="AK75" s="417">
        <f t="shared" si="60"/>
        <v>12189.480947621058</v>
      </c>
      <c r="AL75" s="322">
        <f t="shared" si="61"/>
        <v>13535.538815021764</v>
      </c>
      <c r="AM75" s="322">
        <f t="shared" si="62"/>
        <v>15167.485959627882</v>
      </c>
      <c r="AN75" s="322">
        <f t="shared" si="63"/>
        <v>16027.064742286535</v>
      </c>
      <c r="AP75" s="417">
        <f t="shared" si="64"/>
        <v>1481.9239567260825</v>
      </c>
      <c r="AQ75" s="322">
        <f t="shared" si="65"/>
        <v>1435.9853128856589</v>
      </c>
      <c r="AR75" s="322">
        <f t="shared" si="66"/>
        <v>1823.4806645243427</v>
      </c>
      <c r="AS75" s="322">
        <f t="shared" si="67"/>
        <v>2144.2930459999998</v>
      </c>
      <c r="AT75" s="322"/>
      <c r="AU75" s="425" t="s">
        <v>630</v>
      </c>
      <c r="AV75" s="322">
        <f t="shared" si="48"/>
        <v>7257.5820995130034</v>
      </c>
      <c r="AW75" s="322">
        <f t="shared" si="49"/>
        <v>5532.7088530698747</v>
      </c>
      <c r="AX75" s="322">
        <f t="shared" si="50"/>
        <v>14052.723737175369</v>
      </c>
      <c r="AY75" s="322">
        <f t="shared" si="51"/>
        <v>21401.446490602972</v>
      </c>
      <c r="BA75" s="425" t="s">
        <v>630</v>
      </c>
      <c r="BB75" s="322">
        <v>1789507.3</v>
      </c>
      <c r="BC75" s="322">
        <v>1617016</v>
      </c>
      <c r="BD75" s="322">
        <v>2655945</v>
      </c>
      <c r="BE75" s="322">
        <v>3342705</v>
      </c>
      <c r="BG75" s="425" t="s">
        <v>630</v>
      </c>
      <c r="BH75" s="322">
        <f t="shared" si="68"/>
        <v>4055.6314576157379</v>
      </c>
      <c r="BI75" s="322">
        <f t="shared" si="69"/>
        <v>3421.554797893079</v>
      </c>
      <c r="BJ75" s="322">
        <f t="shared" si="70"/>
        <v>5291.0447080701479</v>
      </c>
      <c r="BK75" s="322">
        <f t="shared" si="71"/>
        <v>6402.4335053805135</v>
      </c>
    </row>
    <row r="76" spans="1:63">
      <c r="A76" s="416" t="s">
        <v>302</v>
      </c>
      <c r="B76" s="416" t="s">
        <v>633</v>
      </c>
      <c r="C76" s="425" t="s">
        <v>633</v>
      </c>
      <c r="D76" s="424">
        <v>720.46864495594014</v>
      </c>
      <c r="E76" s="424">
        <v>467.92281928661345</v>
      </c>
      <c r="F76" s="424">
        <v>515.73470464646482</v>
      </c>
      <c r="G76" s="424">
        <v>372.62499800000001</v>
      </c>
      <c r="I76" s="425" t="s">
        <v>633</v>
      </c>
      <c r="J76" s="424">
        <v>109890</v>
      </c>
      <c r="K76" s="424">
        <v>62233</v>
      </c>
      <c r="L76" s="424">
        <v>72294</v>
      </c>
      <c r="M76" s="424">
        <v>57325</v>
      </c>
      <c r="O76" s="425" t="s">
        <v>633</v>
      </c>
      <c r="P76" s="424">
        <v>720.46864495594014</v>
      </c>
      <c r="Q76" s="424">
        <v>467.92281928661345</v>
      </c>
      <c r="R76" s="424">
        <v>515.73470464646482</v>
      </c>
      <c r="S76" s="424">
        <v>372.62499800000001</v>
      </c>
      <c r="U76" s="425" t="s">
        <v>633</v>
      </c>
      <c r="V76" s="424">
        <v>109890</v>
      </c>
      <c r="W76" s="424">
        <v>62233</v>
      </c>
      <c r="X76" s="424">
        <v>72294</v>
      </c>
      <c r="Y76" s="424">
        <v>57325</v>
      </c>
      <c r="AA76" s="417">
        <f t="shared" si="52"/>
        <v>6556.2712253702803</v>
      </c>
      <c r="AB76" s="417">
        <f t="shared" si="53"/>
        <v>7518.8857886750347</v>
      </c>
      <c r="AC76" s="417">
        <f t="shared" si="54"/>
        <v>7133.852112851202</v>
      </c>
      <c r="AD76" s="417">
        <f t="shared" si="55"/>
        <v>6500.2180200610555</v>
      </c>
      <c r="AF76" s="417">
        <f t="shared" si="56"/>
        <v>6556.2712253702803</v>
      </c>
      <c r="AG76" s="417">
        <f t="shared" si="57"/>
        <v>7518.8857886750347</v>
      </c>
      <c r="AH76" s="417">
        <f t="shared" si="58"/>
        <v>7133.852112851202</v>
      </c>
      <c r="AI76" s="417">
        <f t="shared" si="59"/>
        <v>6500.2180200610555</v>
      </c>
      <c r="AK76" s="417">
        <f t="shared" si="60"/>
        <v>6556.2712253702803</v>
      </c>
      <c r="AL76" s="322">
        <f t="shared" si="61"/>
        <v>7518.8857886750347</v>
      </c>
      <c r="AM76" s="322">
        <f t="shared" si="62"/>
        <v>7133.852112851202</v>
      </c>
      <c r="AN76" s="322">
        <f t="shared" si="63"/>
        <v>6500.2180200610555</v>
      </c>
      <c r="AP76" s="417">
        <f t="shared" si="64"/>
        <v>720.46864495594014</v>
      </c>
      <c r="AQ76" s="322">
        <f t="shared" si="65"/>
        <v>467.92281928661345</v>
      </c>
      <c r="AR76" s="322">
        <f t="shared" si="66"/>
        <v>515.73470464646482</v>
      </c>
      <c r="AS76" s="322">
        <f t="shared" si="67"/>
        <v>372.62499800000001</v>
      </c>
      <c r="AT76" s="322"/>
      <c r="AU76" s="425" t="s">
        <v>629</v>
      </c>
      <c r="AV76" s="322">
        <f t="shared" si="48"/>
        <v>7991.1329648662913</v>
      </c>
      <c r="AW76" s="322">
        <f t="shared" si="49"/>
        <v>3803.8530678243042</v>
      </c>
      <c r="AX76" s="322">
        <f t="shared" si="50"/>
        <v>6021.5565828430281</v>
      </c>
      <c r="AY76" s="322">
        <f t="shared" si="51"/>
        <v>4582.7991503807179</v>
      </c>
      <c r="BA76" s="425" t="s">
        <v>629</v>
      </c>
      <c r="BB76" s="322">
        <v>1846451</v>
      </c>
      <c r="BC76" s="322">
        <v>498822</v>
      </c>
      <c r="BD76" s="322">
        <v>922973</v>
      </c>
      <c r="BE76" s="322">
        <v>874485</v>
      </c>
      <c r="BG76" s="425" t="s">
        <v>629</v>
      </c>
      <c r="BH76" s="322">
        <f t="shared" si="68"/>
        <v>4327.8337550610822</v>
      </c>
      <c r="BI76" s="322">
        <f t="shared" si="69"/>
        <v>7625.6722193975083</v>
      </c>
      <c r="BJ76" s="322">
        <f t="shared" si="70"/>
        <v>6524.0874682607491</v>
      </c>
      <c r="BK76" s="322">
        <f t="shared" si="71"/>
        <v>5240.5691925884585</v>
      </c>
    </row>
    <row r="77" spans="1:63">
      <c r="A77" s="416" t="s">
        <v>302</v>
      </c>
      <c r="B77" s="416" t="s">
        <v>97</v>
      </c>
      <c r="C77" s="425" t="s">
        <v>97</v>
      </c>
      <c r="D77" s="424">
        <v>1057.0020967264236</v>
      </c>
      <c r="E77" s="424">
        <v>1167.2390357418835</v>
      </c>
      <c r="F77" s="424">
        <v>814.57831928013525</v>
      </c>
      <c r="G77" s="424">
        <v>492.35803699999997</v>
      </c>
      <c r="I77" s="425" t="s">
        <v>97</v>
      </c>
      <c r="J77" s="424">
        <v>557235</v>
      </c>
      <c r="K77" s="424">
        <v>527727</v>
      </c>
      <c r="L77" s="424">
        <v>402160</v>
      </c>
      <c r="M77" s="424">
        <v>250678</v>
      </c>
      <c r="O77" s="425" t="s">
        <v>97</v>
      </c>
      <c r="P77" s="424">
        <v>1057.0020967264236</v>
      </c>
      <c r="Q77" s="424">
        <v>1167.2390357418835</v>
      </c>
      <c r="R77" s="424">
        <v>814.57831928013525</v>
      </c>
      <c r="S77" s="424">
        <v>492.35803699999997</v>
      </c>
      <c r="U77" s="425" t="s">
        <v>97</v>
      </c>
      <c r="V77" s="424">
        <v>557235</v>
      </c>
      <c r="W77" s="424">
        <v>527727</v>
      </c>
      <c r="X77" s="424">
        <v>402160</v>
      </c>
      <c r="Y77" s="424">
        <v>250678</v>
      </c>
      <c r="AA77" s="417">
        <f t="shared" si="52"/>
        <v>1896.8695374957131</v>
      </c>
      <c r="AB77" s="417">
        <f t="shared" si="53"/>
        <v>2211.8236052767502</v>
      </c>
      <c r="AC77" s="417">
        <f t="shared" si="54"/>
        <v>2025.5080547049315</v>
      </c>
      <c r="AD77" s="417">
        <f t="shared" si="55"/>
        <v>1964.1054939005414</v>
      </c>
      <c r="AF77" s="417">
        <f t="shared" si="56"/>
        <v>1896.8695374957128</v>
      </c>
      <c r="AG77" s="417">
        <f t="shared" si="57"/>
        <v>2211.8236052767502</v>
      </c>
      <c r="AH77" s="417">
        <f t="shared" si="58"/>
        <v>2025.5080547049317</v>
      </c>
      <c r="AI77" s="417">
        <f t="shared" si="59"/>
        <v>1964.1054939005414</v>
      </c>
      <c r="AK77" s="417">
        <f t="shared" si="60"/>
        <v>1896.8695374957128</v>
      </c>
      <c r="AL77" s="322">
        <f t="shared" si="61"/>
        <v>2211.8236052767502</v>
      </c>
      <c r="AM77" s="322">
        <f t="shared" si="62"/>
        <v>2025.5080547049317</v>
      </c>
      <c r="AN77" s="322">
        <f t="shared" si="63"/>
        <v>1964.1054939005414</v>
      </c>
      <c r="AP77" s="417">
        <f t="shared" si="64"/>
        <v>1057.0020967264236</v>
      </c>
      <c r="AQ77" s="322">
        <f t="shared" si="65"/>
        <v>1167.2390357418835</v>
      </c>
      <c r="AR77" s="322">
        <f t="shared" si="66"/>
        <v>814.57831928013536</v>
      </c>
      <c r="AS77" s="322">
        <f t="shared" si="67"/>
        <v>492.35803699999997</v>
      </c>
      <c r="AT77" s="322"/>
      <c r="AU77" s="432" t="s">
        <v>1</v>
      </c>
      <c r="AV77" s="322">
        <f>SUM(AV78:AV88)</f>
        <v>967.69712306270992</v>
      </c>
      <c r="AW77" s="322">
        <f>SUM(AW78:AW88)</f>
        <v>1814.3233856303966</v>
      </c>
      <c r="AX77" s="322">
        <f>SUM(AX78:AX88)</f>
        <v>38.697686585906467</v>
      </c>
      <c r="AY77" s="322">
        <f>SUM(AY78:AY88)</f>
        <v>402.36759499999999</v>
      </c>
      <c r="BA77" s="432" t="s">
        <v>1</v>
      </c>
      <c r="BB77" s="322">
        <f>SUM(BB78:BB88)</f>
        <v>247330</v>
      </c>
      <c r="BC77" s="322">
        <f>SUM(BC78:BC88)</f>
        <v>406917</v>
      </c>
      <c r="BD77" s="322">
        <f>SUM(BD78:BD88)</f>
        <v>10044</v>
      </c>
      <c r="BE77" s="322">
        <f>SUM(BE78:BE88)</f>
        <v>307491</v>
      </c>
      <c r="BG77" s="432" t="s">
        <v>1</v>
      </c>
      <c r="BH77" s="322">
        <f t="shared" si="68"/>
        <v>3912.5747910189216</v>
      </c>
      <c r="BI77" s="322">
        <f t="shared" si="69"/>
        <v>4458.7062856317052</v>
      </c>
      <c r="BJ77" s="322">
        <f t="shared" si="70"/>
        <v>3852.8162670157776</v>
      </c>
      <c r="BK77" s="322">
        <f t="shared" si="71"/>
        <v>1308.5508031129366</v>
      </c>
    </row>
    <row r="78" spans="1:63">
      <c r="A78" s="416" t="s">
        <v>302</v>
      </c>
      <c r="B78" s="416" t="s">
        <v>632</v>
      </c>
      <c r="C78" s="425" t="s">
        <v>632</v>
      </c>
      <c r="D78" s="424">
        <v>133.22102867955141</v>
      </c>
      <c r="E78" s="424">
        <v>35.482001949864014</v>
      </c>
      <c r="F78" s="424">
        <v>391.38844351465218</v>
      </c>
      <c r="G78" s="424">
        <v>1571.0599349999998</v>
      </c>
      <c r="I78" s="425" t="s">
        <v>632</v>
      </c>
      <c r="J78" s="424">
        <v>43828</v>
      </c>
      <c r="K78" s="424">
        <v>8096</v>
      </c>
      <c r="L78" s="424">
        <v>18079</v>
      </c>
      <c r="M78" s="424">
        <v>57421</v>
      </c>
      <c r="O78" s="425" t="s">
        <v>632</v>
      </c>
      <c r="P78" s="424">
        <v>133.22102867955141</v>
      </c>
      <c r="Q78" s="424">
        <v>35.482001949864014</v>
      </c>
      <c r="R78" s="424">
        <v>391.38844351465218</v>
      </c>
      <c r="S78" s="424">
        <v>1571.0599349999998</v>
      </c>
      <c r="U78" s="425" t="s">
        <v>632</v>
      </c>
      <c r="V78" s="424">
        <v>43828</v>
      </c>
      <c r="W78" s="424">
        <v>8096</v>
      </c>
      <c r="X78" s="424">
        <v>18079</v>
      </c>
      <c r="Y78" s="424">
        <v>57421</v>
      </c>
      <c r="AA78" s="417">
        <f t="shared" si="52"/>
        <v>3039.6328529604684</v>
      </c>
      <c r="AB78" s="417">
        <f t="shared" si="53"/>
        <v>4382.6583436096853</v>
      </c>
      <c r="AC78" s="417">
        <f t="shared" si="54"/>
        <v>21648.788291091994</v>
      </c>
      <c r="AD78" s="417">
        <f t="shared" si="55"/>
        <v>27360.372250570344</v>
      </c>
      <c r="AF78" s="417">
        <f t="shared" si="56"/>
        <v>3039.6328529604684</v>
      </c>
      <c r="AG78" s="417">
        <f t="shared" si="57"/>
        <v>4382.6583436096853</v>
      </c>
      <c r="AH78" s="417">
        <f t="shared" si="58"/>
        <v>21648.788291091998</v>
      </c>
      <c r="AI78" s="417">
        <f t="shared" si="59"/>
        <v>27360.372250570344</v>
      </c>
      <c r="AK78" s="417">
        <f t="shared" si="60"/>
        <v>3039.6328529604684</v>
      </c>
      <c r="AL78" s="322">
        <f t="shared" si="61"/>
        <v>4382.6583436096853</v>
      </c>
      <c r="AM78" s="322">
        <f t="shared" si="62"/>
        <v>21648.788291091998</v>
      </c>
      <c r="AN78" s="322">
        <f t="shared" si="63"/>
        <v>27360.372250570344</v>
      </c>
      <c r="AP78" s="417">
        <f t="shared" si="64"/>
        <v>133.22102867955141</v>
      </c>
      <c r="AQ78" s="322">
        <f t="shared" si="65"/>
        <v>35.482001949864014</v>
      </c>
      <c r="AR78" s="322">
        <f t="shared" si="66"/>
        <v>391.38844351465224</v>
      </c>
      <c r="AS78" s="322">
        <f t="shared" si="67"/>
        <v>1571.0599349999998</v>
      </c>
      <c r="AT78" s="322"/>
      <c r="AU78" s="425" t="s">
        <v>638</v>
      </c>
      <c r="AV78" s="322">
        <f t="shared" ref="AV78:AV88" si="72">SUMIFS($AP:$AP,$A:$A,$AU$77,$B:$B,AU78)</f>
        <v>69.642564512739114</v>
      </c>
      <c r="AW78" s="322">
        <f t="shared" ref="AW78:AW88" si="73">SUMIFS($AQ:$AQ,$A:$A,$AU$77,$B:$B,AU78)</f>
        <v>145.86994266513369</v>
      </c>
      <c r="AX78" s="322">
        <f t="shared" ref="AX78:AX88" si="74">SUMIFS($AR:$AR,$A:$A,$AU$77,$B:$B,AU78)</f>
        <v>4.1452665452334907</v>
      </c>
      <c r="AY78" s="322">
        <f t="shared" ref="AY78:AY88" si="75">SUMIFS($AS:$AS,$A:$A,$AU$77,$B:$B,AU78)</f>
        <v>0</v>
      </c>
      <c r="BA78" s="425" t="s">
        <v>638</v>
      </c>
      <c r="BB78" s="322">
        <v>17473</v>
      </c>
      <c r="BC78" s="322">
        <v>39219</v>
      </c>
      <c r="BD78" s="322">
        <v>971</v>
      </c>
      <c r="BE78" s="322">
        <v>0</v>
      </c>
      <c r="BG78" s="425" t="s">
        <v>638</v>
      </c>
      <c r="BH78" s="322">
        <f t="shared" si="68"/>
        <v>3985.7245185565789</v>
      </c>
      <c r="BI78" s="322">
        <f t="shared" si="69"/>
        <v>3719.3692512591774</v>
      </c>
      <c r="BJ78" s="322">
        <f t="shared" si="70"/>
        <v>4269.0695625473645</v>
      </c>
      <c r="BK78" s="322">
        <f t="shared" si="71"/>
        <v>0</v>
      </c>
    </row>
    <row r="79" spans="1:63">
      <c r="A79" s="416" t="s">
        <v>302</v>
      </c>
      <c r="B79" s="416" t="s">
        <v>631</v>
      </c>
      <c r="C79" s="425" t="s">
        <v>631</v>
      </c>
      <c r="D79" s="424">
        <v>676.99627749723959</v>
      </c>
      <c r="E79" s="424">
        <v>632.79130869702294</v>
      </c>
      <c r="F79" s="424">
        <v>676.79914737864442</v>
      </c>
      <c r="G79" s="424">
        <v>742.36492899999996</v>
      </c>
      <c r="I79" s="425" t="s">
        <v>631</v>
      </c>
      <c r="J79" s="424">
        <v>75454</v>
      </c>
      <c r="K79" s="424">
        <v>53479</v>
      </c>
      <c r="L79" s="424">
        <v>55279</v>
      </c>
      <c r="M79" s="424">
        <v>59806</v>
      </c>
      <c r="O79" s="425" t="s">
        <v>631</v>
      </c>
      <c r="P79" s="424">
        <v>676.99627749723959</v>
      </c>
      <c r="Q79" s="424">
        <v>632.79130869702294</v>
      </c>
      <c r="R79" s="424">
        <v>676.79914737864442</v>
      </c>
      <c r="S79" s="424">
        <v>742.36492899999996</v>
      </c>
      <c r="U79" s="425" t="s">
        <v>631</v>
      </c>
      <c r="V79" s="424">
        <v>75454</v>
      </c>
      <c r="W79" s="424">
        <v>53479</v>
      </c>
      <c r="X79" s="424">
        <v>55279</v>
      </c>
      <c r="Y79" s="424">
        <v>59806</v>
      </c>
      <c r="AA79" s="417">
        <f t="shared" si="52"/>
        <v>8972.3046822864198</v>
      </c>
      <c r="AB79" s="417">
        <f t="shared" si="53"/>
        <v>11832.51946926874</v>
      </c>
      <c r="AC79" s="417">
        <f t="shared" si="54"/>
        <v>12243.33195930904</v>
      </c>
      <c r="AD79" s="417">
        <f t="shared" si="55"/>
        <v>12412.883807644717</v>
      </c>
      <c r="AF79" s="417">
        <f t="shared" si="56"/>
        <v>8972.3046822864198</v>
      </c>
      <c r="AG79" s="417">
        <f t="shared" si="57"/>
        <v>11832.51946926874</v>
      </c>
      <c r="AH79" s="417">
        <f t="shared" si="58"/>
        <v>12243.33195930904</v>
      </c>
      <c r="AI79" s="417">
        <f t="shared" si="59"/>
        <v>12412.883807644717</v>
      </c>
      <c r="AK79" s="417">
        <f t="shared" si="60"/>
        <v>8972.3046822864198</v>
      </c>
      <c r="AL79" s="322">
        <f t="shared" si="61"/>
        <v>11832.51946926874</v>
      </c>
      <c r="AM79" s="322">
        <f t="shared" si="62"/>
        <v>12243.33195930904</v>
      </c>
      <c r="AN79" s="322">
        <f t="shared" si="63"/>
        <v>12412.883807644717</v>
      </c>
      <c r="AP79" s="417">
        <f t="shared" si="64"/>
        <v>676.99627749723948</v>
      </c>
      <c r="AQ79" s="322">
        <f t="shared" si="65"/>
        <v>632.79130869702294</v>
      </c>
      <c r="AR79" s="322">
        <f t="shared" si="66"/>
        <v>676.79914737864442</v>
      </c>
      <c r="AS79" s="322">
        <f t="shared" si="67"/>
        <v>742.36492899999996</v>
      </c>
      <c r="AT79" s="322"/>
      <c r="AU79" s="425" t="s">
        <v>637</v>
      </c>
      <c r="AV79" s="322">
        <f t="shared" si="72"/>
        <v>1.4816735303120958</v>
      </c>
      <c r="AW79" s="322">
        <f t="shared" si="73"/>
        <v>49.479879933201723</v>
      </c>
      <c r="AX79" s="322">
        <f t="shared" si="74"/>
        <v>0</v>
      </c>
      <c r="AY79" s="322">
        <f t="shared" si="75"/>
        <v>0</v>
      </c>
      <c r="BA79" s="425" t="s">
        <v>637</v>
      </c>
      <c r="BB79" s="322">
        <v>105</v>
      </c>
      <c r="BC79" s="322">
        <v>2192</v>
      </c>
      <c r="BD79" s="322">
        <v>0</v>
      </c>
      <c r="BE79" s="322">
        <v>0</v>
      </c>
      <c r="BG79" s="425" t="s">
        <v>637</v>
      </c>
      <c r="BH79" s="322">
        <f t="shared" si="68"/>
        <v>14111.176479162817</v>
      </c>
      <c r="BI79" s="322">
        <f t="shared" si="69"/>
        <v>22572.937925730712</v>
      </c>
      <c r="BJ79" s="322">
        <f t="shared" si="70"/>
        <v>0</v>
      </c>
      <c r="BK79" s="322">
        <f t="shared" si="71"/>
        <v>0</v>
      </c>
    </row>
    <row r="80" spans="1:63">
      <c r="A80" s="416" t="s">
        <v>302</v>
      </c>
      <c r="B80" s="416" t="s">
        <v>630</v>
      </c>
      <c r="C80" s="425" t="s">
        <v>630</v>
      </c>
      <c r="D80" s="424">
        <v>4003.3364114072056</v>
      </c>
      <c r="E80" s="424">
        <v>3872.434339324117</v>
      </c>
      <c r="F80" s="424">
        <v>3665.6660679816546</v>
      </c>
      <c r="G80" s="424">
        <v>5220.2171520000002</v>
      </c>
      <c r="I80" s="425" t="s">
        <v>630</v>
      </c>
      <c r="J80" s="424">
        <v>869826</v>
      </c>
      <c r="K80" s="424">
        <v>799899</v>
      </c>
      <c r="L80" s="424">
        <v>750689</v>
      </c>
      <c r="M80" s="424">
        <v>1048722</v>
      </c>
      <c r="O80" s="425" t="s">
        <v>630</v>
      </c>
      <c r="P80" s="424">
        <v>4003.3364114072056</v>
      </c>
      <c r="Q80" s="424">
        <v>3872.434339324117</v>
      </c>
      <c r="R80" s="424">
        <v>3665.6660679816546</v>
      </c>
      <c r="S80" s="424">
        <v>5220.2171520000002</v>
      </c>
      <c r="U80" s="425" t="s">
        <v>630</v>
      </c>
      <c r="V80" s="424">
        <v>869826</v>
      </c>
      <c r="W80" s="424">
        <v>799899</v>
      </c>
      <c r="X80" s="424">
        <v>750689</v>
      </c>
      <c r="Y80" s="424">
        <v>1048722</v>
      </c>
      <c r="AA80" s="417">
        <f t="shared" si="52"/>
        <v>4602.4565963850309</v>
      </c>
      <c r="AB80" s="417">
        <f t="shared" si="53"/>
        <v>4841.1541198627792</v>
      </c>
      <c r="AC80" s="417">
        <f t="shared" si="54"/>
        <v>4883.0688447301809</v>
      </c>
      <c r="AD80" s="417">
        <f t="shared" si="55"/>
        <v>4977.6939474903738</v>
      </c>
      <c r="AF80" s="417">
        <f t="shared" si="56"/>
        <v>4602.45659638503</v>
      </c>
      <c r="AG80" s="417">
        <f t="shared" si="57"/>
        <v>4841.1541198627792</v>
      </c>
      <c r="AH80" s="417">
        <f t="shared" si="58"/>
        <v>4883.0688447301809</v>
      </c>
      <c r="AI80" s="417">
        <f t="shared" si="59"/>
        <v>4977.6939474903747</v>
      </c>
      <c r="AK80" s="417">
        <f t="shared" si="60"/>
        <v>4602.45659638503</v>
      </c>
      <c r="AL80" s="322">
        <f t="shared" si="61"/>
        <v>4841.1541198627792</v>
      </c>
      <c r="AM80" s="322">
        <f t="shared" si="62"/>
        <v>4883.0688447301809</v>
      </c>
      <c r="AN80" s="322">
        <f t="shared" si="63"/>
        <v>4977.6939474903747</v>
      </c>
      <c r="AP80" s="417">
        <f t="shared" si="64"/>
        <v>4003.3364114072051</v>
      </c>
      <c r="AQ80" s="322">
        <f t="shared" si="65"/>
        <v>3872.434339324117</v>
      </c>
      <c r="AR80" s="322">
        <f t="shared" si="66"/>
        <v>3665.6660679816546</v>
      </c>
      <c r="AS80" s="322">
        <f t="shared" si="67"/>
        <v>5220.2171520000011</v>
      </c>
      <c r="AT80" s="322"/>
      <c r="AU80" s="425" t="s">
        <v>636</v>
      </c>
      <c r="AV80" s="322">
        <f t="shared" si="72"/>
        <v>11.104281346193133</v>
      </c>
      <c r="AW80" s="322">
        <f t="shared" si="73"/>
        <v>143.89404533825854</v>
      </c>
      <c r="AX80" s="322">
        <f t="shared" si="74"/>
        <v>0.56410182478312942</v>
      </c>
      <c r="AY80" s="322">
        <f t="shared" si="75"/>
        <v>1.989093</v>
      </c>
      <c r="BA80" s="425" t="s">
        <v>636</v>
      </c>
      <c r="BB80" s="322">
        <v>789</v>
      </c>
      <c r="BC80" s="322">
        <v>19518</v>
      </c>
      <c r="BD80" s="322">
        <v>38</v>
      </c>
      <c r="BE80" s="322">
        <v>547</v>
      </c>
      <c r="BG80" s="425" t="s">
        <v>636</v>
      </c>
      <c r="BH80" s="322">
        <f t="shared" si="68"/>
        <v>14073.867358926658</v>
      </c>
      <c r="BI80" s="322">
        <f t="shared" si="69"/>
        <v>7372.3765415646349</v>
      </c>
      <c r="BJ80" s="322">
        <f t="shared" si="70"/>
        <v>14844.784862713932</v>
      </c>
      <c r="BK80" s="322">
        <f t="shared" si="71"/>
        <v>3636.3674588665449</v>
      </c>
    </row>
    <row r="81" spans="1:63">
      <c r="A81" s="416" t="s">
        <v>302</v>
      </c>
      <c r="B81" s="416" t="s">
        <v>630</v>
      </c>
      <c r="C81" s="425" t="s">
        <v>639</v>
      </c>
      <c r="D81" s="424">
        <v>71.079763682945895</v>
      </c>
      <c r="E81" s="424">
        <v>68.913518221733923</v>
      </c>
      <c r="F81" s="424">
        <v>264.08419262075103</v>
      </c>
      <c r="G81" s="424">
        <v>195.18433199999998</v>
      </c>
      <c r="I81" s="425" t="s">
        <v>639</v>
      </c>
      <c r="J81" s="424">
        <v>520708</v>
      </c>
      <c r="K81" s="424">
        <v>470188</v>
      </c>
      <c r="L81" s="424">
        <v>403717</v>
      </c>
      <c r="M81" s="424">
        <v>405854</v>
      </c>
      <c r="O81" s="425" t="s">
        <v>639</v>
      </c>
      <c r="P81" s="424">
        <v>71.079763682945895</v>
      </c>
      <c r="Q81" s="424">
        <v>68.913518221733923</v>
      </c>
      <c r="R81" s="424">
        <v>264.08419262075103</v>
      </c>
      <c r="S81" s="424">
        <v>195.18433199999998</v>
      </c>
      <c r="U81" s="425" t="s">
        <v>639</v>
      </c>
      <c r="V81" s="424">
        <v>520708</v>
      </c>
      <c r="W81" s="424">
        <v>470188</v>
      </c>
      <c r="X81" s="424">
        <v>403717</v>
      </c>
      <c r="Y81" s="424">
        <v>405854</v>
      </c>
      <c r="AA81" s="417">
        <f t="shared" si="52"/>
        <v>136.5059950739107</v>
      </c>
      <c r="AB81" s="417">
        <f t="shared" si="53"/>
        <v>146.56588050255201</v>
      </c>
      <c r="AC81" s="417">
        <f t="shared" si="54"/>
        <v>654.13196031069049</v>
      </c>
      <c r="AD81" s="417">
        <f t="shared" si="55"/>
        <v>480.92252879114159</v>
      </c>
      <c r="AF81" s="417">
        <f t="shared" si="56"/>
        <v>136.5059950739107</v>
      </c>
      <c r="AG81" s="417">
        <f t="shared" si="57"/>
        <v>146.56588050255201</v>
      </c>
      <c r="AH81" s="417">
        <f t="shared" si="58"/>
        <v>654.13196031069049</v>
      </c>
      <c r="AI81" s="417">
        <f t="shared" si="59"/>
        <v>480.92252879114164</v>
      </c>
      <c r="AK81" s="417">
        <f t="shared" si="60"/>
        <v>136.5059950739107</v>
      </c>
      <c r="AL81" s="322">
        <f t="shared" si="61"/>
        <v>146.56588050255201</v>
      </c>
      <c r="AM81" s="322">
        <f t="shared" si="62"/>
        <v>654.13196031069049</v>
      </c>
      <c r="AN81" s="322">
        <f t="shared" si="63"/>
        <v>480.92252879114164</v>
      </c>
      <c r="AP81" s="417">
        <f t="shared" si="64"/>
        <v>71.079763682945895</v>
      </c>
      <c r="AQ81" s="322">
        <f t="shared" si="65"/>
        <v>68.913518221733923</v>
      </c>
      <c r="AR81" s="322">
        <f t="shared" si="66"/>
        <v>264.08419262075103</v>
      </c>
      <c r="AS81" s="322">
        <f t="shared" si="67"/>
        <v>195.18433200000001</v>
      </c>
      <c r="AT81" s="322"/>
      <c r="AU81" s="425" t="s">
        <v>635</v>
      </c>
      <c r="AV81" s="322">
        <f t="shared" si="72"/>
        <v>7.0541517299961081</v>
      </c>
      <c r="AW81" s="322">
        <f t="shared" si="73"/>
        <v>20.267331253044354</v>
      </c>
      <c r="AX81" s="322">
        <f t="shared" si="74"/>
        <v>1.3693332767023625</v>
      </c>
      <c r="AY81" s="322">
        <f t="shared" si="75"/>
        <v>0</v>
      </c>
      <c r="BA81" s="425" t="s">
        <v>635</v>
      </c>
      <c r="BB81" s="322">
        <v>2662</v>
      </c>
      <c r="BC81" s="322">
        <v>6368</v>
      </c>
      <c r="BD81" s="322">
        <v>421</v>
      </c>
      <c r="BE81" s="322">
        <v>0</v>
      </c>
      <c r="BG81" s="425" t="s">
        <v>635</v>
      </c>
      <c r="BH81" s="322">
        <f t="shared" si="68"/>
        <v>2649.9443012757733</v>
      </c>
      <c r="BI81" s="322">
        <f t="shared" si="69"/>
        <v>3182.6839279278197</v>
      </c>
      <c r="BJ81" s="322">
        <f t="shared" si="70"/>
        <v>3252.5731038060867</v>
      </c>
      <c r="BK81" s="322">
        <f t="shared" si="71"/>
        <v>0</v>
      </c>
    </row>
    <row r="82" spans="1:63">
      <c r="A82" s="416" t="s">
        <v>302</v>
      </c>
      <c r="B82" s="416" t="s">
        <v>629</v>
      </c>
      <c r="C82" s="425" t="s">
        <v>629</v>
      </c>
      <c r="D82" s="424">
        <v>644.36594013858416</v>
      </c>
      <c r="E82" s="424">
        <v>539.02985765989877</v>
      </c>
      <c r="F82" s="424">
        <v>574.58526295415845</v>
      </c>
      <c r="G82" s="424">
        <v>577.06946700000003</v>
      </c>
      <c r="I82" s="425" t="s">
        <v>629</v>
      </c>
      <c r="J82" s="424">
        <v>171841</v>
      </c>
      <c r="K82" s="424">
        <v>116415</v>
      </c>
      <c r="L82" s="424">
        <v>135545</v>
      </c>
      <c r="M82" s="424">
        <v>146824</v>
      </c>
      <c r="O82" s="425" t="s">
        <v>629</v>
      </c>
      <c r="P82" s="424">
        <v>644.36594013858416</v>
      </c>
      <c r="Q82" s="424">
        <v>539.02985765989877</v>
      </c>
      <c r="R82" s="424">
        <v>574.58526295415845</v>
      </c>
      <c r="S82" s="424">
        <v>577.06946700000003</v>
      </c>
      <c r="U82" s="425" t="s">
        <v>629</v>
      </c>
      <c r="V82" s="424">
        <v>171841</v>
      </c>
      <c r="W82" s="424">
        <v>116415</v>
      </c>
      <c r="X82" s="424">
        <v>135545</v>
      </c>
      <c r="Y82" s="424">
        <v>146824</v>
      </c>
      <c r="AA82" s="417">
        <f t="shared" si="52"/>
        <v>3749.779971826189</v>
      </c>
      <c r="AB82" s="417">
        <f t="shared" si="53"/>
        <v>4630.2440206150304</v>
      </c>
      <c r="AC82" s="417">
        <f t="shared" si="54"/>
        <v>4239.0738349194617</v>
      </c>
      <c r="AD82" s="417">
        <f t="shared" si="55"/>
        <v>3930.3483558546286</v>
      </c>
      <c r="AF82" s="417">
        <f t="shared" si="56"/>
        <v>3749.779971826189</v>
      </c>
      <c r="AG82" s="417">
        <f t="shared" si="57"/>
        <v>4630.2440206150304</v>
      </c>
      <c r="AH82" s="417">
        <f t="shared" si="58"/>
        <v>4239.0738349194617</v>
      </c>
      <c r="AI82" s="417">
        <f t="shared" si="59"/>
        <v>3930.3483558546291</v>
      </c>
      <c r="AK82" s="417">
        <f t="shared" si="60"/>
        <v>3749.779971826189</v>
      </c>
      <c r="AL82" s="322">
        <f t="shared" si="61"/>
        <v>4630.2440206150304</v>
      </c>
      <c r="AM82" s="322">
        <f t="shared" si="62"/>
        <v>4239.0738349194617</v>
      </c>
      <c r="AN82" s="322">
        <f t="shared" si="63"/>
        <v>3930.3483558546291</v>
      </c>
      <c r="AP82" s="417">
        <f t="shared" si="64"/>
        <v>644.36594013858416</v>
      </c>
      <c r="AQ82" s="322">
        <f t="shared" si="65"/>
        <v>539.02985765989877</v>
      </c>
      <c r="AR82" s="322">
        <f t="shared" si="66"/>
        <v>574.58526295415845</v>
      </c>
      <c r="AS82" s="322">
        <f t="shared" si="67"/>
        <v>577.06946700000003</v>
      </c>
      <c r="AT82" s="322"/>
      <c r="AU82" s="425" t="s">
        <v>634</v>
      </c>
      <c r="AV82" s="322">
        <f t="shared" si="72"/>
        <v>2.6082109305801708</v>
      </c>
      <c r="AW82" s="322">
        <f t="shared" si="73"/>
        <v>148.21308282412085</v>
      </c>
      <c r="AX82" s="322">
        <f t="shared" si="74"/>
        <v>7.7310483542830752E-2</v>
      </c>
      <c r="AY82" s="322">
        <f t="shared" si="75"/>
        <v>0</v>
      </c>
      <c r="BA82" s="425" t="s">
        <v>634</v>
      </c>
      <c r="BB82" s="322">
        <v>334</v>
      </c>
      <c r="BC82" s="322">
        <v>7214</v>
      </c>
      <c r="BD82" s="322">
        <v>8</v>
      </c>
      <c r="BE82" s="322">
        <v>0</v>
      </c>
      <c r="BG82" s="425" t="s">
        <v>634</v>
      </c>
      <c r="BH82" s="322">
        <f t="shared" si="68"/>
        <v>7809.0147622160803</v>
      </c>
      <c r="BI82" s="322">
        <f t="shared" si="69"/>
        <v>20545.201389537127</v>
      </c>
      <c r="BJ82" s="322">
        <f t="shared" si="70"/>
        <v>9663.8104428538445</v>
      </c>
      <c r="BK82" s="322">
        <f t="shared" si="71"/>
        <v>0</v>
      </c>
    </row>
    <row r="83" spans="1:63">
      <c r="C83" s="432" t="s">
        <v>1</v>
      </c>
      <c r="D83" s="431">
        <v>967.69712306271003</v>
      </c>
      <c r="E83" s="431">
        <v>1814.3233856303966</v>
      </c>
      <c r="F83" s="431">
        <v>38.69768658590646</v>
      </c>
      <c r="G83" s="431">
        <v>402.36759499999999</v>
      </c>
      <c r="I83" s="432" t="s">
        <v>1</v>
      </c>
      <c r="J83" s="431">
        <v>247330</v>
      </c>
      <c r="K83" s="431">
        <v>406917</v>
      </c>
      <c r="L83" s="431">
        <v>10044</v>
      </c>
      <c r="M83" s="431">
        <v>307491</v>
      </c>
      <c r="O83" s="432" t="s">
        <v>1</v>
      </c>
      <c r="P83" s="431">
        <f>SUM(P84:P95)</f>
        <v>967.69712306271003</v>
      </c>
      <c r="Q83" s="431">
        <f>SUM(Q84:Q95)</f>
        <v>1814.3233856303966</v>
      </c>
      <c r="R83" s="431">
        <f>SUM(R84:R95)</f>
        <v>38.69768658590646</v>
      </c>
      <c r="S83" s="431">
        <f>SUM(S84:S95)</f>
        <v>402.36759499999999</v>
      </c>
      <c r="T83" s="322">
        <f>G83-S83</f>
        <v>0</v>
      </c>
      <c r="U83" s="432" t="s">
        <v>1</v>
      </c>
      <c r="V83" s="431">
        <v>247330</v>
      </c>
      <c r="W83" s="431">
        <v>406917</v>
      </c>
      <c r="X83" s="431">
        <v>10044</v>
      </c>
      <c r="Y83" s="431">
        <v>307491</v>
      </c>
      <c r="AA83" s="417">
        <f t="shared" si="52"/>
        <v>3912.5747910189225</v>
      </c>
      <c r="AB83" s="417">
        <f t="shared" si="53"/>
        <v>4458.7062856317052</v>
      </c>
      <c r="AC83" s="417">
        <f t="shared" si="54"/>
        <v>3852.8162670157767</v>
      </c>
      <c r="AD83" s="417">
        <f t="shared" si="55"/>
        <v>1308.5508031129366</v>
      </c>
      <c r="AF83" s="417">
        <f t="shared" si="56"/>
        <v>3912.5747910189225</v>
      </c>
      <c r="AG83" s="417">
        <f t="shared" si="57"/>
        <v>4458.7062856317052</v>
      </c>
      <c r="AH83" s="417">
        <f t="shared" si="58"/>
        <v>3852.8162670157762</v>
      </c>
      <c r="AI83" s="417">
        <f t="shared" si="59"/>
        <v>1308.5508031129366</v>
      </c>
      <c r="AK83" s="417">
        <f t="shared" si="60"/>
        <v>3912.5747910189225</v>
      </c>
      <c r="AL83" s="322">
        <f t="shared" si="61"/>
        <v>4458.7062856317052</v>
      </c>
      <c r="AM83" s="322">
        <f t="shared" si="62"/>
        <v>3852.8162670157762</v>
      </c>
      <c r="AN83" s="322">
        <f t="shared" si="63"/>
        <v>1308.5508031129366</v>
      </c>
      <c r="AP83" s="417">
        <f t="shared" si="64"/>
        <v>967.69712306271003</v>
      </c>
      <c r="AQ83" s="322">
        <f t="shared" si="65"/>
        <v>1814.3233856303966</v>
      </c>
      <c r="AR83" s="322">
        <f t="shared" si="66"/>
        <v>38.697686585906453</v>
      </c>
      <c r="AS83" s="322">
        <f t="shared" si="67"/>
        <v>402.36759499999999</v>
      </c>
      <c r="AT83" s="322"/>
      <c r="AU83" s="425" t="s">
        <v>633</v>
      </c>
      <c r="AV83" s="322">
        <f t="shared" si="72"/>
        <v>19.590224361934602</v>
      </c>
      <c r="AW83" s="322">
        <f t="shared" si="73"/>
        <v>10.554449319391464</v>
      </c>
      <c r="AX83" s="322">
        <f t="shared" si="74"/>
        <v>7.7000477593998432E-2</v>
      </c>
      <c r="AY83" s="322">
        <f t="shared" si="75"/>
        <v>0</v>
      </c>
      <c r="BA83" s="425" t="s">
        <v>633</v>
      </c>
      <c r="BB83" s="322">
        <v>2576</v>
      </c>
      <c r="BC83" s="322">
        <v>1468</v>
      </c>
      <c r="BD83" s="322">
        <v>8</v>
      </c>
      <c r="BE83" s="322">
        <v>0</v>
      </c>
      <c r="BG83" s="425" t="s">
        <v>633</v>
      </c>
      <c r="BH83" s="322">
        <f t="shared" si="68"/>
        <v>7604.9007616205754</v>
      </c>
      <c r="BI83" s="322">
        <f t="shared" si="69"/>
        <v>7189.6793728824696</v>
      </c>
      <c r="BJ83" s="322">
        <f t="shared" si="70"/>
        <v>9625.0596992498031</v>
      </c>
      <c r="BK83" s="322">
        <f t="shared" si="71"/>
        <v>0</v>
      </c>
    </row>
    <row r="84" spans="1:63">
      <c r="A84" s="416" t="s">
        <v>1</v>
      </c>
      <c r="B84" s="416" t="s">
        <v>638</v>
      </c>
      <c r="C84" s="425" t="s">
        <v>638</v>
      </c>
      <c r="D84" s="424">
        <v>69.642564512739114</v>
      </c>
      <c r="E84" s="424">
        <v>145.86994266513369</v>
      </c>
      <c r="F84" s="424">
        <v>4.1452665452334907</v>
      </c>
      <c r="G84" s="424">
        <v>0</v>
      </c>
      <c r="I84" s="425" t="s">
        <v>638</v>
      </c>
      <c r="J84" s="424">
        <v>17473</v>
      </c>
      <c r="K84" s="424">
        <v>39219</v>
      </c>
      <c r="L84" s="424">
        <v>971</v>
      </c>
      <c r="M84" s="424">
        <v>0</v>
      </c>
      <c r="O84" s="425" t="s">
        <v>638</v>
      </c>
      <c r="P84" s="424">
        <v>69.642564512739114</v>
      </c>
      <c r="Q84" s="424">
        <v>145.86994266513369</v>
      </c>
      <c r="R84" s="424">
        <v>4.1452665452334907</v>
      </c>
      <c r="S84" s="424">
        <v>0</v>
      </c>
      <c r="U84" s="425" t="s">
        <v>638</v>
      </c>
      <c r="V84" s="424">
        <v>17473</v>
      </c>
      <c r="W84" s="424">
        <v>39219</v>
      </c>
      <c r="X84" s="424">
        <v>971</v>
      </c>
      <c r="Y84" s="424">
        <v>0</v>
      </c>
      <c r="AA84" s="417">
        <f t="shared" si="52"/>
        <v>3985.7245185565789</v>
      </c>
      <c r="AB84" s="417">
        <f t="shared" si="53"/>
        <v>3719.3692512591774</v>
      </c>
      <c r="AC84" s="417">
        <f t="shared" si="54"/>
        <v>4269.0695625473645</v>
      </c>
      <c r="AD84" s="417">
        <f t="shared" si="55"/>
        <v>0</v>
      </c>
      <c r="AF84" s="417">
        <f t="shared" si="56"/>
        <v>3985.7245185565789</v>
      </c>
      <c r="AG84" s="417">
        <f t="shared" si="57"/>
        <v>3719.3692512591779</v>
      </c>
      <c r="AH84" s="417">
        <f t="shared" si="58"/>
        <v>4269.0695625473645</v>
      </c>
      <c r="AI84" s="417">
        <f t="shared" si="59"/>
        <v>0</v>
      </c>
      <c r="AK84" s="417">
        <f t="shared" si="60"/>
        <v>3985.7245185565789</v>
      </c>
      <c r="AL84" s="322">
        <f t="shared" si="61"/>
        <v>3719.3692512591779</v>
      </c>
      <c r="AM84" s="322">
        <f t="shared" si="62"/>
        <v>4269.0695625473645</v>
      </c>
      <c r="AN84" s="322">
        <f t="shared" si="63"/>
        <v>0</v>
      </c>
      <c r="AP84" s="417">
        <f t="shared" si="64"/>
        <v>69.642564512739114</v>
      </c>
      <c r="AQ84" s="322">
        <f t="shared" si="65"/>
        <v>145.86994266513369</v>
      </c>
      <c r="AR84" s="322">
        <f t="shared" si="66"/>
        <v>4.1452665452334907</v>
      </c>
      <c r="AS84" s="322">
        <f t="shared" si="67"/>
        <v>0</v>
      </c>
      <c r="AT84" s="322"/>
      <c r="AU84" s="425" t="s">
        <v>97</v>
      </c>
      <c r="AV84" s="322">
        <f t="shared" si="72"/>
        <v>11.034491550366289</v>
      </c>
      <c r="AW84" s="322">
        <f t="shared" si="73"/>
        <v>17.198774673647556</v>
      </c>
      <c r="AX84" s="322">
        <f t="shared" si="74"/>
        <v>0.83474701830563902</v>
      </c>
      <c r="AY84" s="322">
        <f t="shared" si="75"/>
        <v>11.390272</v>
      </c>
      <c r="BA84" s="425" t="s">
        <v>97</v>
      </c>
      <c r="BB84" s="322">
        <v>5823</v>
      </c>
      <c r="BC84" s="322">
        <v>6641</v>
      </c>
      <c r="BD84" s="322">
        <v>271</v>
      </c>
      <c r="BE84" s="322">
        <v>11420</v>
      </c>
      <c r="BG84" s="425" t="s">
        <v>97</v>
      </c>
      <c r="BH84" s="322">
        <f t="shared" si="68"/>
        <v>1894.9839516342586</v>
      </c>
      <c r="BI84" s="322">
        <f t="shared" si="69"/>
        <v>2589.7868805372018</v>
      </c>
      <c r="BJ84" s="322">
        <f t="shared" si="70"/>
        <v>3080.2473000208083</v>
      </c>
      <c r="BK84" s="322">
        <f t="shared" si="71"/>
        <v>997.39684763572677</v>
      </c>
    </row>
    <row r="85" spans="1:63">
      <c r="A85" s="416" t="s">
        <v>1</v>
      </c>
      <c r="B85" s="416" t="s">
        <v>637</v>
      </c>
      <c r="C85" s="425" t="s">
        <v>637</v>
      </c>
      <c r="D85" s="424">
        <v>1.4816735303120958</v>
      </c>
      <c r="E85" s="424">
        <v>49.479879933201723</v>
      </c>
      <c r="F85" s="424">
        <v>0</v>
      </c>
      <c r="G85" s="424">
        <v>0</v>
      </c>
      <c r="I85" s="425" t="s">
        <v>637</v>
      </c>
      <c r="J85" s="424">
        <v>105</v>
      </c>
      <c r="K85" s="424">
        <v>2192</v>
      </c>
      <c r="L85" s="424">
        <v>0</v>
      </c>
      <c r="M85" s="424">
        <v>0</v>
      </c>
      <c r="O85" s="425" t="s">
        <v>637</v>
      </c>
      <c r="P85" s="424">
        <v>1.4816735303120958</v>
      </c>
      <c r="Q85" s="424">
        <v>49.479879933201723</v>
      </c>
      <c r="R85" s="424">
        <v>0</v>
      </c>
      <c r="S85" s="424">
        <v>0</v>
      </c>
      <c r="U85" s="425" t="s">
        <v>637</v>
      </c>
      <c r="V85" s="424">
        <v>105</v>
      </c>
      <c r="W85" s="424">
        <v>2192</v>
      </c>
      <c r="X85" s="424">
        <v>0</v>
      </c>
      <c r="Y85" s="424">
        <v>0</v>
      </c>
      <c r="AA85" s="417">
        <f t="shared" si="52"/>
        <v>14111.176479162817</v>
      </c>
      <c r="AB85" s="417">
        <f t="shared" si="53"/>
        <v>22572.937925730712</v>
      </c>
      <c r="AC85" s="417">
        <f t="shared" si="54"/>
        <v>0</v>
      </c>
      <c r="AD85" s="417">
        <f t="shared" si="55"/>
        <v>0</v>
      </c>
      <c r="AF85" s="417">
        <f t="shared" si="56"/>
        <v>14111.176479162817</v>
      </c>
      <c r="AG85" s="417">
        <f t="shared" si="57"/>
        <v>22572.937925730712</v>
      </c>
      <c r="AH85" s="417">
        <f t="shared" si="58"/>
        <v>0</v>
      </c>
      <c r="AI85" s="417">
        <f t="shared" si="59"/>
        <v>0</v>
      </c>
      <c r="AK85" s="417">
        <f t="shared" si="60"/>
        <v>14111.176479162817</v>
      </c>
      <c r="AL85" s="322">
        <f t="shared" si="61"/>
        <v>22572.937925730712</v>
      </c>
      <c r="AM85" s="322">
        <f t="shared" si="62"/>
        <v>0</v>
      </c>
      <c r="AN85" s="322">
        <f t="shared" si="63"/>
        <v>0</v>
      </c>
      <c r="AP85" s="417">
        <f t="shared" si="64"/>
        <v>1.4816735303120958</v>
      </c>
      <c r="AQ85" s="322">
        <f t="shared" si="65"/>
        <v>49.479879933201723</v>
      </c>
      <c r="AR85" s="322">
        <f t="shared" si="66"/>
        <v>0</v>
      </c>
      <c r="AS85" s="322">
        <f t="shared" si="67"/>
        <v>0</v>
      </c>
      <c r="AT85" s="322"/>
      <c r="AU85" s="425" t="s">
        <v>632</v>
      </c>
      <c r="AV85" s="322">
        <f t="shared" si="72"/>
        <v>1.9589921030171608E-2</v>
      </c>
      <c r="AW85" s="322">
        <f t="shared" si="73"/>
        <v>0</v>
      </c>
      <c r="AX85" s="322">
        <f t="shared" si="74"/>
        <v>0</v>
      </c>
      <c r="AY85" s="322">
        <f t="shared" si="75"/>
        <v>0</v>
      </c>
      <c r="BA85" s="425" t="s">
        <v>632</v>
      </c>
      <c r="BB85" s="322">
        <v>7</v>
      </c>
      <c r="BC85" s="322">
        <v>0</v>
      </c>
      <c r="BD85" s="322">
        <v>0</v>
      </c>
      <c r="BE85" s="322">
        <v>0</v>
      </c>
      <c r="BG85" s="425" t="s">
        <v>632</v>
      </c>
      <c r="BH85" s="322">
        <f t="shared" si="68"/>
        <v>2798.5601471673726</v>
      </c>
      <c r="BI85" s="322">
        <f t="shared" si="69"/>
        <v>0</v>
      </c>
      <c r="BJ85" s="322">
        <f t="shared" si="70"/>
        <v>0</v>
      </c>
      <c r="BK85" s="322">
        <f t="shared" si="71"/>
        <v>0</v>
      </c>
    </row>
    <row r="86" spans="1:63">
      <c r="A86" s="416" t="s">
        <v>1</v>
      </c>
      <c r="B86" s="416" t="s">
        <v>636</v>
      </c>
      <c r="C86" s="425" t="s">
        <v>636</v>
      </c>
      <c r="D86" s="424">
        <v>11.104281346193133</v>
      </c>
      <c r="E86" s="424">
        <v>143.89404533825854</v>
      </c>
      <c r="F86" s="424">
        <v>0.56410182478312931</v>
      </c>
      <c r="G86" s="424">
        <v>1.989093</v>
      </c>
      <c r="I86" s="425" t="s">
        <v>636</v>
      </c>
      <c r="J86" s="424">
        <v>789</v>
      </c>
      <c r="K86" s="424">
        <v>19518</v>
      </c>
      <c r="L86" s="424">
        <v>38</v>
      </c>
      <c r="M86" s="424">
        <v>547</v>
      </c>
      <c r="O86" s="425" t="s">
        <v>636</v>
      </c>
      <c r="P86" s="424">
        <v>11.104281346193133</v>
      </c>
      <c r="Q86" s="424">
        <v>143.89404533825854</v>
      </c>
      <c r="R86" s="424">
        <v>0.56410182478312931</v>
      </c>
      <c r="S86" s="424">
        <v>1.989093</v>
      </c>
      <c r="U86" s="425" t="s">
        <v>636</v>
      </c>
      <c r="V86" s="424">
        <v>789</v>
      </c>
      <c r="W86" s="424">
        <v>19518</v>
      </c>
      <c r="X86" s="424">
        <v>38</v>
      </c>
      <c r="Y86" s="424">
        <v>547</v>
      </c>
      <c r="AA86" s="417">
        <f t="shared" si="52"/>
        <v>14073.867358926658</v>
      </c>
      <c r="AB86" s="417">
        <f t="shared" si="53"/>
        <v>7372.3765415646349</v>
      </c>
      <c r="AC86" s="417">
        <f t="shared" si="54"/>
        <v>14844.784862713928</v>
      </c>
      <c r="AD86" s="417">
        <f t="shared" si="55"/>
        <v>3636.3674588665449</v>
      </c>
      <c r="AF86" s="417">
        <f t="shared" si="56"/>
        <v>14073.867358926658</v>
      </c>
      <c r="AG86" s="417">
        <f t="shared" si="57"/>
        <v>7372.376541564634</v>
      </c>
      <c r="AH86" s="417">
        <f t="shared" si="58"/>
        <v>14844.78486271393</v>
      </c>
      <c r="AI86" s="417">
        <f t="shared" si="59"/>
        <v>3636.3674588665449</v>
      </c>
      <c r="AK86" s="417">
        <f t="shared" si="60"/>
        <v>14073.867358926658</v>
      </c>
      <c r="AL86" s="322">
        <f t="shared" si="61"/>
        <v>7372.376541564634</v>
      </c>
      <c r="AM86" s="322">
        <f t="shared" si="62"/>
        <v>14844.78486271393</v>
      </c>
      <c r="AN86" s="322">
        <f t="shared" si="63"/>
        <v>3636.3674588665449</v>
      </c>
      <c r="AP86" s="417">
        <f t="shared" si="64"/>
        <v>11.104281346193133</v>
      </c>
      <c r="AQ86" s="322">
        <f t="shared" si="65"/>
        <v>143.89404533825854</v>
      </c>
      <c r="AR86" s="322">
        <f t="shared" si="66"/>
        <v>0.56410182478312942</v>
      </c>
      <c r="AS86" s="322">
        <f t="shared" si="67"/>
        <v>1.989093</v>
      </c>
      <c r="AT86" s="322"/>
      <c r="AU86" s="425" t="s">
        <v>631</v>
      </c>
      <c r="AV86" s="322">
        <f t="shared" si="72"/>
        <v>20.770700686104789</v>
      </c>
      <c r="AW86" s="322">
        <f t="shared" si="73"/>
        <v>3.0665572029054489</v>
      </c>
      <c r="AX86" s="322">
        <f t="shared" si="74"/>
        <v>0</v>
      </c>
      <c r="AY86" s="322">
        <f t="shared" si="75"/>
        <v>0</v>
      </c>
      <c r="BA86" s="425" t="s">
        <v>631</v>
      </c>
      <c r="BB86" s="322">
        <v>3998</v>
      </c>
      <c r="BC86" s="322">
        <v>403</v>
      </c>
      <c r="BD86" s="322">
        <v>0</v>
      </c>
      <c r="BE86" s="322">
        <v>0</v>
      </c>
      <c r="BG86" s="425" t="s">
        <v>631</v>
      </c>
      <c r="BH86" s="322">
        <f t="shared" si="68"/>
        <v>5195.2728079301623</v>
      </c>
      <c r="BI86" s="322">
        <f t="shared" si="69"/>
        <v>7609.3230841326276</v>
      </c>
      <c r="BJ86" s="322">
        <f t="shared" si="70"/>
        <v>0</v>
      </c>
      <c r="BK86" s="322">
        <f t="shared" si="71"/>
        <v>0</v>
      </c>
    </row>
    <row r="87" spans="1:63">
      <c r="A87" s="416" t="s">
        <v>1</v>
      </c>
      <c r="B87" s="416" t="s">
        <v>635</v>
      </c>
      <c r="C87" s="425" t="s">
        <v>635</v>
      </c>
      <c r="D87" s="424">
        <v>7.054151729996109</v>
      </c>
      <c r="E87" s="424">
        <v>20.267331253044354</v>
      </c>
      <c r="F87" s="424">
        <v>1.3693332767023627</v>
      </c>
      <c r="G87" s="424">
        <v>0</v>
      </c>
      <c r="I87" s="425" t="s">
        <v>635</v>
      </c>
      <c r="J87" s="424">
        <v>2662</v>
      </c>
      <c r="K87" s="424">
        <v>6368</v>
      </c>
      <c r="L87" s="424">
        <v>421</v>
      </c>
      <c r="M87" s="424">
        <v>0</v>
      </c>
      <c r="O87" s="425" t="s">
        <v>635</v>
      </c>
      <c r="P87" s="424">
        <v>7.054151729996109</v>
      </c>
      <c r="Q87" s="424">
        <v>20.267331253044354</v>
      </c>
      <c r="R87" s="424">
        <v>1.3693332767023627</v>
      </c>
      <c r="S87" s="424">
        <v>0</v>
      </c>
      <c r="U87" s="425" t="s">
        <v>635</v>
      </c>
      <c r="V87" s="424">
        <v>2662</v>
      </c>
      <c r="W87" s="424">
        <v>6368</v>
      </c>
      <c r="X87" s="424">
        <v>421</v>
      </c>
      <c r="Y87" s="424">
        <v>0</v>
      </c>
      <c r="AA87" s="417">
        <f t="shared" si="52"/>
        <v>2649.9443012757738</v>
      </c>
      <c r="AB87" s="417">
        <f t="shared" si="53"/>
        <v>3182.6839279278197</v>
      </c>
      <c r="AC87" s="417">
        <f t="shared" si="54"/>
        <v>3252.5731038060876</v>
      </c>
      <c r="AD87" s="417">
        <f t="shared" si="55"/>
        <v>0</v>
      </c>
      <c r="AF87" s="417">
        <f t="shared" si="56"/>
        <v>2649.9443012757733</v>
      </c>
      <c r="AG87" s="417">
        <f t="shared" si="57"/>
        <v>3182.6839279278197</v>
      </c>
      <c r="AH87" s="417">
        <f t="shared" si="58"/>
        <v>3252.5731038060871</v>
      </c>
      <c r="AI87" s="417">
        <f t="shared" si="59"/>
        <v>0</v>
      </c>
      <c r="AK87" s="417">
        <f t="shared" si="60"/>
        <v>2649.9443012757733</v>
      </c>
      <c r="AL87" s="322">
        <f t="shared" si="61"/>
        <v>3182.6839279278197</v>
      </c>
      <c r="AM87" s="322">
        <f t="shared" si="62"/>
        <v>3252.5731038060871</v>
      </c>
      <c r="AN87" s="322">
        <f t="shared" si="63"/>
        <v>0</v>
      </c>
      <c r="AP87" s="417">
        <f t="shared" si="64"/>
        <v>7.0541517299961081</v>
      </c>
      <c r="AQ87" s="322">
        <f t="shared" si="65"/>
        <v>20.267331253044354</v>
      </c>
      <c r="AR87" s="322">
        <f t="shared" si="66"/>
        <v>1.3693332767023625</v>
      </c>
      <c r="AS87" s="322">
        <f t="shared" si="67"/>
        <v>0</v>
      </c>
      <c r="AT87" s="322"/>
      <c r="AU87" s="425" t="s">
        <v>630</v>
      </c>
      <c r="AV87" s="322">
        <f t="shared" si="72"/>
        <v>816.0991889026418</v>
      </c>
      <c r="AW87" s="322">
        <f t="shared" si="73"/>
        <v>1267.892968979402</v>
      </c>
      <c r="AX87" s="322">
        <f t="shared" si="74"/>
        <v>31.406286668219003</v>
      </c>
      <c r="AY87" s="322">
        <f t="shared" si="75"/>
        <v>2.4529999999999998</v>
      </c>
      <c r="BA87" s="425" t="s">
        <v>630</v>
      </c>
      <c r="BB87" s="322">
        <v>211887</v>
      </c>
      <c r="BC87" s="322">
        <v>321164</v>
      </c>
      <c r="BD87" s="322">
        <v>8197</v>
      </c>
      <c r="BE87" s="322">
        <v>4906</v>
      </c>
      <c r="BG87" s="425" t="s">
        <v>630</v>
      </c>
      <c r="BH87" s="322">
        <f t="shared" si="68"/>
        <v>3851.5774394023315</v>
      </c>
      <c r="BI87" s="322">
        <f t="shared" si="69"/>
        <v>3947.8053859691686</v>
      </c>
      <c r="BJ87" s="322">
        <f t="shared" si="70"/>
        <v>3831.4367046747593</v>
      </c>
      <c r="BK87" s="322">
        <f t="shared" si="71"/>
        <v>500</v>
      </c>
    </row>
    <row r="88" spans="1:63">
      <c r="A88" s="416" t="s">
        <v>1</v>
      </c>
      <c r="B88" s="416" t="s">
        <v>634</v>
      </c>
      <c r="C88" s="425" t="s">
        <v>634</v>
      </c>
      <c r="D88" s="424">
        <v>2.6082109305801708</v>
      </c>
      <c r="E88" s="424">
        <v>148.21308282412085</v>
      </c>
      <c r="F88" s="424">
        <v>7.7310483542830752E-2</v>
      </c>
      <c r="G88" s="424">
        <v>0</v>
      </c>
      <c r="I88" s="425" t="s">
        <v>634</v>
      </c>
      <c r="J88" s="424">
        <v>334</v>
      </c>
      <c r="K88" s="424">
        <v>7214</v>
      </c>
      <c r="L88" s="424">
        <v>8</v>
      </c>
      <c r="M88" s="424">
        <v>0</v>
      </c>
      <c r="O88" s="425" t="s">
        <v>634</v>
      </c>
      <c r="P88" s="424">
        <v>2.6082109305801708</v>
      </c>
      <c r="Q88" s="424">
        <v>148.21308282412085</v>
      </c>
      <c r="R88" s="424">
        <v>7.7310483542830752E-2</v>
      </c>
      <c r="S88" s="424">
        <v>0</v>
      </c>
      <c r="U88" s="425" t="s">
        <v>634</v>
      </c>
      <c r="V88" s="424">
        <v>334</v>
      </c>
      <c r="W88" s="424">
        <v>7214</v>
      </c>
      <c r="X88" s="424">
        <v>8</v>
      </c>
      <c r="Y88" s="424">
        <v>0</v>
      </c>
      <c r="AA88" s="417">
        <f t="shared" si="52"/>
        <v>7809.0147622160803</v>
      </c>
      <c r="AB88" s="417">
        <f t="shared" si="53"/>
        <v>20545.201389537127</v>
      </c>
      <c r="AC88" s="417">
        <f t="shared" si="54"/>
        <v>9663.8104428538445</v>
      </c>
      <c r="AD88" s="417">
        <f t="shared" si="55"/>
        <v>0</v>
      </c>
      <c r="AF88" s="417">
        <f t="shared" si="56"/>
        <v>7809.0147622160803</v>
      </c>
      <c r="AG88" s="417">
        <f t="shared" si="57"/>
        <v>20545.201389537127</v>
      </c>
      <c r="AH88" s="417">
        <f t="shared" si="58"/>
        <v>9663.8104428538445</v>
      </c>
      <c r="AI88" s="417">
        <f t="shared" si="59"/>
        <v>0</v>
      </c>
      <c r="AK88" s="417">
        <f t="shared" si="60"/>
        <v>7809.0147622160803</v>
      </c>
      <c r="AL88" s="322">
        <f t="shared" si="61"/>
        <v>20545.201389537127</v>
      </c>
      <c r="AM88" s="322">
        <f t="shared" si="62"/>
        <v>9663.8104428538445</v>
      </c>
      <c r="AN88" s="322">
        <f t="shared" si="63"/>
        <v>0</v>
      </c>
      <c r="AP88" s="417">
        <f t="shared" si="64"/>
        <v>2.6082109305801708</v>
      </c>
      <c r="AQ88" s="322">
        <f t="shared" si="65"/>
        <v>148.21308282412085</v>
      </c>
      <c r="AR88" s="322">
        <f t="shared" si="66"/>
        <v>7.7310483542830752E-2</v>
      </c>
      <c r="AS88" s="322">
        <f t="shared" si="67"/>
        <v>0</v>
      </c>
      <c r="AT88" s="322"/>
      <c r="AU88" s="425" t="s">
        <v>629</v>
      </c>
      <c r="AV88" s="322">
        <f t="shared" si="72"/>
        <v>8.2920455908116875</v>
      </c>
      <c r="AW88" s="322">
        <f t="shared" si="73"/>
        <v>7.8863534412909946</v>
      </c>
      <c r="AX88" s="322">
        <f t="shared" si="74"/>
        <v>0.22364029152601247</v>
      </c>
      <c r="AY88" s="322">
        <f t="shared" si="75"/>
        <v>386.53523000000001</v>
      </c>
      <c r="BA88" s="425" t="s">
        <v>629</v>
      </c>
      <c r="BB88" s="322">
        <v>1676</v>
      </c>
      <c r="BC88" s="322">
        <v>2730</v>
      </c>
      <c r="BD88" s="322">
        <v>130</v>
      </c>
      <c r="BE88" s="322">
        <v>290618</v>
      </c>
      <c r="BG88" s="425" t="s">
        <v>629</v>
      </c>
      <c r="BH88" s="322">
        <f t="shared" si="68"/>
        <v>4947.5212355678323</v>
      </c>
      <c r="BI88" s="322">
        <f t="shared" si="69"/>
        <v>2888.7741543190455</v>
      </c>
      <c r="BJ88" s="322">
        <f t="shared" si="70"/>
        <v>1720.3099348154806</v>
      </c>
      <c r="BK88" s="322">
        <f t="shared" si="71"/>
        <v>1330.0457301337151</v>
      </c>
    </row>
    <row r="89" spans="1:63">
      <c r="A89" s="416" t="s">
        <v>1</v>
      </c>
      <c r="B89" s="416" t="s">
        <v>633</v>
      </c>
      <c r="C89" s="425" t="s">
        <v>633</v>
      </c>
      <c r="D89" s="424">
        <v>19.590224361934602</v>
      </c>
      <c r="E89" s="424">
        <v>10.554449319391466</v>
      </c>
      <c r="F89" s="424">
        <v>7.7000477593998432E-2</v>
      </c>
      <c r="G89" s="424">
        <v>0</v>
      </c>
      <c r="I89" s="425" t="s">
        <v>633</v>
      </c>
      <c r="J89" s="424">
        <v>2576</v>
      </c>
      <c r="K89" s="424">
        <v>1468</v>
      </c>
      <c r="L89" s="424">
        <v>8</v>
      </c>
      <c r="M89" s="424">
        <v>0</v>
      </c>
      <c r="O89" s="425" t="s">
        <v>633</v>
      </c>
      <c r="P89" s="424">
        <v>19.590224361934602</v>
      </c>
      <c r="Q89" s="424">
        <v>10.554449319391466</v>
      </c>
      <c r="R89" s="424">
        <v>7.7000477593998432E-2</v>
      </c>
      <c r="S89" s="424">
        <v>0</v>
      </c>
      <c r="U89" s="425" t="s">
        <v>633</v>
      </c>
      <c r="V89" s="424">
        <v>2576</v>
      </c>
      <c r="W89" s="424">
        <v>1468</v>
      </c>
      <c r="X89" s="424">
        <v>8</v>
      </c>
      <c r="Y89" s="424">
        <v>0</v>
      </c>
      <c r="AA89" s="417">
        <f t="shared" si="52"/>
        <v>7604.9007616205754</v>
      </c>
      <c r="AB89" s="417">
        <f t="shared" si="53"/>
        <v>7189.6793728824705</v>
      </c>
      <c r="AC89" s="417">
        <f t="shared" si="54"/>
        <v>9625.0596992498031</v>
      </c>
      <c r="AD89" s="417">
        <f t="shared" si="55"/>
        <v>0</v>
      </c>
      <c r="AF89" s="417">
        <f t="shared" si="56"/>
        <v>7604.9007616205754</v>
      </c>
      <c r="AG89" s="417">
        <f t="shared" si="57"/>
        <v>7189.6793728824696</v>
      </c>
      <c r="AH89" s="417">
        <f t="shared" si="58"/>
        <v>9625.0596992498031</v>
      </c>
      <c r="AI89" s="417">
        <f t="shared" si="59"/>
        <v>0</v>
      </c>
      <c r="AK89" s="417">
        <f t="shared" si="60"/>
        <v>7604.9007616205754</v>
      </c>
      <c r="AL89" s="322">
        <f t="shared" si="61"/>
        <v>7189.6793728824696</v>
      </c>
      <c r="AM89" s="322">
        <f t="shared" si="62"/>
        <v>9625.0596992498031</v>
      </c>
      <c r="AN89" s="322">
        <f t="shared" si="63"/>
        <v>0</v>
      </c>
      <c r="AP89" s="417">
        <f t="shared" si="64"/>
        <v>19.590224361934602</v>
      </c>
      <c r="AQ89" s="322">
        <f t="shared" si="65"/>
        <v>10.554449319391464</v>
      </c>
      <c r="AR89" s="322">
        <f t="shared" si="66"/>
        <v>7.7000477593998432E-2</v>
      </c>
      <c r="AS89" s="322">
        <f t="shared" si="67"/>
        <v>0</v>
      </c>
      <c r="AT89" s="322"/>
      <c r="AU89" s="432" t="s">
        <v>300</v>
      </c>
      <c r="AV89" s="322">
        <f>SUM(AV90:AV100)</f>
        <v>48272.026014000003</v>
      </c>
      <c r="AW89" s="322">
        <f>SUM(AW90:AW100)</f>
        <v>51352.15932023849</v>
      </c>
      <c r="AX89" s="322">
        <f>SUM(AX90:AX100)</f>
        <v>67549.556181360196</v>
      </c>
      <c r="AY89" s="322">
        <f>SUM(AY90:AY100)</f>
        <v>85700.74867999999</v>
      </c>
      <c r="BA89" s="432" t="s">
        <v>300</v>
      </c>
      <c r="BB89" s="322">
        <f>SUM(BB90:BB100)</f>
        <v>26959056</v>
      </c>
      <c r="BC89" s="322">
        <f>SUM(BC90:BC100)</f>
        <v>25996796</v>
      </c>
      <c r="BD89" s="322">
        <f>SUM(BD90:BD100)</f>
        <v>27131123</v>
      </c>
      <c r="BE89" s="322">
        <f>SUM(BE90:BE100)</f>
        <v>30463568</v>
      </c>
      <c r="BG89" s="432" t="s">
        <v>300</v>
      </c>
      <c r="BH89" s="322">
        <f t="shared" si="68"/>
        <v>1790.5681123997813</v>
      </c>
      <c r="BI89" s="322">
        <f t="shared" si="69"/>
        <v>1975.3264717790025</v>
      </c>
      <c r="BJ89" s="322">
        <f t="shared" si="70"/>
        <v>2489.7442019396026</v>
      </c>
      <c r="BK89" s="322">
        <f t="shared" si="71"/>
        <v>2813.2209818626625</v>
      </c>
    </row>
    <row r="90" spans="1:63">
      <c r="A90" s="416" t="s">
        <v>1</v>
      </c>
      <c r="B90" s="416" t="s">
        <v>97</v>
      </c>
      <c r="C90" s="425" t="s">
        <v>97</v>
      </c>
      <c r="D90" s="424">
        <v>11.034491550366289</v>
      </c>
      <c r="E90" s="424">
        <v>17.198774673647559</v>
      </c>
      <c r="F90" s="424">
        <v>0.83474701830563913</v>
      </c>
      <c r="G90" s="424">
        <v>11.390272</v>
      </c>
      <c r="I90" s="425" t="s">
        <v>97</v>
      </c>
      <c r="J90" s="424">
        <v>5823</v>
      </c>
      <c r="K90" s="424">
        <v>6641</v>
      </c>
      <c r="L90" s="424">
        <v>271</v>
      </c>
      <c r="M90" s="424">
        <v>11420</v>
      </c>
      <c r="O90" s="425" t="s">
        <v>97</v>
      </c>
      <c r="P90" s="424">
        <v>11.034491550366289</v>
      </c>
      <c r="Q90" s="424">
        <v>17.198774673647559</v>
      </c>
      <c r="R90" s="424">
        <v>0.83474701830563913</v>
      </c>
      <c r="S90" s="424">
        <v>11.390272</v>
      </c>
      <c r="U90" s="425" t="s">
        <v>97</v>
      </c>
      <c r="V90" s="424">
        <v>5823</v>
      </c>
      <c r="W90" s="424">
        <v>6641</v>
      </c>
      <c r="X90" s="424">
        <v>271</v>
      </c>
      <c r="Y90" s="424">
        <v>11420</v>
      </c>
      <c r="AA90" s="417">
        <f t="shared" si="52"/>
        <v>1894.9839516342586</v>
      </c>
      <c r="AB90" s="417">
        <f t="shared" si="53"/>
        <v>2589.7868805372023</v>
      </c>
      <c r="AC90" s="417">
        <f t="shared" si="54"/>
        <v>3080.2473000208088</v>
      </c>
      <c r="AD90" s="417">
        <f t="shared" si="55"/>
        <v>997.39684763572677</v>
      </c>
      <c r="AF90" s="417">
        <f t="shared" si="56"/>
        <v>1894.9839516342586</v>
      </c>
      <c r="AG90" s="417">
        <f t="shared" si="57"/>
        <v>2589.7868805372018</v>
      </c>
      <c r="AH90" s="417">
        <f t="shared" si="58"/>
        <v>3080.2473000208083</v>
      </c>
      <c r="AI90" s="417">
        <f t="shared" si="59"/>
        <v>997.39684763572677</v>
      </c>
      <c r="AK90" s="417">
        <f t="shared" si="60"/>
        <v>1894.9839516342586</v>
      </c>
      <c r="AL90" s="322">
        <f t="shared" si="61"/>
        <v>2589.7868805372018</v>
      </c>
      <c r="AM90" s="322">
        <f t="shared" si="62"/>
        <v>3080.2473000208083</v>
      </c>
      <c r="AN90" s="322">
        <f t="shared" si="63"/>
        <v>997.39684763572677</v>
      </c>
      <c r="AP90" s="417">
        <f t="shared" si="64"/>
        <v>11.034491550366289</v>
      </c>
      <c r="AQ90" s="322">
        <f t="shared" si="65"/>
        <v>17.198774673647556</v>
      </c>
      <c r="AR90" s="322">
        <f t="shared" si="66"/>
        <v>0.83474701830563902</v>
      </c>
      <c r="AS90" s="322">
        <f t="shared" si="67"/>
        <v>11.390272</v>
      </c>
      <c r="AT90" s="322"/>
      <c r="AU90" s="425" t="s">
        <v>638</v>
      </c>
      <c r="AV90" s="322">
        <f t="shared" ref="AV90:AV100" si="76">SUMIFS($AP:$AP,$A:$A,$AU$89,$B:$B,AU90)</f>
        <v>28948.858702000001</v>
      </c>
      <c r="AW90" s="322">
        <f t="shared" ref="AW90:AW100" si="77">SUMIFS($AQ:$AQ,$A:$A,$AU$89,$B:$B,AU90)</f>
        <v>31527.519197464448</v>
      </c>
      <c r="AX90" s="322">
        <f t="shared" ref="AX90:AX100" si="78">SUMIFS($AR:$AR,$A:$A,$AU$89,$B:$B,AU90)</f>
        <v>44487.477503598027</v>
      </c>
      <c r="AY90" s="322">
        <f t="shared" ref="AY90:AY100" si="79">SUMIFS($AS:$AS,$A:$A,$AU$89,$B:$B,AU90)</f>
        <v>62468.853630999998</v>
      </c>
      <c r="BA90" s="425" t="s">
        <v>638</v>
      </c>
      <c r="BB90" s="322">
        <v>18310628</v>
      </c>
      <c r="BC90" s="322">
        <v>17113052</v>
      </c>
      <c r="BD90" s="322">
        <v>17946559</v>
      </c>
      <c r="BE90" s="322">
        <v>21535533</v>
      </c>
      <c r="BG90" s="425" t="s">
        <v>638</v>
      </c>
      <c r="BH90" s="322">
        <f t="shared" si="68"/>
        <v>1580.9866653399326</v>
      </c>
      <c r="BI90" s="322">
        <f t="shared" si="69"/>
        <v>1842.3083852877</v>
      </c>
      <c r="BJ90" s="322">
        <f t="shared" si="70"/>
        <v>2478.8862033996616</v>
      </c>
      <c r="BK90" s="322">
        <f t="shared" si="71"/>
        <v>2900.7340394593439</v>
      </c>
    </row>
    <row r="91" spans="1:63">
      <c r="A91" s="416" t="s">
        <v>1</v>
      </c>
      <c r="B91" s="416" t="s">
        <v>632</v>
      </c>
      <c r="C91" s="425" t="s">
        <v>632</v>
      </c>
      <c r="D91" s="424">
        <v>1.9589921030171608E-2</v>
      </c>
      <c r="E91" s="424">
        <v>0</v>
      </c>
      <c r="F91" s="424">
        <v>0</v>
      </c>
      <c r="G91" s="424">
        <v>0</v>
      </c>
      <c r="I91" s="425" t="s">
        <v>632</v>
      </c>
      <c r="J91" s="424">
        <v>7</v>
      </c>
      <c r="K91" s="424">
        <v>0</v>
      </c>
      <c r="L91" s="424">
        <v>0</v>
      </c>
      <c r="M91" s="424">
        <v>0</v>
      </c>
      <c r="O91" s="425" t="s">
        <v>632</v>
      </c>
      <c r="P91" s="424">
        <v>1.9589921030171608E-2</v>
      </c>
      <c r="Q91" s="424">
        <v>0</v>
      </c>
      <c r="R91" s="424">
        <v>0</v>
      </c>
      <c r="S91" s="424">
        <v>0</v>
      </c>
      <c r="U91" s="425" t="s">
        <v>632</v>
      </c>
      <c r="V91" s="424">
        <v>7</v>
      </c>
      <c r="W91" s="424">
        <v>0</v>
      </c>
      <c r="X91" s="424">
        <v>0</v>
      </c>
      <c r="Y91" s="424">
        <v>0</v>
      </c>
      <c r="AA91" s="417">
        <f t="shared" si="52"/>
        <v>2798.5601471673726</v>
      </c>
      <c r="AB91" s="417">
        <f t="shared" si="53"/>
        <v>0</v>
      </c>
      <c r="AC91" s="417">
        <f t="shared" si="54"/>
        <v>0</v>
      </c>
      <c r="AD91" s="417">
        <f t="shared" si="55"/>
        <v>0</v>
      </c>
      <c r="AF91" s="417">
        <f t="shared" si="56"/>
        <v>2798.5601471673726</v>
      </c>
      <c r="AG91" s="417">
        <f t="shared" si="57"/>
        <v>0</v>
      </c>
      <c r="AH91" s="417">
        <f t="shared" si="58"/>
        <v>0</v>
      </c>
      <c r="AI91" s="417">
        <f t="shared" si="59"/>
        <v>0</v>
      </c>
      <c r="AK91" s="417">
        <f t="shared" si="60"/>
        <v>2798.5601471673726</v>
      </c>
      <c r="AL91" s="322">
        <f t="shared" si="61"/>
        <v>0</v>
      </c>
      <c r="AM91" s="322">
        <f t="shared" si="62"/>
        <v>0</v>
      </c>
      <c r="AN91" s="322">
        <f t="shared" si="63"/>
        <v>0</v>
      </c>
      <c r="AP91" s="417">
        <f t="shared" si="64"/>
        <v>1.9589921030171608E-2</v>
      </c>
      <c r="AQ91" s="322">
        <f t="shared" si="65"/>
        <v>0</v>
      </c>
      <c r="AR91" s="322">
        <f t="shared" si="66"/>
        <v>0</v>
      </c>
      <c r="AS91" s="322">
        <f t="shared" si="67"/>
        <v>0</v>
      </c>
      <c r="AT91" s="322"/>
      <c r="AU91" s="425" t="s">
        <v>637</v>
      </c>
      <c r="AV91" s="322">
        <f t="shared" si="76"/>
        <v>5014.4892810000001</v>
      </c>
      <c r="AW91" s="322">
        <f t="shared" si="77"/>
        <v>5208.141627770543</v>
      </c>
      <c r="AX91" s="322">
        <f t="shared" si="78"/>
        <v>7213.0635664588344</v>
      </c>
      <c r="AY91" s="322">
        <f t="shared" si="79"/>
        <v>7015.6583179999998</v>
      </c>
      <c r="BA91" s="425" t="s">
        <v>637</v>
      </c>
      <c r="BB91" s="322">
        <v>1449319</v>
      </c>
      <c r="BC91" s="322">
        <v>1671167</v>
      </c>
      <c r="BD91" s="322">
        <v>2052842</v>
      </c>
      <c r="BE91" s="322">
        <v>1948785</v>
      </c>
      <c r="BG91" s="425" t="s">
        <v>637</v>
      </c>
      <c r="BH91" s="322">
        <f t="shared" si="68"/>
        <v>3459.893426498928</v>
      </c>
      <c r="BI91" s="322">
        <f t="shared" si="69"/>
        <v>3116.4698846797137</v>
      </c>
      <c r="BJ91" s="322">
        <f t="shared" si="70"/>
        <v>3513.6964103710052</v>
      </c>
      <c r="BK91" s="322">
        <f t="shared" si="71"/>
        <v>3600.0165836662331</v>
      </c>
    </row>
    <row r="92" spans="1:63">
      <c r="A92" s="416" t="s">
        <v>1</v>
      </c>
      <c r="B92" s="416" t="s">
        <v>631</v>
      </c>
      <c r="C92" s="425" t="s">
        <v>631</v>
      </c>
      <c r="D92" s="424">
        <v>20.770700686104789</v>
      </c>
      <c r="E92" s="424">
        <v>3.0665572029054493</v>
      </c>
      <c r="F92" s="424">
        <v>0</v>
      </c>
      <c r="G92" s="424">
        <v>0</v>
      </c>
      <c r="I92" s="425" t="s">
        <v>631</v>
      </c>
      <c r="J92" s="424">
        <v>3998</v>
      </c>
      <c r="K92" s="424">
        <v>403</v>
      </c>
      <c r="L92" s="424">
        <v>0</v>
      </c>
      <c r="M92" s="424">
        <v>0</v>
      </c>
      <c r="O92" s="425" t="s">
        <v>631</v>
      </c>
      <c r="P92" s="424">
        <v>20.770700686104789</v>
      </c>
      <c r="Q92" s="424">
        <v>3.0665572029054493</v>
      </c>
      <c r="R92" s="424">
        <v>0</v>
      </c>
      <c r="S92" s="424">
        <v>0</v>
      </c>
      <c r="U92" s="425" t="s">
        <v>631</v>
      </c>
      <c r="V92" s="424">
        <v>3998</v>
      </c>
      <c r="W92" s="424">
        <v>403</v>
      </c>
      <c r="X92" s="424">
        <v>0</v>
      </c>
      <c r="Y92" s="424">
        <v>0</v>
      </c>
      <c r="AA92" s="417">
        <f t="shared" si="52"/>
        <v>5195.2728079301623</v>
      </c>
      <c r="AB92" s="417">
        <f t="shared" si="53"/>
        <v>7609.3230841326276</v>
      </c>
      <c r="AC92" s="417">
        <f t="shared" si="54"/>
        <v>0</v>
      </c>
      <c r="AD92" s="417">
        <f t="shared" si="55"/>
        <v>0</v>
      </c>
      <c r="AF92" s="417">
        <f t="shared" si="56"/>
        <v>5195.2728079301623</v>
      </c>
      <c r="AG92" s="417">
        <f t="shared" si="57"/>
        <v>7609.3230841326285</v>
      </c>
      <c r="AH92" s="417">
        <f t="shared" si="58"/>
        <v>0</v>
      </c>
      <c r="AI92" s="417">
        <f t="shared" si="59"/>
        <v>0</v>
      </c>
      <c r="AK92" s="417">
        <f t="shared" si="60"/>
        <v>5195.2728079301623</v>
      </c>
      <c r="AL92" s="322">
        <f t="shared" si="61"/>
        <v>7609.3230841326285</v>
      </c>
      <c r="AM92" s="322">
        <f t="shared" si="62"/>
        <v>0</v>
      </c>
      <c r="AN92" s="322">
        <f t="shared" si="63"/>
        <v>0</v>
      </c>
      <c r="AP92" s="417">
        <f t="shared" si="64"/>
        <v>20.770700686104789</v>
      </c>
      <c r="AQ92" s="322">
        <f t="shared" si="65"/>
        <v>3.0665572029054489</v>
      </c>
      <c r="AR92" s="322">
        <f t="shared" si="66"/>
        <v>0</v>
      </c>
      <c r="AS92" s="322">
        <f t="shared" si="67"/>
        <v>0</v>
      </c>
      <c r="AT92" s="322"/>
      <c r="AU92" s="425" t="s">
        <v>636</v>
      </c>
      <c r="AV92" s="322">
        <f t="shared" si="76"/>
        <v>351.44178099999999</v>
      </c>
      <c r="AW92" s="322">
        <f t="shared" si="77"/>
        <v>272.15834321582219</v>
      </c>
      <c r="AX92" s="322">
        <f t="shared" si="78"/>
        <v>694.88949752185226</v>
      </c>
      <c r="AY92" s="322">
        <f t="shared" si="79"/>
        <v>1564.5979599999998</v>
      </c>
      <c r="BA92" s="425" t="s">
        <v>636</v>
      </c>
      <c r="BB92" s="322">
        <v>40966</v>
      </c>
      <c r="BC92" s="322">
        <v>38220</v>
      </c>
      <c r="BD92" s="322">
        <v>96596</v>
      </c>
      <c r="BE92" s="322">
        <v>225632</v>
      </c>
      <c r="BG92" s="425" t="s">
        <v>636</v>
      </c>
      <c r="BH92" s="322">
        <f t="shared" si="68"/>
        <v>8578.8649367768394</v>
      </c>
      <c r="BI92" s="322">
        <f t="shared" si="69"/>
        <v>7120.8357722611763</v>
      </c>
      <c r="BJ92" s="322">
        <f t="shared" si="70"/>
        <v>7193.7709379462112</v>
      </c>
      <c r="BK92" s="322">
        <f t="shared" si="71"/>
        <v>6934.2910580059552</v>
      </c>
    </row>
    <row r="93" spans="1:63">
      <c r="A93" s="416" t="s">
        <v>1</v>
      </c>
      <c r="B93" s="416" t="s">
        <v>630</v>
      </c>
      <c r="C93" s="425" t="s">
        <v>630</v>
      </c>
      <c r="D93" s="424">
        <v>786.50529645289657</v>
      </c>
      <c r="E93" s="424">
        <v>1245.1879304616721</v>
      </c>
      <c r="F93" s="424">
        <v>31.310466829492505</v>
      </c>
      <c r="G93" s="424">
        <v>0</v>
      </c>
      <c r="I93" s="425" t="s">
        <v>630</v>
      </c>
      <c r="J93" s="424">
        <v>131406</v>
      </c>
      <c r="K93" s="424">
        <v>279995</v>
      </c>
      <c r="L93" s="424">
        <v>8194</v>
      </c>
      <c r="M93" s="424">
        <v>0</v>
      </c>
      <c r="O93" s="425" t="s">
        <v>630</v>
      </c>
      <c r="P93" s="424">
        <v>786.50529645289657</v>
      </c>
      <c r="Q93" s="424">
        <v>1245.1879304616721</v>
      </c>
      <c r="R93" s="424">
        <v>31.310466829492505</v>
      </c>
      <c r="S93" s="424">
        <v>0</v>
      </c>
      <c r="U93" s="425" t="s">
        <v>630</v>
      </c>
      <c r="V93" s="424">
        <v>131406</v>
      </c>
      <c r="W93" s="424">
        <v>279995</v>
      </c>
      <c r="X93" s="424">
        <v>8194</v>
      </c>
      <c r="Y93" s="424">
        <v>0</v>
      </c>
      <c r="AA93" s="417">
        <f t="shared" si="52"/>
        <v>5985.3073410110392</v>
      </c>
      <c r="AB93" s="417">
        <f t="shared" si="53"/>
        <v>4447.1791655624993</v>
      </c>
      <c r="AC93" s="417">
        <f t="shared" si="54"/>
        <v>3821.1455735284972</v>
      </c>
      <c r="AD93" s="417">
        <f t="shared" si="55"/>
        <v>0</v>
      </c>
      <c r="AF93" s="417">
        <f t="shared" si="56"/>
        <v>5985.3073410110383</v>
      </c>
      <c r="AG93" s="417">
        <f t="shared" si="57"/>
        <v>4447.1791655624993</v>
      </c>
      <c r="AH93" s="417">
        <f t="shared" si="58"/>
        <v>3821.1455735284972</v>
      </c>
      <c r="AI93" s="417">
        <f t="shared" si="59"/>
        <v>0</v>
      </c>
      <c r="AK93" s="417">
        <f t="shared" si="60"/>
        <v>5985.3073410110383</v>
      </c>
      <c r="AL93" s="322">
        <f t="shared" si="61"/>
        <v>4447.1791655624993</v>
      </c>
      <c r="AM93" s="322">
        <f t="shared" si="62"/>
        <v>3821.1455735284972</v>
      </c>
      <c r="AN93" s="322">
        <f t="shared" si="63"/>
        <v>0</v>
      </c>
      <c r="AP93" s="417">
        <f t="shared" si="64"/>
        <v>786.50529645289646</v>
      </c>
      <c r="AQ93" s="322">
        <f t="shared" si="65"/>
        <v>1245.1879304616721</v>
      </c>
      <c r="AR93" s="322">
        <f t="shared" si="66"/>
        <v>31.310466829492505</v>
      </c>
      <c r="AS93" s="322">
        <f t="shared" si="67"/>
        <v>0</v>
      </c>
      <c r="AT93" s="322"/>
      <c r="AU93" s="425" t="s">
        <v>635</v>
      </c>
      <c r="AV93" s="322">
        <f t="shared" si="76"/>
        <v>3845.1620649999995</v>
      </c>
      <c r="AW93" s="322">
        <f t="shared" si="77"/>
        <v>3605.7554755123533</v>
      </c>
      <c r="AX93" s="322">
        <f t="shared" si="78"/>
        <v>4089.8181342110083</v>
      </c>
      <c r="AY93" s="322">
        <f t="shared" si="79"/>
        <v>3986.2385429999999</v>
      </c>
      <c r="BA93" s="425" t="s">
        <v>635</v>
      </c>
      <c r="BB93" s="322">
        <v>3504925</v>
      </c>
      <c r="BC93" s="322">
        <v>3287957</v>
      </c>
      <c r="BD93" s="322">
        <v>3640423</v>
      </c>
      <c r="BE93" s="322">
        <v>3481097</v>
      </c>
      <c r="BG93" s="425" t="s">
        <v>635</v>
      </c>
      <c r="BH93" s="322">
        <f t="shared" si="68"/>
        <v>1097.0739930241016</v>
      </c>
      <c r="BI93" s="322">
        <f t="shared" si="69"/>
        <v>1096.6553016089788</v>
      </c>
      <c r="BJ93" s="322">
        <f t="shared" si="70"/>
        <v>1123.4458562125908</v>
      </c>
      <c r="BK93" s="322">
        <f t="shared" si="71"/>
        <v>1145.1098728360628</v>
      </c>
    </row>
    <row r="94" spans="1:63">
      <c r="A94" s="416" t="s">
        <v>1</v>
      </c>
      <c r="B94" s="416" t="s">
        <v>630</v>
      </c>
      <c r="C94" s="425" t="s">
        <v>639</v>
      </c>
      <c r="D94" s="424">
        <v>29.593892449745319</v>
      </c>
      <c r="E94" s="424">
        <v>22.705038517729896</v>
      </c>
      <c r="F94" s="424">
        <v>9.5819838726499587E-2</v>
      </c>
      <c r="G94" s="424">
        <v>2.4529999999999998</v>
      </c>
      <c r="I94" s="425" t="s">
        <v>639</v>
      </c>
      <c r="J94" s="424">
        <v>80481</v>
      </c>
      <c r="K94" s="424">
        <v>41169</v>
      </c>
      <c r="L94" s="424">
        <v>3</v>
      </c>
      <c r="M94" s="424">
        <v>4906</v>
      </c>
      <c r="O94" s="425" t="s">
        <v>639</v>
      </c>
      <c r="P94" s="424">
        <v>29.593892449745319</v>
      </c>
      <c r="Q94" s="424">
        <v>22.705038517729896</v>
      </c>
      <c r="R94" s="424">
        <v>9.5819838726499587E-2</v>
      </c>
      <c r="S94" s="424">
        <v>2.4529999999999998</v>
      </c>
      <c r="U94" s="425" t="s">
        <v>639</v>
      </c>
      <c r="V94" s="424">
        <v>80481</v>
      </c>
      <c r="W94" s="424">
        <v>41169</v>
      </c>
      <c r="X94" s="424">
        <v>3</v>
      </c>
      <c r="Y94" s="424">
        <v>4906</v>
      </c>
      <c r="AA94" s="417">
        <f t="shared" si="52"/>
        <v>367.71278251693343</v>
      </c>
      <c r="AB94" s="417">
        <f t="shared" si="53"/>
        <v>551.50813762126597</v>
      </c>
      <c r="AC94" s="417">
        <f t="shared" si="54"/>
        <v>31939.946242166527</v>
      </c>
      <c r="AD94" s="417">
        <f t="shared" si="55"/>
        <v>500</v>
      </c>
      <c r="AF94" s="417">
        <f t="shared" si="56"/>
        <v>367.71278251693343</v>
      </c>
      <c r="AG94" s="417">
        <f t="shared" si="57"/>
        <v>551.50813762126586</v>
      </c>
      <c r="AH94" s="417">
        <f t="shared" si="58"/>
        <v>31939.946242166527</v>
      </c>
      <c r="AI94" s="417">
        <f t="shared" si="59"/>
        <v>500</v>
      </c>
      <c r="AK94" s="417">
        <f t="shared" si="60"/>
        <v>367.71278251693343</v>
      </c>
      <c r="AL94" s="322">
        <f t="shared" si="61"/>
        <v>551.50813762126586</v>
      </c>
      <c r="AM94" s="322">
        <f t="shared" si="62"/>
        <v>31939.946242166527</v>
      </c>
      <c r="AN94" s="322">
        <f t="shared" si="63"/>
        <v>500</v>
      </c>
      <c r="AP94" s="417">
        <f t="shared" si="64"/>
        <v>29.593892449745319</v>
      </c>
      <c r="AQ94" s="322">
        <f t="shared" si="65"/>
        <v>22.705038517729893</v>
      </c>
      <c r="AR94" s="322">
        <f t="shared" si="66"/>
        <v>9.5819838726499587E-2</v>
      </c>
      <c r="AS94" s="322">
        <f t="shared" si="67"/>
        <v>2.4529999999999998</v>
      </c>
      <c r="AT94" s="322"/>
      <c r="AU94" s="425" t="s">
        <v>634</v>
      </c>
      <c r="AV94" s="322">
        <f t="shared" si="76"/>
        <v>2350.9687150000004</v>
      </c>
      <c r="AW94" s="322">
        <f t="shared" si="77"/>
        <v>2486.5973485675768</v>
      </c>
      <c r="AX94" s="322">
        <f t="shared" si="78"/>
        <v>3721.6610964934061</v>
      </c>
      <c r="AY94" s="322">
        <f t="shared" si="79"/>
        <v>2209.4877320000001</v>
      </c>
      <c r="BA94" s="425" t="s">
        <v>634</v>
      </c>
      <c r="BB94" s="322">
        <v>222297</v>
      </c>
      <c r="BC94" s="322">
        <v>229111</v>
      </c>
      <c r="BD94" s="322">
        <v>313687</v>
      </c>
      <c r="BE94" s="322">
        <v>202070</v>
      </c>
      <c r="BG94" s="425" t="s">
        <v>634</v>
      </c>
      <c r="BH94" s="322">
        <f t="shared" si="68"/>
        <v>10575.800460644996</v>
      </c>
      <c r="BI94" s="322">
        <f t="shared" si="69"/>
        <v>10853.242963312878</v>
      </c>
      <c r="BJ94" s="322">
        <f t="shared" si="70"/>
        <v>11864.250340286357</v>
      </c>
      <c r="BK94" s="322">
        <f t="shared" si="71"/>
        <v>10934.268976097392</v>
      </c>
    </row>
    <row r="95" spans="1:63">
      <c r="A95" s="416" t="s">
        <v>1</v>
      </c>
      <c r="B95" s="416" t="s">
        <v>629</v>
      </c>
      <c r="C95" s="425" t="s">
        <v>629</v>
      </c>
      <c r="D95" s="424">
        <v>8.2920455908116875</v>
      </c>
      <c r="E95" s="424">
        <v>7.8863534412909946</v>
      </c>
      <c r="F95" s="424">
        <v>0.22364029152601247</v>
      </c>
      <c r="G95" s="424">
        <v>386.53523000000001</v>
      </c>
      <c r="I95" s="425" t="s">
        <v>629</v>
      </c>
      <c r="J95" s="424">
        <v>1676</v>
      </c>
      <c r="K95" s="424">
        <v>2730</v>
      </c>
      <c r="L95" s="424">
        <v>130</v>
      </c>
      <c r="M95" s="424">
        <v>290618</v>
      </c>
      <c r="O95" s="425" t="s">
        <v>629</v>
      </c>
      <c r="P95" s="424">
        <v>8.2920455908116875</v>
      </c>
      <c r="Q95" s="424">
        <v>7.8863534412909946</v>
      </c>
      <c r="R95" s="424">
        <v>0.22364029152601247</v>
      </c>
      <c r="S95" s="424">
        <v>386.53523000000001</v>
      </c>
      <c r="U95" s="425" t="s">
        <v>629</v>
      </c>
      <c r="V95" s="424">
        <v>1676</v>
      </c>
      <c r="W95" s="424">
        <v>2730</v>
      </c>
      <c r="X95" s="424">
        <v>130</v>
      </c>
      <c r="Y95" s="424">
        <v>290618</v>
      </c>
      <c r="AA95" s="417">
        <f t="shared" si="52"/>
        <v>4947.5212355678323</v>
      </c>
      <c r="AB95" s="417">
        <f t="shared" si="53"/>
        <v>2888.7741543190455</v>
      </c>
      <c r="AC95" s="417">
        <f t="shared" si="54"/>
        <v>1720.3099348154806</v>
      </c>
      <c r="AD95" s="417">
        <f t="shared" si="55"/>
        <v>1330.0457301337151</v>
      </c>
      <c r="AF95" s="417">
        <f t="shared" si="56"/>
        <v>4947.5212355678323</v>
      </c>
      <c r="AG95" s="417">
        <f t="shared" si="57"/>
        <v>2888.7741543190455</v>
      </c>
      <c r="AH95" s="417">
        <f t="shared" si="58"/>
        <v>1720.3099348154806</v>
      </c>
      <c r="AI95" s="417">
        <f t="shared" si="59"/>
        <v>1330.0457301337151</v>
      </c>
      <c r="AK95" s="417">
        <f t="shared" si="60"/>
        <v>4947.5212355678323</v>
      </c>
      <c r="AL95" s="322">
        <f t="shared" si="61"/>
        <v>2888.7741543190455</v>
      </c>
      <c r="AM95" s="322">
        <f t="shared" si="62"/>
        <v>1720.3099348154806</v>
      </c>
      <c r="AN95" s="322">
        <f t="shared" si="63"/>
        <v>1330.0457301337151</v>
      </c>
      <c r="AP95" s="417">
        <f t="shared" si="64"/>
        <v>8.2920455908116875</v>
      </c>
      <c r="AQ95" s="322">
        <f t="shared" si="65"/>
        <v>7.8863534412909946</v>
      </c>
      <c r="AR95" s="322">
        <f t="shared" si="66"/>
        <v>0.22364029152601247</v>
      </c>
      <c r="AS95" s="322">
        <f t="shared" si="67"/>
        <v>386.53523000000001</v>
      </c>
      <c r="AT95" s="322"/>
      <c r="AU95" s="425" t="s">
        <v>633</v>
      </c>
      <c r="AV95" s="322">
        <f t="shared" si="76"/>
        <v>947.96940600000016</v>
      </c>
      <c r="AW95" s="322">
        <f t="shared" si="77"/>
        <v>978.0887652891056</v>
      </c>
      <c r="AX95" s="322">
        <f t="shared" si="78"/>
        <v>621.66397336699606</v>
      </c>
      <c r="AY95" s="322">
        <f t="shared" si="79"/>
        <v>532.73001599999998</v>
      </c>
      <c r="BA95" s="425" t="s">
        <v>633</v>
      </c>
      <c r="BB95" s="322">
        <v>582163</v>
      </c>
      <c r="BC95" s="322">
        <v>475529</v>
      </c>
      <c r="BD95" s="322">
        <v>250488</v>
      </c>
      <c r="BE95" s="322">
        <v>277322</v>
      </c>
      <c r="BG95" s="425" t="s">
        <v>633</v>
      </c>
      <c r="BH95" s="322">
        <f t="shared" si="68"/>
        <v>1628.3573603956281</v>
      </c>
      <c r="BI95" s="322">
        <f t="shared" si="69"/>
        <v>2056.8435685081367</v>
      </c>
      <c r="BJ95" s="322">
        <f t="shared" si="70"/>
        <v>2481.8113976198301</v>
      </c>
      <c r="BK95" s="322">
        <f t="shared" si="71"/>
        <v>1920.9800015866033</v>
      </c>
    </row>
    <row r="96" spans="1:63">
      <c r="A96" s="423"/>
      <c r="B96" s="423"/>
      <c r="C96" s="434" t="s">
        <v>641</v>
      </c>
      <c r="D96" s="433">
        <v>274579.57025851595</v>
      </c>
      <c r="E96" s="433">
        <v>191340.36051708611</v>
      </c>
      <c r="F96" s="433">
        <v>190019.26463275292</v>
      </c>
      <c r="G96" s="433">
        <v>174053</v>
      </c>
      <c r="H96" s="423"/>
      <c r="I96" s="434" t="s">
        <v>641</v>
      </c>
      <c r="J96" s="433">
        <v>47340130.279683821</v>
      </c>
      <c r="K96" s="433">
        <v>33282412.170796923</v>
      </c>
      <c r="L96" s="433">
        <v>32506739.544250708</v>
      </c>
      <c r="M96" s="433">
        <v>32194639.243689686</v>
      </c>
      <c r="O96" s="434" t="s">
        <v>641</v>
      </c>
      <c r="P96" s="435">
        <f>P97+P109+P121+P133+P145+P157+P169</f>
        <v>1541.715722956294</v>
      </c>
      <c r="Q96" s="435">
        <f>Q97+Q109+Q121+Q133+Q145+Q157+Q169</f>
        <v>1118.949476708106</v>
      </c>
      <c r="R96" s="435">
        <f>R97+R109+R121+R133+R145+R157+R169</f>
        <v>1055.3108110227308</v>
      </c>
      <c r="S96" s="435">
        <f>S97+S109+S121+S133+S145+S157+S169</f>
        <v>998.01032110091751</v>
      </c>
      <c r="T96" s="322"/>
      <c r="U96" s="434" t="s">
        <v>641</v>
      </c>
      <c r="V96" s="433">
        <v>47340130.279683821</v>
      </c>
      <c r="W96" s="433">
        <v>33282412.170796923</v>
      </c>
      <c r="X96" s="433">
        <v>32506739.544250708</v>
      </c>
      <c r="Y96" s="433">
        <v>32194639.243689686</v>
      </c>
      <c r="AA96" s="417">
        <f t="shared" si="52"/>
        <v>5800.1439505195594</v>
      </c>
      <c r="AB96" s="417">
        <f t="shared" si="53"/>
        <v>5748.9931779937033</v>
      </c>
      <c r="AC96" s="417">
        <f t="shared" si="54"/>
        <v>5845.5344121511753</v>
      </c>
      <c r="AD96" s="417">
        <f t="shared" si="55"/>
        <v>5406.2727239323012</v>
      </c>
      <c r="AF96" s="417">
        <f t="shared" si="56"/>
        <v>32.566782428520831</v>
      </c>
      <c r="AG96" s="417">
        <f t="shared" si="57"/>
        <v>33.619843146162012</v>
      </c>
      <c r="AH96" s="417">
        <f t="shared" si="58"/>
        <v>32.464369722043621</v>
      </c>
      <c r="AI96" s="417">
        <f t="shared" si="59"/>
        <v>30.999270206033838</v>
      </c>
      <c r="AK96" s="417">
        <v>5800.1439505195594</v>
      </c>
      <c r="AL96" s="417">
        <v>5987.6940643314538</v>
      </c>
      <c r="AM96" s="417">
        <v>5551.4072224694592</v>
      </c>
      <c r="AN96" s="417">
        <v>5581.7285932984532</v>
      </c>
      <c r="AP96" s="417">
        <f t="shared" si="64"/>
        <v>274579.57025851595</v>
      </c>
      <c r="AQ96" s="417">
        <f t="shared" si="65"/>
        <v>199284.90180171368</v>
      </c>
      <c r="AR96" s="417">
        <f t="shared" si="66"/>
        <v>180458.14868488695</v>
      </c>
      <c r="AS96" s="417">
        <f t="shared" si="67"/>
        <v>179701.73841743122</v>
      </c>
      <c r="AT96" s="417"/>
      <c r="AU96" s="425" t="s">
        <v>97</v>
      </c>
      <c r="AV96" s="322">
        <f t="shared" si="76"/>
        <v>251.59166299999998</v>
      </c>
      <c r="AW96" s="322">
        <f t="shared" si="77"/>
        <v>210.88465971702735</v>
      </c>
      <c r="AX96" s="322">
        <f t="shared" si="78"/>
        <v>230.42673075380048</v>
      </c>
      <c r="AY96" s="322">
        <f t="shared" si="79"/>
        <v>107.342905</v>
      </c>
      <c r="BA96" s="425" t="s">
        <v>97</v>
      </c>
      <c r="BB96" s="322">
        <v>224558</v>
      </c>
      <c r="BC96" s="322">
        <v>185207</v>
      </c>
      <c r="BD96" s="322">
        <v>196364</v>
      </c>
      <c r="BE96" s="322">
        <v>85994</v>
      </c>
      <c r="BG96" s="425" t="s">
        <v>97</v>
      </c>
      <c r="BH96" s="322">
        <f t="shared" si="68"/>
        <v>1120.3861051487811</v>
      </c>
      <c r="BI96" s="322">
        <f t="shared" si="69"/>
        <v>1138.6430303229756</v>
      </c>
      <c r="BJ96" s="322">
        <f t="shared" si="70"/>
        <v>1173.4672890845598</v>
      </c>
      <c r="BK96" s="322">
        <f t="shared" si="71"/>
        <v>1248.2604018885038</v>
      </c>
    </row>
    <row r="97" spans="1:63">
      <c r="C97" s="432" t="s">
        <v>296</v>
      </c>
      <c r="D97" s="431">
        <v>39010.963650687983</v>
      </c>
      <c r="E97" s="431">
        <v>29612.860079771333</v>
      </c>
      <c r="F97" s="431">
        <v>31873.62143270973</v>
      </c>
      <c r="G97" s="431">
        <v>22247.596679374969</v>
      </c>
      <c r="I97" s="432" t="s">
        <v>296</v>
      </c>
      <c r="J97" s="431">
        <v>9751654.8102179989</v>
      </c>
      <c r="K97" s="431">
        <v>7987123</v>
      </c>
      <c r="L97" s="431">
        <v>8260122</v>
      </c>
      <c r="M97" s="431">
        <v>5718703</v>
      </c>
      <c r="O97" s="432" t="s">
        <v>296</v>
      </c>
      <c r="P97" s="417">
        <f>SUM(P98:P108)</f>
        <v>219.0396611492869</v>
      </c>
      <c r="Q97" s="417">
        <f>SUM(Q98:Q108)</f>
        <v>173.17462034953991</v>
      </c>
      <c r="R97" s="417">
        <f>SUM(R98:R108)</f>
        <v>177.01666906980853</v>
      </c>
      <c r="S97" s="417">
        <f>SUM(S98:S108)</f>
        <v>127.56649472118676</v>
      </c>
      <c r="U97" s="432" t="s">
        <v>296</v>
      </c>
      <c r="V97" s="431">
        <v>9751654.8102179989</v>
      </c>
      <c r="W97" s="431">
        <v>7987123</v>
      </c>
      <c r="X97" s="431">
        <v>8260122</v>
      </c>
      <c r="Y97" s="431">
        <v>5718703</v>
      </c>
      <c r="AA97" s="417">
        <f t="shared" si="52"/>
        <v>4000.445504881021</v>
      </c>
      <c r="AB97" s="417">
        <f t="shared" si="53"/>
        <v>3707.5753158892549</v>
      </c>
      <c r="AC97" s="417">
        <f t="shared" si="54"/>
        <v>3858.7349475842766</v>
      </c>
      <c r="AD97" s="417">
        <f t="shared" si="55"/>
        <v>3890.3221026472206</v>
      </c>
      <c r="AF97" s="417">
        <f t="shared" si="56"/>
        <v>22.461793963397096</v>
      </c>
      <c r="AG97" s="417">
        <f t="shared" si="57"/>
        <v>21.681726993504409</v>
      </c>
      <c r="AH97" s="417">
        <f t="shared" si="58"/>
        <v>21.430272951151149</v>
      </c>
      <c r="AI97" s="417">
        <f t="shared" si="59"/>
        <v>22.306892790408376</v>
      </c>
      <c r="AK97" s="417">
        <v>4000.4455048810228</v>
      </c>
      <c r="AL97" s="417">
        <v>3861.5155775431349</v>
      </c>
      <c r="AM97" s="417">
        <v>3664.5766746468466</v>
      </c>
      <c r="AN97" s="417">
        <v>4016.5791158409324</v>
      </c>
      <c r="AP97" s="417">
        <f t="shared" si="64"/>
        <v>39010.963650687998</v>
      </c>
      <c r="AQ97" s="417">
        <f t="shared" si="65"/>
        <v>30842.399884253056</v>
      </c>
      <c r="AR97" s="417">
        <f t="shared" si="66"/>
        <v>30269.850410937259</v>
      </c>
      <c r="AS97" s="417">
        <f t="shared" si="67"/>
        <v>22969.623039496888</v>
      </c>
      <c r="AT97" s="417"/>
      <c r="AU97" s="425" t="s">
        <v>632</v>
      </c>
      <c r="AV97" s="322">
        <f t="shared" si="76"/>
        <v>0.146868</v>
      </c>
      <c r="AW97" s="322">
        <f t="shared" si="77"/>
        <v>36.144043739355944</v>
      </c>
      <c r="AX97" s="322">
        <f t="shared" si="78"/>
        <v>8.6004900383590002</v>
      </c>
      <c r="AY97" s="322">
        <f t="shared" si="79"/>
        <v>49.877831999999998</v>
      </c>
      <c r="BA97" s="425" t="s">
        <v>632</v>
      </c>
      <c r="BB97" s="322">
        <v>36</v>
      </c>
      <c r="BC97" s="322">
        <v>1974</v>
      </c>
      <c r="BD97" s="322">
        <v>1516</v>
      </c>
      <c r="BE97" s="322">
        <v>2634</v>
      </c>
      <c r="BG97" s="425" t="s">
        <v>632</v>
      </c>
      <c r="BH97" s="322">
        <f t="shared" si="68"/>
        <v>4079.6666666666665</v>
      </c>
      <c r="BI97" s="322">
        <f t="shared" si="69"/>
        <v>18310.052552865222</v>
      </c>
      <c r="BJ97" s="322">
        <f t="shared" si="70"/>
        <v>5673.146463297493</v>
      </c>
      <c r="BK97" s="322">
        <f t="shared" si="71"/>
        <v>18936.154897494303</v>
      </c>
    </row>
    <row r="98" spans="1:63">
      <c r="A98" s="416" t="s">
        <v>296</v>
      </c>
      <c r="B98" s="416" t="s">
        <v>638</v>
      </c>
      <c r="C98" s="425" t="s">
        <v>638</v>
      </c>
      <c r="D98" s="424">
        <v>6630.469324452456</v>
      </c>
      <c r="E98" s="424">
        <v>5472.5633318822447</v>
      </c>
      <c r="F98" s="424">
        <v>5238.9680113922586</v>
      </c>
      <c r="G98" s="424">
        <v>4187.4261588383233</v>
      </c>
      <c r="I98" s="425" t="s">
        <v>638</v>
      </c>
      <c r="J98" s="424">
        <v>2299650</v>
      </c>
      <c r="K98" s="424">
        <v>2180979</v>
      </c>
      <c r="L98" s="424">
        <v>1977113</v>
      </c>
      <c r="M98" s="424">
        <v>1787973</v>
      </c>
      <c r="O98" s="425" t="s">
        <v>638</v>
      </c>
      <c r="P98" s="417">
        <v>37.228912546055341</v>
      </c>
      <c r="Q98" s="417">
        <v>32.003294338492658</v>
      </c>
      <c r="R98" s="417">
        <v>29.095679281307667</v>
      </c>
      <c r="S98" s="417">
        <v>24.010471094256442</v>
      </c>
      <c r="U98" s="425" t="s">
        <v>638</v>
      </c>
      <c r="V98" s="424">
        <v>2299650</v>
      </c>
      <c r="W98" s="424">
        <v>2180979</v>
      </c>
      <c r="X98" s="424">
        <v>1977113</v>
      </c>
      <c r="Y98" s="424">
        <v>1787973</v>
      </c>
      <c r="AA98" s="417">
        <f t="shared" si="52"/>
        <v>2883.251505425807</v>
      </c>
      <c r="AB98" s="417">
        <f t="shared" si="53"/>
        <v>2509.2233037925835</v>
      </c>
      <c r="AC98" s="417">
        <f t="shared" si="54"/>
        <v>2649.8070729352639</v>
      </c>
      <c r="AD98" s="417">
        <f t="shared" si="55"/>
        <v>2341.996304663618</v>
      </c>
      <c r="AF98" s="417">
        <f t="shared" si="56"/>
        <v>16.188947251127495</v>
      </c>
      <c r="AG98" s="417">
        <f t="shared" si="57"/>
        <v>14.673820490015107</v>
      </c>
      <c r="AH98" s="417">
        <f t="shared" si="58"/>
        <v>14.716244990199177</v>
      </c>
      <c r="AI98" s="417">
        <f t="shared" si="59"/>
        <v>13.428877893713407</v>
      </c>
      <c r="AK98" s="417">
        <v>2883.2515054258065</v>
      </c>
      <c r="AL98" s="417">
        <v>2613.4074292716905</v>
      </c>
      <c r="AM98" s="417">
        <v>2516.4778933240596</v>
      </c>
      <c r="AN98" s="417">
        <v>2418.0037535420361</v>
      </c>
      <c r="AP98" s="417">
        <f t="shared" si="64"/>
        <v>6630.4693244524551</v>
      </c>
      <c r="AQ98" s="417">
        <f t="shared" si="65"/>
        <v>5699.786721685542</v>
      </c>
      <c r="AR98" s="417">
        <f t="shared" si="66"/>
        <v>4975.3611571036108</v>
      </c>
      <c r="AS98" s="417">
        <f t="shared" si="67"/>
        <v>4323.3254252318147</v>
      </c>
      <c r="AT98" s="417"/>
      <c r="AU98" s="425" t="s">
        <v>631</v>
      </c>
      <c r="AV98" s="322">
        <f t="shared" si="76"/>
        <v>1553.0718140000001</v>
      </c>
      <c r="AW98" s="322">
        <f t="shared" si="77"/>
        <v>1316.0879252936979</v>
      </c>
      <c r="AX98" s="322">
        <f t="shared" si="78"/>
        <v>972.62337707208906</v>
      </c>
      <c r="AY98" s="322">
        <f t="shared" si="79"/>
        <v>1693.558323</v>
      </c>
      <c r="BA98" s="425" t="s">
        <v>631</v>
      </c>
      <c r="BB98" s="322">
        <v>324608</v>
      </c>
      <c r="BC98" s="322">
        <v>313509</v>
      </c>
      <c r="BD98" s="322">
        <v>211258</v>
      </c>
      <c r="BE98" s="322">
        <v>354582</v>
      </c>
      <c r="BG98" s="425" t="s">
        <v>631</v>
      </c>
      <c r="BH98" s="322">
        <f t="shared" si="68"/>
        <v>4784.4532913544963</v>
      </c>
      <c r="BI98" s="322">
        <f t="shared" si="69"/>
        <v>4197.9270939389235</v>
      </c>
      <c r="BJ98" s="322">
        <f t="shared" si="70"/>
        <v>4603.9599781882298</v>
      </c>
      <c r="BK98" s="322">
        <f t="shared" si="71"/>
        <v>4776.2106452104172</v>
      </c>
    </row>
    <row r="99" spans="1:63">
      <c r="A99" s="416" t="s">
        <v>296</v>
      </c>
      <c r="B99" s="416" t="s">
        <v>637</v>
      </c>
      <c r="C99" s="425" t="s">
        <v>637</v>
      </c>
      <c r="D99" s="424">
        <v>8241.7000764472286</v>
      </c>
      <c r="E99" s="424">
        <v>5371.496090345815</v>
      </c>
      <c r="F99" s="424">
        <v>4659.4483696330299</v>
      </c>
      <c r="G99" s="424">
        <v>2917.4593122155325</v>
      </c>
      <c r="I99" s="425" t="s">
        <v>637</v>
      </c>
      <c r="J99" s="424">
        <v>1490355</v>
      </c>
      <c r="K99" s="424">
        <v>1151165</v>
      </c>
      <c r="L99" s="424">
        <v>1136728</v>
      </c>
      <c r="M99" s="424">
        <v>726053</v>
      </c>
      <c r="O99" s="425" t="s">
        <v>637</v>
      </c>
      <c r="P99" s="417">
        <v>46.275688245071471</v>
      </c>
      <c r="Q99" s="417">
        <v>31.412257838279618</v>
      </c>
      <c r="R99" s="417">
        <v>25.877198542891424</v>
      </c>
      <c r="S99" s="417">
        <v>16.728551102153283</v>
      </c>
      <c r="U99" s="425" t="s">
        <v>637</v>
      </c>
      <c r="V99" s="424">
        <v>1490355</v>
      </c>
      <c r="W99" s="424">
        <v>1151165</v>
      </c>
      <c r="X99" s="424">
        <v>1136728</v>
      </c>
      <c r="Y99" s="424">
        <v>726053</v>
      </c>
      <c r="AA99" s="417">
        <f t="shared" si="52"/>
        <v>5530.0247769472562</v>
      </c>
      <c r="AB99" s="417">
        <f t="shared" si="53"/>
        <v>4666.1391636696862</v>
      </c>
      <c r="AC99" s="417">
        <f t="shared" si="54"/>
        <v>4099.0002618331118</v>
      </c>
      <c r="AD99" s="417">
        <f t="shared" si="55"/>
        <v>4018.2456545397267</v>
      </c>
      <c r="AF99" s="417">
        <f t="shared" si="56"/>
        <v>31.050111044060959</v>
      </c>
      <c r="AG99" s="417">
        <f t="shared" si="57"/>
        <v>27.287363530232085</v>
      </c>
      <c r="AH99" s="417">
        <f t="shared" si="58"/>
        <v>22.764635465028945</v>
      </c>
      <c r="AI99" s="417">
        <f t="shared" si="59"/>
        <v>23.0403993952966</v>
      </c>
      <c r="AK99" s="417">
        <v>5530.0247769472562</v>
      </c>
      <c r="AL99" s="417">
        <v>4859.8794447343344</v>
      </c>
      <c r="AM99" s="417">
        <v>3892.7526645199496</v>
      </c>
      <c r="AN99" s="417">
        <v>4148.6543151171054</v>
      </c>
      <c r="AP99" s="417">
        <f t="shared" si="64"/>
        <v>8241.7000764472286</v>
      </c>
      <c r="AQ99" s="417">
        <f t="shared" si="65"/>
        <v>5594.5231209976</v>
      </c>
      <c r="AR99" s="417">
        <f t="shared" si="66"/>
        <v>4425.0009508344338</v>
      </c>
      <c r="AS99" s="417">
        <f t="shared" si="67"/>
        <v>3012.1429114537195</v>
      </c>
      <c r="AT99" s="417"/>
      <c r="AU99" s="425" t="s">
        <v>630</v>
      </c>
      <c r="AV99" s="322">
        <f t="shared" si="76"/>
        <v>4846.8046989999993</v>
      </c>
      <c r="AW99" s="322">
        <f t="shared" si="77"/>
        <v>4738.2715498736743</v>
      </c>
      <c r="AX99" s="322">
        <f t="shared" si="78"/>
        <v>5188.9516879391795</v>
      </c>
      <c r="AY99" s="322">
        <f t="shared" si="79"/>
        <v>5877.6199350000006</v>
      </c>
      <c r="BA99" s="425" t="s">
        <v>630</v>
      </c>
      <c r="BB99" s="322">
        <v>2225777</v>
      </c>
      <c r="BC99" s="322">
        <v>2080505</v>
      </c>
      <c r="BD99" s="322">
        <v>2256018</v>
      </c>
      <c r="BE99" s="322">
        <v>2262868</v>
      </c>
      <c r="BG99" s="425" t="s">
        <v>630</v>
      </c>
      <c r="BH99" s="322">
        <f t="shared" si="68"/>
        <v>2177.5787507014402</v>
      </c>
      <c r="BI99" s="322">
        <f t="shared" si="69"/>
        <v>2277.4622266582751</v>
      </c>
      <c r="BJ99" s="322">
        <f t="shared" si="70"/>
        <v>2300.0488861078143</v>
      </c>
      <c r="BK99" s="322">
        <f t="shared" si="71"/>
        <v>2597.4205897118177</v>
      </c>
    </row>
    <row r="100" spans="1:63">
      <c r="A100" s="416" t="s">
        <v>296</v>
      </c>
      <c r="B100" s="416" t="s">
        <v>636</v>
      </c>
      <c r="C100" s="425" t="s">
        <v>636</v>
      </c>
      <c r="D100" s="424">
        <v>9299.24556335118</v>
      </c>
      <c r="E100" s="424">
        <v>5861.0118538954657</v>
      </c>
      <c r="F100" s="424">
        <v>7622.198292719545</v>
      </c>
      <c r="G100" s="424">
        <v>7677.4219301620669</v>
      </c>
      <c r="I100" s="425" t="s">
        <v>636</v>
      </c>
      <c r="J100" s="424">
        <v>1203170.1556150001</v>
      </c>
      <c r="K100" s="424">
        <v>821430</v>
      </c>
      <c r="L100" s="424">
        <v>975132</v>
      </c>
      <c r="M100" s="424">
        <v>1213378</v>
      </c>
      <c r="O100" s="425" t="s">
        <v>636</v>
      </c>
      <c r="P100" s="417">
        <v>52.213619109214939</v>
      </c>
      <c r="Q100" s="417">
        <v>34.274923122195709</v>
      </c>
      <c r="R100" s="417">
        <v>42.331435592133424</v>
      </c>
      <c r="S100" s="417">
        <v>44.021914737167812</v>
      </c>
      <c r="U100" s="425" t="s">
        <v>636</v>
      </c>
      <c r="V100" s="424">
        <v>1203170.1556150001</v>
      </c>
      <c r="W100" s="424">
        <v>821430</v>
      </c>
      <c r="X100" s="424">
        <v>975132</v>
      </c>
      <c r="Y100" s="424">
        <v>1213378</v>
      </c>
      <c r="AA100" s="417">
        <f t="shared" si="52"/>
        <v>7728.9529830449228</v>
      </c>
      <c r="AB100" s="417">
        <f t="shared" si="53"/>
        <v>7135.1324566858602</v>
      </c>
      <c r="AC100" s="417">
        <f t="shared" si="54"/>
        <v>7816.5810297678117</v>
      </c>
      <c r="AD100" s="417">
        <f t="shared" si="55"/>
        <v>6327.3126182954256</v>
      </c>
      <c r="AF100" s="417">
        <f t="shared" si="56"/>
        <v>43.396704003621139</v>
      </c>
      <c r="AG100" s="417">
        <f t="shared" si="57"/>
        <v>41.725920799332521</v>
      </c>
      <c r="AH100" s="417">
        <f t="shared" si="58"/>
        <v>43.410979838763801</v>
      </c>
      <c r="AI100" s="417">
        <f t="shared" si="59"/>
        <v>36.280462260868262</v>
      </c>
      <c r="AK100" s="417">
        <v>7728.9529830449246</v>
      </c>
      <c r="AL100" s="417">
        <v>7431.3864943611215</v>
      </c>
      <c r="AM100" s="417">
        <v>7423.2775524286099</v>
      </c>
      <c r="AN100" s="417">
        <v>6532.6600346919395</v>
      </c>
      <c r="AP100" s="417">
        <f t="shared" si="64"/>
        <v>9299.2455633511818</v>
      </c>
      <c r="AQ100" s="417">
        <f t="shared" si="65"/>
        <v>6104.3638080630562</v>
      </c>
      <c r="AR100" s="417">
        <f t="shared" si="66"/>
        <v>7238.675486254815</v>
      </c>
      <c r="AS100" s="417">
        <f t="shared" si="67"/>
        <v>7926.5859675744359</v>
      </c>
      <c r="AT100" s="417"/>
      <c r="AU100" s="425" t="s">
        <v>629</v>
      </c>
      <c r="AV100" s="322">
        <f t="shared" si="76"/>
        <v>161.52102000000002</v>
      </c>
      <c r="AW100" s="322">
        <f t="shared" si="77"/>
        <v>972.51038379488386</v>
      </c>
      <c r="AX100" s="322">
        <f t="shared" si="78"/>
        <v>320.38012390665068</v>
      </c>
      <c r="AY100" s="322">
        <f t="shared" si="79"/>
        <v>194.78348500000001</v>
      </c>
      <c r="BA100" s="425" t="s">
        <v>629</v>
      </c>
      <c r="BB100" s="322">
        <v>73779</v>
      </c>
      <c r="BC100" s="322">
        <v>600565</v>
      </c>
      <c r="BD100" s="322">
        <v>165372</v>
      </c>
      <c r="BE100" s="322">
        <v>87051</v>
      </c>
      <c r="BG100" s="425" t="s">
        <v>629</v>
      </c>
      <c r="BH100" s="322">
        <f t="shared" si="68"/>
        <v>2189.2546659618592</v>
      </c>
      <c r="BI100" s="322">
        <f t="shared" si="69"/>
        <v>1619.3257745537683</v>
      </c>
      <c r="BJ100" s="322">
        <f t="shared" si="70"/>
        <v>1937.329922276145</v>
      </c>
      <c r="BK100" s="322">
        <f t="shared" si="71"/>
        <v>2237.5789479730274</v>
      </c>
    </row>
    <row r="101" spans="1:63">
      <c r="A101" s="416" t="s">
        <v>296</v>
      </c>
      <c r="B101" s="416" t="s">
        <v>635</v>
      </c>
      <c r="C101" s="425" t="s">
        <v>635</v>
      </c>
      <c r="D101" s="424">
        <v>11908.064058495038</v>
      </c>
      <c r="E101" s="424">
        <v>8355.3419083645967</v>
      </c>
      <c r="F101" s="424">
        <v>7067.2001024045248</v>
      </c>
      <c r="G101" s="424">
        <v>3381.1092725577728</v>
      </c>
      <c r="I101" s="425" t="s">
        <v>635</v>
      </c>
      <c r="J101" s="424">
        <v>4333956.6546029998</v>
      </c>
      <c r="K101" s="424">
        <v>2935581</v>
      </c>
      <c r="L101" s="424">
        <v>2437470</v>
      </c>
      <c r="M101" s="424">
        <v>1457553</v>
      </c>
      <c r="O101" s="425" t="s">
        <v>635</v>
      </c>
      <c r="P101" s="417">
        <v>66.861673545732955</v>
      </c>
      <c r="Q101" s="417">
        <v>48.861648586927465</v>
      </c>
      <c r="R101" s="417">
        <v>39.249139744554732</v>
      </c>
      <c r="S101" s="417">
        <v>19.387094452739522</v>
      </c>
      <c r="U101" s="425" t="s">
        <v>635</v>
      </c>
      <c r="V101" s="424">
        <v>4333956.6546029998</v>
      </c>
      <c r="W101" s="424">
        <v>2935581</v>
      </c>
      <c r="X101" s="424">
        <v>2437470</v>
      </c>
      <c r="Y101" s="424">
        <v>1457553</v>
      </c>
      <c r="AA101" s="417">
        <f t="shared" si="52"/>
        <v>2747.6195558734407</v>
      </c>
      <c r="AB101" s="417">
        <f t="shared" si="53"/>
        <v>2846.2310896427643</v>
      </c>
      <c r="AC101" s="417">
        <f t="shared" si="54"/>
        <v>2899.3998294971939</v>
      </c>
      <c r="AD101" s="417">
        <f t="shared" si="55"/>
        <v>2319.7161767412731</v>
      </c>
      <c r="AF101" s="417">
        <f t="shared" si="56"/>
        <v>15.42739784319731</v>
      </c>
      <c r="AG101" s="417">
        <f t="shared" si="57"/>
        <v>16.644626255220846</v>
      </c>
      <c r="AH101" s="417">
        <f t="shared" si="58"/>
        <v>16.102409360753047</v>
      </c>
      <c r="AI101" s="417">
        <f t="shared" si="59"/>
        <v>13.301124866635739</v>
      </c>
      <c r="AK101" s="417">
        <v>2747.6195558734407</v>
      </c>
      <c r="AL101" s="417">
        <v>2964.4079360548326</v>
      </c>
      <c r="AM101" s="417">
        <v>2753.512000688771</v>
      </c>
      <c r="AN101" s="417">
        <v>2395.0005434864311</v>
      </c>
      <c r="AP101" s="417">
        <f t="shared" si="64"/>
        <v>11908.064058495038</v>
      </c>
      <c r="AQ101" s="417">
        <f t="shared" si="65"/>
        <v>8702.259613331782</v>
      </c>
      <c r="AR101" s="417">
        <f t="shared" si="66"/>
        <v>6711.6028963188583</v>
      </c>
      <c r="AS101" s="417">
        <f t="shared" si="67"/>
        <v>3490.8402271602777</v>
      </c>
      <c r="AT101" s="417"/>
      <c r="AU101" s="432" t="s">
        <v>299</v>
      </c>
      <c r="AV101" s="322">
        <f>SUM(AV102:AV112)</f>
        <v>0</v>
      </c>
      <c r="AW101" s="322">
        <f>SUM(AW102:AW112)</f>
        <v>0</v>
      </c>
      <c r="AX101" s="322">
        <f>SUM(AX102:AX112)</f>
        <v>1095.6438691524629</v>
      </c>
      <c r="AY101" s="322">
        <f>SUM(AY102:AY112)</f>
        <v>1517.5914436953178</v>
      </c>
      <c r="BA101" s="432" t="s">
        <v>299</v>
      </c>
      <c r="BB101" s="322">
        <f>SUM(BB102:BB112)</f>
        <v>0</v>
      </c>
      <c r="BC101" s="322">
        <f>SUM(BC102:BC112)</f>
        <v>0</v>
      </c>
      <c r="BD101" s="322">
        <f>SUM(BD102:BD112)</f>
        <v>634745</v>
      </c>
      <c r="BE101" s="322">
        <f>SUM(BE102:BE112)</f>
        <v>790121</v>
      </c>
      <c r="BG101" s="432" t="s">
        <v>299</v>
      </c>
      <c r="BH101" s="322">
        <f t="shared" ref="BH101:BH113" si="80">IFERROR(AV101*1000000/BB101,0)</f>
        <v>0</v>
      </c>
      <c r="BI101" s="322">
        <f t="shared" ref="BI101:BI113" si="81">IFERROR(AW101*1000000/BC101,0)</f>
        <v>0</v>
      </c>
      <c r="BJ101" s="322">
        <f t="shared" ref="BJ101:BJ113" si="82">IFERROR(AX101*1000000/BD101,0)</f>
        <v>1726.1165809143247</v>
      </c>
      <c r="BK101" s="322">
        <f t="shared" ref="BK101:BK113" si="83">IFERROR(AY101*1000000/BE101,0)</f>
        <v>1920.7076431272144</v>
      </c>
    </row>
    <row r="102" spans="1:63">
      <c r="A102" s="416" t="s">
        <v>296</v>
      </c>
      <c r="B102" s="416" t="s">
        <v>634</v>
      </c>
      <c r="C102" s="425" t="s">
        <v>634</v>
      </c>
      <c r="D102" s="424">
        <v>1206.8364988116409</v>
      </c>
      <c r="E102" s="424">
        <v>435.94667570627621</v>
      </c>
      <c r="F102" s="424">
        <v>835.04919829551136</v>
      </c>
      <c r="G102" s="424">
        <v>1129.9317612655377</v>
      </c>
      <c r="I102" s="425" t="s">
        <v>634</v>
      </c>
      <c r="J102" s="424">
        <v>83028</v>
      </c>
      <c r="K102" s="424">
        <v>40183</v>
      </c>
      <c r="L102" s="424">
        <v>70245</v>
      </c>
      <c r="M102" s="424">
        <v>117983</v>
      </c>
      <c r="O102" s="425" t="s">
        <v>634</v>
      </c>
      <c r="P102" s="417">
        <v>6.7761734913623863</v>
      </c>
      <c r="Q102" s="417">
        <v>2.5493957643641885</v>
      </c>
      <c r="R102" s="417">
        <v>4.6376163406392941</v>
      </c>
      <c r="S102" s="417">
        <v>6.4789665210179912</v>
      </c>
      <c r="U102" s="425" t="s">
        <v>634</v>
      </c>
      <c r="V102" s="424">
        <v>83028</v>
      </c>
      <c r="W102" s="424">
        <v>40183</v>
      </c>
      <c r="X102" s="424">
        <v>70245</v>
      </c>
      <c r="Y102" s="424">
        <v>117983</v>
      </c>
      <c r="AA102" s="417">
        <f t="shared" si="52"/>
        <v>14535.295307747278</v>
      </c>
      <c r="AB102" s="417">
        <f t="shared" si="53"/>
        <v>10849.032568655308</v>
      </c>
      <c r="AC102" s="417">
        <f t="shared" si="54"/>
        <v>11887.667425375634</v>
      </c>
      <c r="AD102" s="417">
        <f t="shared" si="55"/>
        <v>9577.0726398340248</v>
      </c>
      <c r="AF102" s="417">
        <f t="shared" si="56"/>
        <v>81.613112339962257</v>
      </c>
      <c r="AG102" s="417">
        <f t="shared" si="57"/>
        <v>63.444634904417001</v>
      </c>
      <c r="AH102" s="417">
        <f t="shared" si="58"/>
        <v>66.020589944327625</v>
      </c>
      <c r="AI102" s="417">
        <f t="shared" si="59"/>
        <v>54.914407338497838</v>
      </c>
      <c r="AK102" s="417">
        <v>14535.295307747278</v>
      </c>
      <c r="AL102" s="417">
        <v>11299.489476476667</v>
      </c>
      <c r="AM102" s="417">
        <v>11289.520880480024</v>
      </c>
      <c r="AN102" s="417">
        <v>9887.8881853699204</v>
      </c>
      <c r="AP102" s="417">
        <f t="shared" si="64"/>
        <v>1206.8364988116409</v>
      </c>
      <c r="AQ102" s="417">
        <f t="shared" si="65"/>
        <v>454.04738563326191</v>
      </c>
      <c r="AR102" s="417">
        <f t="shared" si="66"/>
        <v>793.03239424931928</v>
      </c>
      <c r="AS102" s="417">
        <f t="shared" si="67"/>
        <v>1166.6027117744993</v>
      </c>
      <c r="AT102" s="417"/>
      <c r="AU102" s="425" t="s">
        <v>638</v>
      </c>
      <c r="AV102" s="322">
        <f t="shared" ref="AV102:AV112" si="84">SUMIFS($AP:$AP,$A:$A,$AU$101,$B:$B,AU102)</f>
        <v>0</v>
      </c>
      <c r="AW102" s="322">
        <f t="shared" ref="AW102:AW112" si="85">SUMIFS($AQ:$AQ,$A:$A,$AU$101,$B:$B,AU102)</f>
        <v>0</v>
      </c>
      <c r="AX102" s="322">
        <f t="shared" ref="AX102:AX112" si="86">SUMIFS($AR:$AR,$A:$A,$AU$101,$B:$B,AU102)</f>
        <v>464.49144509849987</v>
      </c>
      <c r="AY102" s="322">
        <f t="shared" ref="AY102:AY112" si="87">SUMIFS($AS:$AS,$A:$A,$AU$101,$B:$B,AU102)</f>
        <v>342.1741213312593</v>
      </c>
      <c r="BA102" s="425" t="s">
        <v>638</v>
      </c>
      <c r="BB102" s="322">
        <v>0</v>
      </c>
      <c r="BC102" s="322">
        <v>0</v>
      </c>
      <c r="BD102" s="322">
        <v>288631</v>
      </c>
      <c r="BE102" s="322">
        <v>238232</v>
      </c>
      <c r="BG102" s="425" t="s">
        <v>638</v>
      </c>
      <c r="BH102" s="322">
        <f t="shared" si="80"/>
        <v>0</v>
      </c>
      <c r="BI102" s="322">
        <f t="shared" si="81"/>
        <v>0</v>
      </c>
      <c r="BJ102" s="322">
        <f t="shared" si="82"/>
        <v>1609.2916045002091</v>
      </c>
      <c r="BK102" s="322">
        <f t="shared" si="83"/>
        <v>1436.3062952552946</v>
      </c>
    </row>
    <row r="103" spans="1:63">
      <c r="A103" s="416" t="s">
        <v>296</v>
      </c>
      <c r="B103" s="416" t="s">
        <v>633</v>
      </c>
      <c r="C103" s="425" t="s">
        <v>633</v>
      </c>
      <c r="D103" s="424">
        <v>1268.9365158246162</v>
      </c>
      <c r="E103" s="424">
        <v>483.09735386009083</v>
      </c>
      <c r="F103" s="424">
        <v>641.2780424449445</v>
      </c>
      <c r="G103" s="424">
        <v>325.80144278472875</v>
      </c>
      <c r="I103" s="425" t="s">
        <v>633</v>
      </c>
      <c r="J103" s="424">
        <v>172514</v>
      </c>
      <c r="K103" s="424">
        <v>70324</v>
      </c>
      <c r="L103" s="424">
        <v>95251</v>
      </c>
      <c r="M103" s="424">
        <v>52299</v>
      </c>
      <c r="O103" s="425" t="s">
        <v>633</v>
      </c>
      <c r="P103" s="417">
        <v>7.1248541034509616</v>
      </c>
      <c r="Q103" s="417">
        <v>2.8251307243280164</v>
      </c>
      <c r="R103" s="417">
        <v>3.5614686351490863</v>
      </c>
      <c r="S103" s="417">
        <v>1.8681275389032612</v>
      </c>
      <c r="U103" s="425" t="s">
        <v>633</v>
      </c>
      <c r="V103" s="424">
        <v>172514</v>
      </c>
      <c r="W103" s="424">
        <v>70324</v>
      </c>
      <c r="X103" s="424">
        <v>95251</v>
      </c>
      <c r="Y103" s="424">
        <v>52299</v>
      </c>
      <c r="AA103" s="417">
        <f t="shared" si="52"/>
        <v>7355.556742204205</v>
      </c>
      <c r="AB103" s="417">
        <f t="shared" si="53"/>
        <v>6869.5943612435422</v>
      </c>
      <c r="AC103" s="417">
        <f t="shared" si="54"/>
        <v>6732.5071909475437</v>
      </c>
      <c r="AD103" s="417">
        <f t="shared" si="55"/>
        <v>6229.5922060599396</v>
      </c>
      <c r="AF103" s="417">
        <f t="shared" si="56"/>
        <v>41.300150152746795</v>
      </c>
      <c r="AG103" s="417">
        <f t="shared" si="57"/>
        <v>40.173066440020712</v>
      </c>
      <c r="AH103" s="417">
        <f t="shared" si="58"/>
        <v>37.390354276061004</v>
      </c>
      <c r="AI103" s="417">
        <f t="shared" si="59"/>
        <v>35.720138796215245</v>
      </c>
      <c r="AK103" s="417">
        <v>7355.5567422042041</v>
      </c>
      <c r="AL103" s="417">
        <v>7154.8231329676883</v>
      </c>
      <c r="AM103" s="417">
        <v>6393.7505812064319</v>
      </c>
      <c r="AN103" s="417">
        <v>6431.7681916465172</v>
      </c>
      <c r="AP103" s="417">
        <f t="shared" si="64"/>
        <v>1268.936515824616</v>
      </c>
      <c r="AQ103" s="417">
        <f t="shared" si="65"/>
        <v>503.15578200281971</v>
      </c>
      <c r="AR103" s="417">
        <f t="shared" si="66"/>
        <v>609.01113661049385</v>
      </c>
      <c r="AS103" s="417">
        <f t="shared" si="67"/>
        <v>336.37504465492117</v>
      </c>
      <c r="AT103" s="417"/>
      <c r="AU103" s="425" t="s">
        <v>637</v>
      </c>
      <c r="AV103" s="322">
        <f t="shared" si="84"/>
        <v>0</v>
      </c>
      <c r="AW103" s="322">
        <f t="shared" si="85"/>
        <v>0</v>
      </c>
      <c r="AX103" s="322">
        <f t="shared" si="86"/>
        <v>127.46010481199998</v>
      </c>
      <c r="AY103" s="322">
        <f t="shared" si="87"/>
        <v>133.59367308041038</v>
      </c>
      <c r="BA103" s="425" t="s">
        <v>637</v>
      </c>
      <c r="BB103" s="322">
        <v>0</v>
      </c>
      <c r="BC103" s="322">
        <v>0</v>
      </c>
      <c r="BD103" s="322">
        <v>31481</v>
      </c>
      <c r="BE103" s="322">
        <v>34567</v>
      </c>
      <c r="BG103" s="425" t="s">
        <v>637</v>
      </c>
      <c r="BH103" s="322">
        <f t="shared" si="80"/>
        <v>0</v>
      </c>
      <c r="BI103" s="322">
        <f t="shared" si="81"/>
        <v>0</v>
      </c>
      <c r="BJ103" s="322">
        <f t="shared" si="82"/>
        <v>4048.7946638289754</v>
      </c>
      <c r="BK103" s="322">
        <f t="shared" si="83"/>
        <v>3864.7748743139518</v>
      </c>
    </row>
    <row r="104" spans="1:63">
      <c r="A104" s="416" t="s">
        <v>296</v>
      </c>
      <c r="B104" s="416" t="s">
        <v>97</v>
      </c>
      <c r="C104" s="425" t="s">
        <v>97</v>
      </c>
      <c r="D104" s="424">
        <v>0</v>
      </c>
      <c r="E104" s="424">
        <v>0</v>
      </c>
      <c r="F104" s="424">
        <v>0</v>
      </c>
      <c r="G104" s="424">
        <v>0</v>
      </c>
      <c r="I104" s="425" t="s">
        <v>97</v>
      </c>
      <c r="J104" s="424">
        <v>0</v>
      </c>
      <c r="K104" s="424">
        <v>0</v>
      </c>
      <c r="L104" s="424">
        <v>0</v>
      </c>
      <c r="M104" s="424">
        <v>0</v>
      </c>
      <c r="O104" s="425" t="s">
        <v>97</v>
      </c>
      <c r="P104" s="417">
        <v>0</v>
      </c>
      <c r="Q104" s="417">
        <v>0</v>
      </c>
      <c r="R104" s="417">
        <v>0</v>
      </c>
      <c r="S104" s="417">
        <v>0</v>
      </c>
      <c r="U104" s="425" t="s">
        <v>97</v>
      </c>
      <c r="V104" s="424">
        <v>0</v>
      </c>
      <c r="W104" s="424">
        <v>0</v>
      </c>
      <c r="X104" s="424">
        <v>0</v>
      </c>
      <c r="Y104" s="424">
        <v>0</v>
      </c>
      <c r="AA104" s="417">
        <f t="shared" si="52"/>
        <v>0</v>
      </c>
      <c r="AB104" s="417">
        <f t="shared" si="53"/>
        <v>0</v>
      </c>
      <c r="AC104" s="417">
        <f t="shared" si="54"/>
        <v>0</v>
      </c>
      <c r="AD104" s="417">
        <f t="shared" si="55"/>
        <v>0</v>
      </c>
      <c r="AF104" s="417">
        <f t="shared" si="56"/>
        <v>0</v>
      </c>
      <c r="AG104" s="417">
        <f t="shared" si="57"/>
        <v>0</v>
      </c>
      <c r="AH104" s="417">
        <f t="shared" si="58"/>
        <v>0</v>
      </c>
      <c r="AI104" s="417">
        <f t="shared" si="59"/>
        <v>0</v>
      </c>
      <c r="AK104" s="417">
        <v>0</v>
      </c>
      <c r="AL104" s="417">
        <v>0</v>
      </c>
      <c r="AM104" s="417">
        <v>0</v>
      </c>
      <c r="AN104" s="417">
        <v>0</v>
      </c>
      <c r="AP104" s="417">
        <f t="shared" si="64"/>
        <v>0</v>
      </c>
      <c r="AQ104" s="417">
        <f t="shared" si="65"/>
        <v>0</v>
      </c>
      <c r="AR104" s="417">
        <f t="shared" si="66"/>
        <v>0</v>
      </c>
      <c r="AS104" s="417">
        <f t="shared" si="67"/>
        <v>0</v>
      </c>
      <c r="AT104" s="417"/>
      <c r="AU104" s="425" t="s">
        <v>636</v>
      </c>
      <c r="AV104" s="322">
        <f t="shared" si="84"/>
        <v>0</v>
      </c>
      <c r="AW104" s="322">
        <f t="shared" si="85"/>
        <v>0</v>
      </c>
      <c r="AX104" s="322">
        <f t="shared" si="86"/>
        <v>22.519198511999988</v>
      </c>
      <c r="AY104" s="322">
        <f t="shared" si="87"/>
        <v>56.778553406534748</v>
      </c>
      <c r="BA104" s="425" t="s">
        <v>636</v>
      </c>
      <c r="BB104" s="322">
        <v>0</v>
      </c>
      <c r="BC104" s="322">
        <v>0</v>
      </c>
      <c r="BD104" s="322">
        <v>4084</v>
      </c>
      <c r="BE104" s="322">
        <v>7834</v>
      </c>
      <c r="BG104" s="425" t="s">
        <v>636</v>
      </c>
      <c r="BH104" s="322">
        <f t="shared" si="80"/>
        <v>0</v>
      </c>
      <c r="BI104" s="322">
        <f t="shared" si="81"/>
        <v>0</v>
      </c>
      <c r="BJ104" s="322">
        <f t="shared" si="82"/>
        <v>5514.0055122428957</v>
      </c>
      <c r="BK104" s="322">
        <f t="shared" si="83"/>
        <v>7247.7091404818411</v>
      </c>
    </row>
    <row r="105" spans="1:63">
      <c r="A105" s="416" t="s">
        <v>296</v>
      </c>
      <c r="B105" s="416" t="s">
        <v>632</v>
      </c>
      <c r="C105" s="425" t="s">
        <v>632</v>
      </c>
      <c r="D105" s="424">
        <v>12.998288662413675</v>
      </c>
      <c r="E105" s="424">
        <v>17.879220913137765</v>
      </c>
      <c r="F105" s="424">
        <v>45.642787196933561</v>
      </c>
      <c r="G105" s="424">
        <v>795.21789830856301</v>
      </c>
      <c r="I105" s="425" t="s">
        <v>632</v>
      </c>
      <c r="J105" s="424">
        <v>2281</v>
      </c>
      <c r="K105" s="424">
        <v>2366</v>
      </c>
      <c r="L105" s="424">
        <v>1336</v>
      </c>
      <c r="M105" s="424">
        <v>31991</v>
      </c>
      <c r="O105" s="425" t="s">
        <v>632</v>
      </c>
      <c r="P105" s="417">
        <v>7.2983091872058814E-2</v>
      </c>
      <c r="Q105" s="417">
        <v>0.10455684744525008</v>
      </c>
      <c r="R105" s="417">
        <v>0.25348654446814151</v>
      </c>
      <c r="S105" s="417">
        <v>4.5597356554390078</v>
      </c>
      <c r="U105" s="425" t="s">
        <v>632</v>
      </c>
      <c r="V105" s="424">
        <v>2281</v>
      </c>
      <c r="W105" s="424">
        <v>2366</v>
      </c>
      <c r="X105" s="424">
        <v>1336</v>
      </c>
      <c r="Y105" s="424">
        <v>31991</v>
      </c>
      <c r="AA105" s="417">
        <f t="shared" si="52"/>
        <v>5698.5044552449253</v>
      </c>
      <c r="AB105" s="417">
        <f t="shared" si="53"/>
        <v>7556.7290419009987</v>
      </c>
      <c r="AC105" s="417">
        <f t="shared" si="54"/>
        <v>34163.762871956256</v>
      </c>
      <c r="AD105" s="417">
        <f t="shared" si="55"/>
        <v>24857.55050822303</v>
      </c>
      <c r="AF105" s="417">
        <f t="shared" si="56"/>
        <v>31.99609463921912</v>
      </c>
      <c r="AG105" s="417">
        <f t="shared" si="57"/>
        <v>44.191397905853798</v>
      </c>
      <c r="AH105" s="417">
        <f t="shared" si="58"/>
        <v>189.73543747615381</v>
      </c>
      <c r="AI105" s="417">
        <f t="shared" si="59"/>
        <v>142.53182630861829</v>
      </c>
      <c r="AK105" s="417">
        <v>5698.5044552449253</v>
      </c>
      <c r="AL105" s="417">
        <v>7870.4879670325608</v>
      </c>
      <c r="AM105" s="417">
        <v>32444.759808422299</v>
      </c>
      <c r="AN105" s="417">
        <v>25664.280645129809</v>
      </c>
      <c r="AP105" s="417">
        <f t="shared" si="64"/>
        <v>12.998288662413675</v>
      </c>
      <c r="AQ105" s="417">
        <f t="shared" si="65"/>
        <v>18.621574529999041</v>
      </c>
      <c r="AR105" s="417">
        <f t="shared" si="66"/>
        <v>43.346199104052197</v>
      </c>
      <c r="AS105" s="417">
        <f t="shared" si="67"/>
        <v>821.02600211834772</v>
      </c>
      <c r="AT105" s="417"/>
      <c r="AU105" s="425" t="s">
        <v>635</v>
      </c>
      <c r="AV105" s="322">
        <f t="shared" si="84"/>
        <v>0</v>
      </c>
      <c r="AW105" s="322">
        <f t="shared" si="85"/>
        <v>0</v>
      </c>
      <c r="AX105" s="322">
        <f t="shared" si="86"/>
        <v>132.2426859885</v>
      </c>
      <c r="AY105" s="322">
        <f t="shared" si="87"/>
        <v>157.8484248</v>
      </c>
      <c r="BA105" s="425" t="s">
        <v>635</v>
      </c>
      <c r="BB105" s="322">
        <v>0</v>
      </c>
      <c r="BC105" s="322">
        <v>0</v>
      </c>
      <c r="BD105" s="322">
        <v>81762</v>
      </c>
      <c r="BE105" s="322">
        <v>132481</v>
      </c>
      <c r="BG105" s="425" t="s">
        <v>635</v>
      </c>
      <c r="BH105" s="322">
        <f t="shared" si="80"/>
        <v>0</v>
      </c>
      <c r="BI105" s="322">
        <f t="shared" si="81"/>
        <v>0</v>
      </c>
      <c r="BJ105" s="322">
        <f t="shared" si="82"/>
        <v>1617.4101170286931</v>
      </c>
      <c r="BK105" s="322">
        <f t="shared" si="83"/>
        <v>1191.4797201108083</v>
      </c>
    </row>
    <row r="106" spans="1:63">
      <c r="A106" s="416" t="s">
        <v>296</v>
      </c>
      <c r="B106" s="416" t="s">
        <v>631</v>
      </c>
      <c r="C106" s="425" t="s">
        <v>631</v>
      </c>
      <c r="D106" s="424">
        <v>49.638626075091054</v>
      </c>
      <c r="E106" s="424">
        <v>22.177563872606903</v>
      </c>
      <c r="F106" s="424">
        <v>2.9139120249742274</v>
      </c>
      <c r="G106" s="424">
        <v>33.265029578030251</v>
      </c>
      <c r="I106" s="425" t="s">
        <v>631</v>
      </c>
      <c r="J106" s="424">
        <v>9072</v>
      </c>
      <c r="K106" s="424">
        <v>4235</v>
      </c>
      <c r="L106" s="424">
        <v>484</v>
      </c>
      <c r="M106" s="424">
        <v>10358</v>
      </c>
      <c r="O106" s="425" t="s">
        <v>631</v>
      </c>
      <c r="P106" s="417">
        <v>0.27871210598029789</v>
      </c>
      <c r="Q106" s="417">
        <v>0.12969335598015733</v>
      </c>
      <c r="R106" s="417">
        <v>1.6183005803477882E-2</v>
      </c>
      <c r="S106" s="417">
        <v>0.19073984849787987</v>
      </c>
      <c r="U106" s="425" t="s">
        <v>631</v>
      </c>
      <c r="V106" s="424">
        <v>9072</v>
      </c>
      <c r="W106" s="424">
        <v>4235</v>
      </c>
      <c r="X106" s="424">
        <v>484</v>
      </c>
      <c r="Y106" s="424">
        <v>10358</v>
      </c>
      <c r="AA106" s="417">
        <f t="shared" si="52"/>
        <v>5471.6298583654161</v>
      </c>
      <c r="AB106" s="417">
        <f t="shared" si="53"/>
        <v>5236.7329097064703</v>
      </c>
      <c r="AC106" s="417">
        <f t="shared" si="54"/>
        <v>6020.4793904426188</v>
      </c>
      <c r="AD106" s="417">
        <f t="shared" si="55"/>
        <v>3211.5301774503041</v>
      </c>
      <c r="AF106" s="417">
        <f t="shared" si="56"/>
        <v>30.722233904353821</v>
      </c>
      <c r="AG106" s="417">
        <f t="shared" si="57"/>
        <v>30.624169062610939</v>
      </c>
      <c r="AH106" s="417">
        <f t="shared" si="58"/>
        <v>33.43596240387992</v>
      </c>
      <c r="AI106" s="417">
        <f t="shared" si="59"/>
        <v>18.414737256022384</v>
      </c>
      <c r="AK106" s="417">
        <v>5471.6298583654152</v>
      </c>
      <c r="AL106" s="417">
        <v>5454.1645100510077</v>
      </c>
      <c r="AM106" s="417">
        <v>5717.5495710634659</v>
      </c>
      <c r="AN106" s="417">
        <v>3315.7575903193906</v>
      </c>
      <c r="AP106" s="417">
        <f t="shared" si="64"/>
        <v>49.638626075091047</v>
      </c>
      <c r="AQ106" s="417">
        <f t="shared" si="65"/>
        <v>23.098386700066019</v>
      </c>
      <c r="AR106" s="417">
        <f t="shared" si="66"/>
        <v>2.7672939923947175</v>
      </c>
      <c r="AS106" s="417">
        <f t="shared" si="67"/>
        <v>34.344617120528248</v>
      </c>
      <c r="AT106" s="417"/>
      <c r="AU106" s="425" t="s">
        <v>634</v>
      </c>
      <c r="AV106" s="322">
        <f t="shared" si="84"/>
        <v>0</v>
      </c>
      <c r="AW106" s="322">
        <f t="shared" si="85"/>
        <v>0</v>
      </c>
      <c r="AX106" s="322">
        <f t="shared" si="86"/>
        <v>105.22303251174722</v>
      </c>
      <c r="AY106" s="322">
        <f t="shared" si="87"/>
        <v>156.41662313087701</v>
      </c>
      <c r="BA106" s="425" t="s">
        <v>634</v>
      </c>
      <c r="BB106" s="322">
        <v>0</v>
      </c>
      <c r="BC106" s="322">
        <v>0</v>
      </c>
      <c r="BD106" s="322">
        <v>10259</v>
      </c>
      <c r="BE106" s="322">
        <v>17217</v>
      </c>
      <c r="BG106" s="425" t="s">
        <v>634</v>
      </c>
      <c r="BH106" s="322">
        <f t="shared" si="80"/>
        <v>0</v>
      </c>
      <c r="BI106" s="322">
        <f t="shared" si="81"/>
        <v>0</v>
      </c>
      <c r="BJ106" s="322">
        <f t="shared" si="82"/>
        <v>10256.655864289622</v>
      </c>
      <c r="BK106" s="322">
        <f t="shared" si="83"/>
        <v>9085.0103462204224</v>
      </c>
    </row>
    <row r="107" spans="1:63">
      <c r="A107" s="416" t="s">
        <v>296</v>
      </c>
      <c r="B107" s="416" t="s">
        <v>630</v>
      </c>
      <c r="C107" s="425" t="s">
        <v>630</v>
      </c>
      <c r="D107" s="424">
        <v>252.24766502703221</v>
      </c>
      <c r="E107" s="424">
        <v>1158.6751614004133</v>
      </c>
      <c r="F107" s="424">
        <v>970.24488314903465</v>
      </c>
      <c r="G107" s="424">
        <v>1352.7785052551574</v>
      </c>
      <c r="I107" s="425" t="s">
        <v>630</v>
      </c>
      <c r="J107" s="424">
        <v>129789</v>
      </c>
      <c r="K107" s="424">
        <v>225331</v>
      </c>
      <c r="L107" s="424">
        <v>231281</v>
      </c>
      <c r="M107" s="424">
        <v>164532</v>
      </c>
      <c r="O107" s="425" t="s">
        <v>630</v>
      </c>
      <c r="P107" s="417">
        <v>1.4163260248570029</v>
      </c>
      <c r="Q107" s="417">
        <v>6.7758781368445229</v>
      </c>
      <c r="R107" s="417">
        <v>5.3884531997613827</v>
      </c>
      <c r="S107" s="417">
        <v>7.7567574842612235</v>
      </c>
      <c r="U107" s="425" t="s">
        <v>630</v>
      </c>
      <c r="V107" s="424">
        <v>129789</v>
      </c>
      <c r="W107" s="424">
        <v>225331</v>
      </c>
      <c r="X107" s="424">
        <v>231281</v>
      </c>
      <c r="Y107" s="424">
        <v>164532</v>
      </c>
      <c r="AA107" s="417">
        <f t="shared" si="52"/>
        <v>1943.5211383632836</v>
      </c>
      <c r="AB107" s="417">
        <f t="shared" si="53"/>
        <v>5142.1027794684851</v>
      </c>
      <c r="AC107" s="417">
        <f t="shared" si="54"/>
        <v>4195.0911797728068</v>
      </c>
      <c r="AD107" s="417">
        <f t="shared" si="55"/>
        <v>8221.9781273865119</v>
      </c>
      <c r="AF107" s="417">
        <f t="shared" si="56"/>
        <v>10.912527447295249</v>
      </c>
      <c r="AG107" s="417">
        <f t="shared" si="57"/>
        <v>30.070776488119801</v>
      </c>
      <c r="AH107" s="417">
        <f t="shared" si="58"/>
        <v>23.298296011178532</v>
      </c>
      <c r="AI107" s="417">
        <f t="shared" si="59"/>
        <v>47.144369996482283</v>
      </c>
      <c r="AK107" s="417">
        <v>1943.5211383632836</v>
      </c>
      <c r="AL107" s="417">
        <v>5355.6052925341364</v>
      </c>
      <c r="AM107" s="417">
        <v>3984.0086179115292</v>
      </c>
      <c r="AN107" s="417">
        <v>8488.8152615666004</v>
      </c>
      <c r="AP107" s="417">
        <f t="shared" si="64"/>
        <v>252.24766502703221</v>
      </c>
      <c r="AQ107" s="417">
        <f t="shared" si="65"/>
        <v>1206.7838961720095</v>
      </c>
      <c r="AR107" s="417">
        <f t="shared" si="66"/>
        <v>921.42549715919642</v>
      </c>
      <c r="AS107" s="417">
        <f t="shared" si="67"/>
        <v>1396.681752616076</v>
      </c>
      <c r="AT107" s="417"/>
      <c r="AU107" s="425" t="s">
        <v>633</v>
      </c>
      <c r="AV107" s="322">
        <f t="shared" si="84"/>
        <v>0</v>
      </c>
      <c r="AW107" s="322">
        <f t="shared" si="85"/>
        <v>0</v>
      </c>
      <c r="AX107" s="322">
        <f t="shared" si="86"/>
        <v>3.0716511299999998</v>
      </c>
      <c r="AY107" s="322">
        <f t="shared" si="87"/>
        <v>13.183454075000002</v>
      </c>
      <c r="BA107" s="425" t="s">
        <v>633</v>
      </c>
      <c r="BB107" s="322">
        <v>0</v>
      </c>
      <c r="BC107" s="322">
        <v>0</v>
      </c>
      <c r="BD107" s="322">
        <v>2268</v>
      </c>
      <c r="BE107" s="322">
        <v>4164</v>
      </c>
      <c r="BG107" s="425" t="s">
        <v>633</v>
      </c>
      <c r="BH107" s="322">
        <f t="shared" si="80"/>
        <v>0</v>
      </c>
      <c r="BI107" s="322">
        <f t="shared" si="81"/>
        <v>0</v>
      </c>
      <c r="BJ107" s="322">
        <f t="shared" si="82"/>
        <v>1354.3435317460317</v>
      </c>
      <c r="BK107" s="322">
        <f t="shared" si="83"/>
        <v>3166.0552533621521</v>
      </c>
    </row>
    <row r="108" spans="1:63">
      <c r="A108" s="416" t="s">
        <v>296</v>
      </c>
      <c r="B108" s="416" t="s">
        <v>629</v>
      </c>
      <c r="C108" s="425" t="s">
        <v>629</v>
      </c>
      <c r="D108" s="424">
        <v>140.82703354129521</v>
      </c>
      <c r="E108" s="424">
        <v>2434.6709195306844</v>
      </c>
      <c r="F108" s="424">
        <v>4790.6778334489763</v>
      </c>
      <c r="G108" s="424">
        <v>447.18536840925526</v>
      </c>
      <c r="I108" s="425" t="s">
        <v>629</v>
      </c>
      <c r="J108" s="424">
        <v>27839</v>
      </c>
      <c r="K108" s="424">
        <v>555529</v>
      </c>
      <c r="L108" s="424">
        <v>1335082</v>
      </c>
      <c r="M108" s="424">
        <v>156583</v>
      </c>
      <c r="O108" s="425" t="s">
        <v>629</v>
      </c>
      <c r="P108" s="417">
        <v>0.79071888568947335</v>
      </c>
      <c r="Q108" s="417">
        <v>14.237841634682365</v>
      </c>
      <c r="R108" s="417">
        <v>26.606008183099945</v>
      </c>
      <c r="S108" s="417">
        <v>2.5641362867503168</v>
      </c>
      <c r="U108" s="425" t="s">
        <v>629</v>
      </c>
      <c r="V108" s="424">
        <v>27839</v>
      </c>
      <c r="W108" s="424">
        <v>555529</v>
      </c>
      <c r="X108" s="424">
        <v>1335082</v>
      </c>
      <c r="Y108" s="424">
        <v>156583</v>
      </c>
      <c r="AA108" s="417">
        <f t="shared" si="52"/>
        <v>5058.6240001902079</v>
      </c>
      <c r="AB108" s="417">
        <f t="shared" si="53"/>
        <v>4382.6171442547275</v>
      </c>
      <c r="AC108" s="417">
        <f t="shared" si="54"/>
        <v>3588.3023165985132</v>
      </c>
      <c r="AD108" s="417">
        <f t="shared" si="55"/>
        <v>2855.8998640290151</v>
      </c>
      <c r="AF108" s="417">
        <f t="shared" si="56"/>
        <v>28.403279057777699</v>
      </c>
      <c r="AG108" s="417">
        <f t="shared" si="57"/>
        <v>25.629340024881444</v>
      </c>
      <c r="AH108" s="417">
        <f t="shared" si="58"/>
        <v>19.928370079965084</v>
      </c>
      <c r="AI108" s="417">
        <f t="shared" si="59"/>
        <v>16.375572614845268</v>
      </c>
      <c r="AK108" s="417">
        <v>5058.6240001902079</v>
      </c>
      <c r="AL108" s="417">
        <v>4564.5854584313847</v>
      </c>
      <c r="AM108" s="417">
        <v>3407.7512836740293</v>
      </c>
      <c r="AN108" s="417">
        <v>2948.585605029039</v>
      </c>
      <c r="AP108" s="417">
        <f t="shared" si="64"/>
        <v>140.82703354129521</v>
      </c>
      <c r="AQ108" s="417">
        <f t="shared" si="65"/>
        <v>2535.7595951369285</v>
      </c>
      <c r="AR108" s="417">
        <f t="shared" si="66"/>
        <v>4549.6273993100904</v>
      </c>
      <c r="AS108" s="417">
        <f t="shared" si="67"/>
        <v>461.69837979226202</v>
      </c>
      <c r="AT108" s="417"/>
      <c r="AU108" s="425" t="s">
        <v>97</v>
      </c>
      <c r="AV108" s="322">
        <f t="shared" si="84"/>
        <v>0</v>
      </c>
      <c r="AW108" s="322">
        <f t="shared" si="85"/>
        <v>0</v>
      </c>
      <c r="AX108" s="322">
        <f t="shared" si="86"/>
        <v>106.43866430399997</v>
      </c>
      <c r="AY108" s="322">
        <f t="shared" si="87"/>
        <v>104.30599528651339</v>
      </c>
      <c r="BA108" s="425" t="s">
        <v>97</v>
      </c>
      <c r="BB108" s="322">
        <v>0</v>
      </c>
      <c r="BC108" s="322">
        <v>0</v>
      </c>
      <c r="BD108" s="322">
        <v>98907</v>
      </c>
      <c r="BE108" s="322">
        <v>102470</v>
      </c>
      <c r="BG108" s="425" t="s">
        <v>97</v>
      </c>
      <c r="BH108" s="322">
        <f t="shared" si="80"/>
        <v>0</v>
      </c>
      <c r="BI108" s="322">
        <f t="shared" si="81"/>
        <v>0</v>
      </c>
      <c r="BJ108" s="322">
        <f t="shared" si="82"/>
        <v>1076.1489510752522</v>
      </c>
      <c r="BK108" s="322">
        <f t="shared" si="83"/>
        <v>1017.917393251814</v>
      </c>
    </row>
    <row r="109" spans="1:63">
      <c r="C109" s="432" t="s">
        <v>293</v>
      </c>
      <c r="D109" s="431">
        <v>56373.355725434572</v>
      </c>
      <c r="E109" s="431">
        <v>39982.35705003731</v>
      </c>
      <c r="F109" s="431">
        <v>24876.731941198861</v>
      </c>
      <c r="G109" s="431">
        <v>25684.32811066983</v>
      </c>
      <c r="I109" s="432" t="s">
        <v>293</v>
      </c>
      <c r="J109" s="431">
        <v>14955221</v>
      </c>
      <c r="K109" s="431">
        <v>9701508.8000000007</v>
      </c>
      <c r="L109" s="431">
        <v>5457264</v>
      </c>
      <c r="M109" s="431">
        <v>6806093</v>
      </c>
      <c r="O109" s="432" t="s">
        <v>293</v>
      </c>
      <c r="P109" s="417">
        <f>SUM(P110:P120)</f>
        <v>316.52642181602801</v>
      </c>
      <c r="Q109" s="417">
        <f>SUM(Q110:Q120)</f>
        <v>233.81495350899013</v>
      </c>
      <c r="R109" s="417">
        <f>SUM(R110:R120)</f>
        <v>138.15801366877076</v>
      </c>
      <c r="S109" s="417">
        <f>SUM(S110:S120)</f>
        <v>147.27252357035454</v>
      </c>
      <c r="U109" s="432" t="s">
        <v>293</v>
      </c>
      <c r="V109" s="431">
        <v>14955221</v>
      </c>
      <c r="W109" s="431">
        <v>9701508.8000000007</v>
      </c>
      <c r="X109" s="431">
        <v>5457264</v>
      </c>
      <c r="Y109" s="431">
        <v>6806093</v>
      </c>
      <c r="AA109" s="417">
        <f t="shared" si="52"/>
        <v>3769.4766078973071</v>
      </c>
      <c r="AB109" s="417">
        <f t="shared" si="53"/>
        <v>4121.2514335952883</v>
      </c>
      <c r="AC109" s="417">
        <f t="shared" si="54"/>
        <v>4558.4622516335767</v>
      </c>
      <c r="AD109" s="417">
        <f t="shared" si="55"/>
        <v>3773.7257058741088</v>
      </c>
      <c r="AF109" s="417">
        <f t="shared" si="56"/>
        <v>21.16494445759297</v>
      </c>
      <c r="AG109" s="417">
        <f t="shared" si="57"/>
        <v>24.100885576580637</v>
      </c>
      <c r="AH109" s="417">
        <f t="shared" si="58"/>
        <v>25.316351503018868</v>
      </c>
      <c r="AI109" s="417">
        <f t="shared" si="59"/>
        <v>21.638335469461634</v>
      </c>
      <c r="AK109" s="417">
        <v>3769.476607897308</v>
      </c>
      <c r="AL109" s="417">
        <v>4292.3677211890117</v>
      </c>
      <c r="AM109" s="417">
        <v>4329.0961070162266</v>
      </c>
      <c r="AN109" s="417">
        <v>3896.1986846312616</v>
      </c>
      <c r="AP109" s="417">
        <f t="shared" si="64"/>
        <v>56373.355725434587</v>
      </c>
      <c r="AQ109" s="417">
        <f t="shared" si="65"/>
        <v>41642.44321995115</v>
      </c>
      <c r="AR109" s="417">
        <f t="shared" si="66"/>
        <v>23625.020337359801</v>
      </c>
      <c r="AS109" s="417">
        <f t="shared" si="67"/>
        <v>26517.890594078039</v>
      </c>
      <c r="AT109" s="417"/>
      <c r="AU109" s="425" t="s">
        <v>632</v>
      </c>
      <c r="AV109" s="322">
        <f t="shared" si="84"/>
        <v>0</v>
      </c>
      <c r="AW109" s="322">
        <f t="shared" si="85"/>
        <v>0</v>
      </c>
      <c r="AX109" s="322">
        <f t="shared" si="86"/>
        <v>0</v>
      </c>
      <c r="AY109" s="322">
        <f t="shared" si="87"/>
        <v>0</v>
      </c>
      <c r="BA109" s="425" t="s">
        <v>632</v>
      </c>
      <c r="BB109" s="322">
        <v>0</v>
      </c>
      <c r="BC109" s="322">
        <v>0</v>
      </c>
      <c r="BD109" s="322">
        <v>0</v>
      </c>
      <c r="BE109" s="322">
        <v>0</v>
      </c>
      <c r="BG109" s="425" t="s">
        <v>632</v>
      </c>
      <c r="BH109" s="322">
        <f t="shared" si="80"/>
        <v>0</v>
      </c>
      <c r="BI109" s="322">
        <f t="shared" si="81"/>
        <v>0</v>
      </c>
      <c r="BJ109" s="322">
        <f t="shared" si="82"/>
        <v>0</v>
      </c>
      <c r="BK109" s="322">
        <f t="shared" si="83"/>
        <v>0</v>
      </c>
    </row>
    <row r="110" spans="1:63">
      <c r="A110" s="416" t="s">
        <v>293</v>
      </c>
      <c r="B110" s="416" t="s">
        <v>638</v>
      </c>
      <c r="C110" s="425" t="s">
        <v>638</v>
      </c>
      <c r="D110" s="424">
        <v>28419.533261531957</v>
      </c>
      <c r="E110" s="424">
        <v>10394.585278119195</v>
      </c>
      <c r="F110" s="424">
        <v>5744.3361672106121</v>
      </c>
      <c r="G110" s="424">
        <v>6848.6442520467417</v>
      </c>
      <c r="I110" s="425" t="s">
        <v>638</v>
      </c>
      <c r="J110" s="424">
        <v>5712627</v>
      </c>
      <c r="K110" s="424">
        <v>3121787</v>
      </c>
      <c r="L110" s="424">
        <v>1452556</v>
      </c>
      <c r="M110" s="424">
        <v>2424312</v>
      </c>
      <c r="O110" s="425" t="s">
        <v>638</v>
      </c>
      <c r="P110" s="417">
        <v>159.57065278793911</v>
      </c>
      <c r="Q110" s="417">
        <v>60.787048410053771</v>
      </c>
      <c r="R110" s="417">
        <v>31.902344591861667</v>
      </c>
      <c r="S110" s="417">
        <v>39.269749151644163</v>
      </c>
      <c r="U110" s="425" t="s">
        <v>638</v>
      </c>
      <c r="V110" s="424">
        <v>5712627</v>
      </c>
      <c r="W110" s="424">
        <v>3121787</v>
      </c>
      <c r="X110" s="424">
        <v>1452556</v>
      </c>
      <c r="Y110" s="424">
        <v>2424312</v>
      </c>
      <c r="AA110" s="417">
        <f t="shared" si="52"/>
        <v>4974.8623989509479</v>
      </c>
      <c r="AB110" s="417">
        <f t="shared" si="53"/>
        <v>3329.6907438333224</v>
      </c>
      <c r="AC110" s="417">
        <f t="shared" si="54"/>
        <v>3954.6400739183978</v>
      </c>
      <c r="AD110" s="417">
        <f t="shared" si="55"/>
        <v>2824.9846769090536</v>
      </c>
      <c r="AF110" s="417">
        <f t="shared" si="56"/>
        <v>27.932972481476405</v>
      </c>
      <c r="AG110" s="417">
        <f t="shared" si="57"/>
        <v>19.471875694931708</v>
      </c>
      <c r="AH110" s="417">
        <f t="shared" si="58"/>
        <v>21.962901665658098</v>
      </c>
      <c r="AI110" s="417">
        <f t="shared" si="59"/>
        <v>16.198306633652834</v>
      </c>
      <c r="AK110" s="417">
        <v>4974.8623989509479</v>
      </c>
      <c r="AL110" s="417">
        <v>3467.9410612673369</v>
      </c>
      <c r="AM110" s="417">
        <v>3755.6561848275346</v>
      </c>
      <c r="AN110" s="417">
        <v>2916.6670924555292</v>
      </c>
      <c r="AP110" s="417">
        <f t="shared" si="64"/>
        <v>28419.533261531957</v>
      </c>
      <c r="AQ110" s="417">
        <f t="shared" si="65"/>
        <v>10826.173321830576</v>
      </c>
      <c r="AR110" s="417">
        <f t="shared" si="66"/>
        <v>5455.3009252083448</v>
      </c>
      <c r="AS110" s="417">
        <f t="shared" si="67"/>
        <v>7070.9110322450488</v>
      </c>
      <c r="AT110" s="417"/>
      <c r="AU110" s="425" t="s">
        <v>631</v>
      </c>
      <c r="AV110" s="322">
        <f t="shared" si="84"/>
        <v>0</v>
      </c>
      <c r="AW110" s="322">
        <f t="shared" si="85"/>
        <v>0</v>
      </c>
      <c r="AX110" s="322">
        <f t="shared" si="86"/>
        <v>28.214886726</v>
      </c>
      <c r="AY110" s="322">
        <f t="shared" si="87"/>
        <v>83.950639629999984</v>
      </c>
      <c r="BA110" s="425" t="s">
        <v>631</v>
      </c>
      <c r="BB110" s="322">
        <v>0</v>
      </c>
      <c r="BC110" s="322">
        <v>0</v>
      </c>
      <c r="BD110" s="322">
        <v>4282</v>
      </c>
      <c r="BE110" s="322">
        <v>12146</v>
      </c>
      <c r="BG110" s="425" t="s">
        <v>631</v>
      </c>
      <c r="BH110" s="322">
        <f t="shared" si="80"/>
        <v>0</v>
      </c>
      <c r="BI110" s="322">
        <f t="shared" si="81"/>
        <v>0</v>
      </c>
      <c r="BJ110" s="322">
        <f t="shared" si="82"/>
        <v>6589.1841957029428</v>
      </c>
      <c r="BK110" s="322">
        <f t="shared" si="83"/>
        <v>6911.7931524781807</v>
      </c>
    </row>
    <row r="111" spans="1:63">
      <c r="A111" s="416" t="s">
        <v>293</v>
      </c>
      <c r="B111" s="416" t="s">
        <v>637</v>
      </c>
      <c r="C111" s="425" t="s">
        <v>637</v>
      </c>
      <c r="D111" s="424">
        <v>6314.3325797700891</v>
      </c>
      <c r="E111" s="424">
        <v>6357.3962727583084</v>
      </c>
      <c r="F111" s="424">
        <v>4355.4888122620378</v>
      </c>
      <c r="G111" s="424">
        <v>5136.6444826316247</v>
      </c>
      <c r="I111" s="425" t="s">
        <v>637</v>
      </c>
      <c r="J111" s="424">
        <v>924077</v>
      </c>
      <c r="K111" s="424">
        <v>1059296</v>
      </c>
      <c r="L111" s="424">
        <v>534456</v>
      </c>
      <c r="M111" s="424">
        <v>710720</v>
      </c>
      <c r="O111" s="425" t="s">
        <v>637</v>
      </c>
      <c r="P111" s="417">
        <v>35.453860638798929</v>
      </c>
      <c r="Q111" s="417">
        <v>37.177755981042736</v>
      </c>
      <c r="R111" s="417">
        <v>24.189097035777174</v>
      </c>
      <c r="S111" s="417">
        <v>29.453236712337297</v>
      </c>
      <c r="U111" s="425" t="s">
        <v>637</v>
      </c>
      <c r="V111" s="424">
        <v>924077</v>
      </c>
      <c r="W111" s="424">
        <v>1059296</v>
      </c>
      <c r="X111" s="424">
        <v>534456</v>
      </c>
      <c r="Y111" s="424">
        <v>710720</v>
      </c>
      <c r="AA111" s="417">
        <f t="shared" si="52"/>
        <v>6833.1238411626837</v>
      </c>
      <c r="AB111" s="417">
        <f t="shared" si="53"/>
        <v>6001.52957507468</v>
      </c>
      <c r="AC111" s="417">
        <f t="shared" si="54"/>
        <v>8149.3870632232365</v>
      </c>
      <c r="AD111" s="417">
        <f t="shared" si="55"/>
        <v>7227.3813634506196</v>
      </c>
      <c r="AF111" s="417">
        <f t="shared" si="56"/>
        <v>38.366781814501316</v>
      </c>
      <c r="AG111" s="417">
        <f t="shared" si="57"/>
        <v>35.096664181723277</v>
      </c>
      <c r="AH111" s="417">
        <f t="shared" si="58"/>
        <v>45.259286144747506</v>
      </c>
      <c r="AI111" s="417">
        <f t="shared" si="59"/>
        <v>41.44140690051961</v>
      </c>
      <c r="AK111" s="417">
        <v>6833.1238411626837</v>
      </c>
      <c r="AL111" s="417">
        <v>6250.7158907649155</v>
      </c>
      <c r="AM111" s="417">
        <v>7739.3379307518235</v>
      </c>
      <c r="AN111" s="417">
        <v>7461.9397265075613</v>
      </c>
      <c r="AP111" s="417">
        <f t="shared" si="64"/>
        <v>6314.3325797700891</v>
      </c>
      <c r="AQ111" s="417">
        <f t="shared" si="65"/>
        <v>6621.3583402237118</v>
      </c>
      <c r="AR111" s="417">
        <f t="shared" si="66"/>
        <v>4136.3355931178967</v>
      </c>
      <c r="AS111" s="417">
        <f t="shared" si="67"/>
        <v>5303.3498024234541</v>
      </c>
      <c r="AT111" s="417"/>
      <c r="AU111" s="425" t="s">
        <v>630</v>
      </c>
      <c r="AV111" s="322">
        <f t="shared" si="84"/>
        <v>0</v>
      </c>
      <c r="AW111" s="322">
        <f t="shared" si="85"/>
        <v>0</v>
      </c>
      <c r="AX111" s="322">
        <f t="shared" si="86"/>
        <v>23.837957138216101</v>
      </c>
      <c r="AY111" s="322">
        <f t="shared" si="87"/>
        <v>80.889321817395498</v>
      </c>
      <c r="BA111" s="425" t="s">
        <v>630</v>
      </c>
      <c r="BB111" s="322">
        <v>0</v>
      </c>
      <c r="BC111" s="322">
        <v>0</v>
      </c>
      <c r="BD111" s="322">
        <v>63514</v>
      </c>
      <c r="BE111" s="322">
        <v>17130</v>
      </c>
      <c r="BG111" s="425" t="s">
        <v>630</v>
      </c>
      <c r="BH111" s="322">
        <f t="shared" si="80"/>
        <v>0</v>
      </c>
      <c r="BI111" s="322">
        <f t="shared" si="81"/>
        <v>0</v>
      </c>
      <c r="BJ111" s="322">
        <f t="shared" si="82"/>
        <v>375.31815250521305</v>
      </c>
      <c r="BK111" s="322">
        <f t="shared" si="83"/>
        <v>4722.0853366839165</v>
      </c>
    </row>
    <row r="112" spans="1:63">
      <c r="A112" s="416" t="s">
        <v>293</v>
      </c>
      <c r="B112" s="416" t="s">
        <v>636</v>
      </c>
      <c r="C112" s="425" t="s">
        <v>636</v>
      </c>
      <c r="D112" s="424">
        <v>5115.2897173986003</v>
      </c>
      <c r="E112" s="424">
        <v>7575.6193330479091</v>
      </c>
      <c r="F112" s="424">
        <v>6911.6376505735998</v>
      </c>
      <c r="G112" s="424">
        <v>6566.9468901475739</v>
      </c>
      <c r="I112" s="425" t="s">
        <v>636</v>
      </c>
      <c r="J112" s="424">
        <v>731945</v>
      </c>
      <c r="K112" s="424">
        <v>914080</v>
      </c>
      <c r="L112" s="424">
        <v>924964</v>
      </c>
      <c r="M112" s="424">
        <v>934025</v>
      </c>
      <c r="O112" s="425" t="s">
        <v>636</v>
      </c>
      <c r="P112" s="417">
        <v>28.721447037611458</v>
      </c>
      <c r="Q112" s="417">
        <v>44.301867444724614</v>
      </c>
      <c r="R112" s="417">
        <v>38.385191883669883</v>
      </c>
      <c r="S112" s="417">
        <v>37.654511984791135</v>
      </c>
      <c r="U112" s="425" t="s">
        <v>636</v>
      </c>
      <c r="V112" s="424">
        <v>731945</v>
      </c>
      <c r="W112" s="424">
        <v>914080</v>
      </c>
      <c r="X112" s="424">
        <v>924964</v>
      </c>
      <c r="Y112" s="424">
        <v>934025</v>
      </c>
      <c r="AA112" s="417">
        <f t="shared" si="52"/>
        <v>6988.6258084946285</v>
      </c>
      <c r="AB112" s="417">
        <f t="shared" si="53"/>
        <v>8287.6983776561228</v>
      </c>
      <c r="AC112" s="417">
        <f t="shared" si="54"/>
        <v>7472.3315183873101</v>
      </c>
      <c r="AD112" s="417">
        <f t="shared" si="55"/>
        <v>7030.8041970478025</v>
      </c>
      <c r="AF112" s="417">
        <f t="shared" si="56"/>
        <v>39.239897857914812</v>
      </c>
      <c r="AG112" s="417">
        <f t="shared" si="57"/>
        <v>48.466072383953936</v>
      </c>
      <c r="AH112" s="417">
        <f t="shared" si="58"/>
        <v>41.499119839982839</v>
      </c>
      <c r="AI112" s="417">
        <f t="shared" si="59"/>
        <v>40.314244249127313</v>
      </c>
      <c r="AK112" s="417">
        <v>6988.6258084946276</v>
      </c>
      <c r="AL112" s="417">
        <v>8631.8074915821962</v>
      </c>
      <c r="AM112" s="417">
        <v>7096.3494926370659</v>
      </c>
      <c r="AN112" s="417">
        <v>7258.9828194978645</v>
      </c>
      <c r="AP112" s="417">
        <f t="shared" si="64"/>
        <v>5115.2897173986003</v>
      </c>
      <c r="AQ112" s="417">
        <f t="shared" si="65"/>
        <v>7890.1625919054541</v>
      </c>
      <c r="AR112" s="417">
        <f t="shared" si="66"/>
        <v>6563.8678121075509</v>
      </c>
      <c r="AS112" s="417">
        <f t="shared" si="67"/>
        <v>6780.0714279814929</v>
      </c>
      <c r="AT112" s="417"/>
      <c r="AU112" s="425" t="s">
        <v>629</v>
      </c>
      <c r="AV112" s="322">
        <f t="shared" si="84"/>
        <v>0</v>
      </c>
      <c r="AW112" s="322">
        <f t="shared" si="85"/>
        <v>0</v>
      </c>
      <c r="AX112" s="322">
        <f t="shared" si="86"/>
        <v>82.144242931499988</v>
      </c>
      <c r="AY112" s="322">
        <f t="shared" si="87"/>
        <v>388.45063713732753</v>
      </c>
      <c r="BA112" s="425" t="s">
        <v>629</v>
      </c>
      <c r="BB112" s="322">
        <v>0</v>
      </c>
      <c r="BC112" s="322">
        <v>0</v>
      </c>
      <c r="BD112" s="322">
        <v>49557</v>
      </c>
      <c r="BE112" s="322">
        <v>223880</v>
      </c>
      <c r="BG112" s="425" t="s">
        <v>629</v>
      </c>
      <c r="BH112" s="322">
        <f t="shared" si="80"/>
        <v>0</v>
      </c>
      <c r="BI112" s="322">
        <f t="shared" si="81"/>
        <v>0</v>
      </c>
      <c r="BJ112" s="322">
        <f t="shared" si="82"/>
        <v>1657.5709371329981</v>
      </c>
      <c r="BK112" s="322">
        <f t="shared" si="83"/>
        <v>1735.0841394377683</v>
      </c>
    </row>
    <row r="113" spans="1:63">
      <c r="A113" s="416" t="s">
        <v>293</v>
      </c>
      <c r="B113" s="416" t="s">
        <v>635</v>
      </c>
      <c r="C113" s="425" t="s">
        <v>635</v>
      </c>
      <c r="D113" s="424">
        <v>12752.04811579717</v>
      </c>
      <c r="E113" s="424">
        <v>8689.7748408136067</v>
      </c>
      <c r="F113" s="424">
        <v>5064.6990119123093</v>
      </c>
      <c r="G113" s="424">
        <v>4293.0168163202543</v>
      </c>
      <c r="I113" s="425" t="s">
        <v>635</v>
      </c>
      <c r="J113" s="424">
        <v>5278893</v>
      </c>
      <c r="K113" s="424">
        <v>3121933</v>
      </c>
      <c r="L113" s="424">
        <v>2123405</v>
      </c>
      <c r="M113" s="424">
        <v>2039350</v>
      </c>
      <c r="O113" s="425" t="s">
        <v>635</v>
      </c>
      <c r="P113" s="417">
        <v>71.600494754616335</v>
      </c>
      <c r="Q113" s="417">
        <v>50.817396729904132</v>
      </c>
      <c r="R113" s="417">
        <v>28.127840785917524</v>
      </c>
      <c r="S113" s="417">
        <v>24.615922111928064</v>
      </c>
      <c r="U113" s="425" t="s">
        <v>635</v>
      </c>
      <c r="V113" s="424">
        <v>5278893</v>
      </c>
      <c r="W113" s="424">
        <v>3121933</v>
      </c>
      <c r="X113" s="424">
        <v>2123405</v>
      </c>
      <c r="Y113" s="424">
        <v>2039350</v>
      </c>
      <c r="AA113" s="417">
        <f t="shared" si="52"/>
        <v>2415.6670945588726</v>
      </c>
      <c r="AB113" s="417">
        <f t="shared" si="53"/>
        <v>2783.4597477952302</v>
      </c>
      <c r="AC113" s="417">
        <f t="shared" si="54"/>
        <v>2385.1780569002663</v>
      </c>
      <c r="AD113" s="417">
        <f t="shared" si="55"/>
        <v>2105.0907476991465</v>
      </c>
      <c r="AF113" s="417">
        <f t="shared" si="56"/>
        <v>13.563543484328312</v>
      </c>
      <c r="AG113" s="417">
        <f t="shared" si="57"/>
        <v>16.277542384767429</v>
      </c>
      <c r="AH113" s="417">
        <f t="shared" si="58"/>
        <v>13.24657368044133</v>
      </c>
      <c r="AI113" s="417">
        <f t="shared" si="59"/>
        <v>12.070474470751988</v>
      </c>
      <c r="AK113" s="417">
        <v>2415.6670945588721</v>
      </c>
      <c r="AL113" s="417">
        <v>2899.0302987270788</v>
      </c>
      <c r="AM113" s="417">
        <v>2265.1640993554674</v>
      </c>
      <c r="AN113" s="417">
        <v>2173.4096332036029</v>
      </c>
      <c r="AP113" s="417">
        <f t="shared" si="64"/>
        <v>12752.048115797168</v>
      </c>
      <c r="AQ113" s="417">
        <f t="shared" si="65"/>
        <v>9050.5783575959267</v>
      </c>
      <c r="AR113" s="417">
        <f t="shared" si="66"/>
        <v>4809.8607743918965</v>
      </c>
      <c r="AS113" s="417">
        <f t="shared" si="67"/>
        <v>4432.3429354737673</v>
      </c>
      <c r="AT113" s="417"/>
      <c r="AU113" s="432" t="s">
        <v>292</v>
      </c>
      <c r="AV113" s="322">
        <f>D258</f>
        <v>23033.920132189</v>
      </c>
      <c r="AW113" s="322">
        <f>E258</f>
        <v>20902.945172460317</v>
      </c>
      <c r="AX113" s="322">
        <f>F258</f>
        <v>15905.925343434885</v>
      </c>
      <c r="AY113" s="322">
        <f>G258</f>
        <v>12843.601701999998</v>
      </c>
      <c r="BA113" s="432" t="s">
        <v>292</v>
      </c>
      <c r="BB113" s="322">
        <v>12864029.004357809</v>
      </c>
      <c r="BC113" s="322">
        <v>10582020.476663217</v>
      </c>
      <c r="BD113" s="322">
        <v>6388578.1242280137</v>
      </c>
      <c r="BE113" s="322">
        <v>4565443.5911025079</v>
      </c>
      <c r="BG113" s="432" t="s">
        <v>292</v>
      </c>
      <c r="BH113" s="322">
        <f t="shared" si="80"/>
        <v>1790.5681123997813</v>
      </c>
      <c r="BI113" s="322">
        <f t="shared" si="81"/>
        <v>1975.326471779003</v>
      </c>
      <c r="BJ113" s="322">
        <f t="shared" si="82"/>
        <v>2489.7442019396035</v>
      </c>
      <c r="BK113" s="322">
        <f t="shared" si="83"/>
        <v>2813.2209818626629</v>
      </c>
    </row>
    <row r="114" spans="1:63">
      <c r="A114" s="416" t="s">
        <v>293</v>
      </c>
      <c r="B114" s="416" t="s">
        <v>634</v>
      </c>
      <c r="C114" s="425" t="s">
        <v>634</v>
      </c>
      <c r="D114" s="424">
        <v>416.67412553745157</v>
      </c>
      <c r="E114" s="424">
        <v>228.8801152918883</v>
      </c>
      <c r="F114" s="424">
        <v>340.04493844776488</v>
      </c>
      <c r="G114" s="424">
        <v>412.40547671345087</v>
      </c>
      <c r="I114" s="425" t="s">
        <v>634</v>
      </c>
      <c r="J114" s="424">
        <v>16540</v>
      </c>
      <c r="K114" s="424">
        <v>18404</v>
      </c>
      <c r="L114" s="424">
        <v>37366</v>
      </c>
      <c r="M114" s="424">
        <v>63549</v>
      </c>
      <c r="O114" s="425" t="s">
        <v>634</v>
      </c>
      <c r="P114" s="417">
        <v>2.3395515190199414</v>
      </c>
      <c r="Q114" s="417">
        <v>1.3384802063853116</v>
      </c>
      <c r="R114" s="417">
        <v>1.8885090439173879</v>
      </c>
      <c r="S114" s="417">
        <v>2.3647103022560256</v>
      </c>
      <c r="U114" s="425" t="s">
        <v>634</v>
      </c>
      <c r="V114" s="424">
        <v>16540</v>
      </c>
      <c r="W114" s="424">
        <v>18404</v>
      </c>
      <c r="X114" s="424">
        <v>37366</v>
      </c>
      <c r="Y114" s="424">
        <v>63549</v>
      </c>
      <c r="AA114" s="417">
        <f t="shared" si="52"/>
        <v>25191.906017983769</v>
      </c>
      <c r="AB114" s="417">
        <f t="shared" si="53"/>
        <v>12436.433128226923</v>
      </c>
      <c r="AC114" s="417">
        <f t="shared" si="54"/>
        <v>9100.3837298015533</v>
      </c>
      <c r="AD114" s="417">
        <f t="shared" si="55"/>
        <v>6489.5667392634168</v>
      </c>
      <c r="AF114" s="417">
        <f t="shared" si="56"/>
        <v>141.44809667593358</v>
      </c>
      <c r="AG114" s="417">
        <f t="shared" si="57"/>
        <v>72.727679112438139</v>
      </c>
      <c r="AH114" s="417">
        <f t="shared" si="58"/>
        <v>50.540840440972758</v>
      </c>
      <c r="AI114" s="417">
        <f t="shared" si="59"/>
        <v>37.210818459079221</v>
      </c>
      <c r="AK114" s="417">
        <v>25191.906017983769</v>
      </c>
      <c r="AL114" s="417">
        <v>12952.799649925231</v>
      </c>
      <c r="AM114" s="417">
        <v>8642.4837154063425</v>
      </c>
      <c r="AN114" s="417">
        <v>6700.1799717418044</v>
      </c>
      <c r="AP114" s="417">
        <f t="shared" si="64"/>
        <v>416.67412553745157</v>
      </c>
      <c r="AQ114" s="417">
        <f t="shared" si="65"/>
        <v>238.38332475722396</v>
      </c>
      <c r="AR114" s="417">
        <f t="shared" si="66"/>
        <v>322.93504650987342</v>
      </c>
      <c r="AS114" s="417">
        <f t="shared" si="67"/>
        <v>425.7897370242199</v>
      </c>
      <c r="AT114" s="417"/>
    </row>
    <row r="115" spans="1:63">
      <c r="A115" s="416" t="s">
        <v>293</v>
      </c>
      <c r="B115" s="416" t="s">
        <v>633</v>
      </c>
      <c r="C115" s="425" t="s">
        <v>633</v>
      </c>
      <c r="D115" s="424">
        <v>814.44167724262013</v>
      </c>
      <c r="E115" s="424">
        <v>1333.0960140320885</v>
      </c>
      <c r="F115" s="424">
        <v>1025.6496671613679</v>
      </c>
      <c r="G115" s="424">
        <v>1396.4511958517508</v>
      </c>
      <c r="I115" s="425" t="s">
        <v>633</v>
      </c>
      <c r="J115" s="424">
        <v>114680</v>
      </c>
      <c r="K115" s="424">
        <v>184267.8</v>
      </c>
      <c r="L115" s="424">
        <v>149058</v>
      </c>
      <c r="M115" s="424">
        <v>383293</v>
      </c>
      <c r="O115" s="425" t="s">
        <v>633</v>
      </c>
      <c r="P115" s="417">
        <v>4.5729459699192594</v>
      </c>
      <c r="Q115" s="417">
        <v>7.7958831229946695</v>
      </c>
      <c r="R115" s="417">
        <v>5.6961549881226698</v>
      </c>
      <c r="S115" s="417">
        <v>8.0071742881407726</v>
      </c>
      <c r="U115" s="425" t="s">
        <v>633</v>
      </c>
      <c r="V115" s="424">
        <v>114680</v>
      </c>
      <c r="W115" s="424">
        <v>184267.8</v>
      </c>
      <c r="X115" s="424">
        <v>149058</v>
      </c>
      <c r="Y115" s="424">
        <v>383293</v>
      </c>
      <c r="AA115" s="417">
        <f t="shared" si="52"/>
        <v>7101.8632476684697</v>
      </c>
      <c r="AB115" s="417">
        <f t="shared" si="53"/>
        <v>7234.5576060065223</v>
      </c>
      <c r="AC115" s="417">
        <f t="shared" si="54"/>
        <v>6880.8763512281657</v>
      </c>
      <c r="AD115" s="417">
        <f t="shared" si="55"/>
        <v>3643.2995015608185</v>
      </c>
      <c r="AF115" s="417">
        <f t="shared" si="56"/>
        <v>39.875706050917856</v>
      </c>
      <c r="AG115" s="417">
        <f t="shared" si="57"/>
        <v>42.307354421090771</v>
      </c>
      <c r="AH115" s="417">
        <f t="shared" si="58"/>
        <v>38.214352722582277</v>
      </c>
      <c r="AI115" s="417">
        <f t="shared" si="59"/>
        <v>20.890478793353317</v>
      </c>
      <c r="AK115" s="417">
        <v>7101.8632476684697</v>
      </c>
      <c r="AL115" s="417">
        <v>7534.9398223962662</v>
      </c>
      <c r="AM115" s="417">
        <v>6534.6543155615691</v>
      </c>
      <c r="AN115" s="417">
        <v>3761.5396115311983</v>
      </c>
      <c r="AP115" s="417">
        <f t="shared" si="64"/>
        <v>814.44167724262013</v>
      </c>
      <c r="AQ115" s="417">
        <f t="shared" si="65"/>
        <v>1388.4467842053507</v>
      </c>
      <c r="AR115" s="417">
        <f t="shared" si="66"/>
        <v>974.04250296897635</v>
      </c>
      <c r="AS115" s="417">
        <f t="shared" si="67"/>
        <v>1441.7718023226275</v>
      </c>
      <c r="AT115" s="417"/>
    </row>
    <row r="116" spans="1:63">
      <c r="A116" s="416" t="s">
        <v>293</v>
      </c>
      <c r="B116" s="416" t="s">
        <v>97</v>
      </c>
      <c r="C116" s="425" t="s">
        <v>97</v>
      </c>
      <c r="D116" s="424">
        <v>0</v>
      </c>
      <c r="E116" s="424">
        <v>0</v>
      </c>
      <c r="F116" s="424">
        <v>0</v>
      </c>
      <c r="G116" s="424">
        <v>0</v>
      </c>
      <c r="I116" s="425" t="s">
        <v>97</v>
      </c>
      <c r="J116" s="424">
        <v>0</v>
      </c>
      <c r="K116" s="424">
        <v>0</v>
      </c>
      <c r="L116" s="424">
        <v>0</v>
      </c>
      <c r="M116" s="424">
        <v>0</v>
      </c>
      <c r="O116" s="425" t="s">
        <v>97</v>
      </c>
      <c r="P116" s="417">
        <v>0</v>
      </c>
      <c r="Q116" s="417">
        <v>0</v>
      </c>
      <c r="R116" s="417">
        <v>0</v>
      </c>
      <c r="S116" s="417">
        <v>0</v>
      </c>
      <c r="U116" s="425" t="s">
        <v>97</v>
      </c>
      <c r="V116" s="424">
        <v>0</v>
      </c>
      <c r="W116" s="424">
        <v>0</v>
      </c>
      <c r="X116" s="424">
        <v>0</v>
      </c>
      <c r="Y116" s="424">
        <v>0</v>
      </c>
      <c r="AA116" s="417">
        <f t="shared" si="52"/>
        <v>0</v>
      </c>
      <c r="AB116" s="417">
        <f t="shared" si="53"/>
        <v>0</v>
      </c>
      <c r="AC116" s="417">
        <f t="shared" si="54"/>
        <v>0</v>
      </c>
      <c r="AD116" s="417">
        <f t="shared" si="55"/>
        <v>0</v>
      </c>
      <c r="AF116" s="417">
        <f t="shared" si="56"/>
        <v>0</v>
      </c>
      <c r="AG116" s="417">
        <f t="shared" si="57"/>
        <v>0</v>
      </c>
      <c r="AH116" s="417">
        <f t="shared" si="58"/>
        <v>0</v>
      </c>
      <c r="AI116" s="417">
        <f t="shared" si="59"/>
        <v>0</v>
      </c>
      <c r="AK116" s="417">
        <v>0</v>
      </c>
      <c r="AL116" s="417">
        <v>0</v>
      </c>
      <c r="AM116" s="417">
        <v>0</v>
      </c>
      <c r="AN116" s="417">
        <v>0</v>
      </c>
      <c r="AP116" s="417">
        <f t="shared" si="64"/>
        <v>0</v>
      </c>
      <c r="AQ116" s="417">
        <f t="shared" si="65"/>
        <v>0</v>
      </c>
      <c r="AR116" s="417">
        <f t="shared" si="66"/>
        <v>0</v>
      </c>
      <c r="AS116" s="417">
        <f t="shared" si="67"/>
        <v>0</v>
      </c>
      <c r="AT116" s="417"/>
    </row>
    <row r="117" spans="1:63">
      <c r="A117" s="416" t="s">
        <v>293</v>
      </c>
      <c r="B117" s="416" t="s">
        <v>632</v>
      </c>
      <c r="C117" s="425" t="s">
        <v>632</v>
      </c>
      <c r="D117" s="424">
        <v>3.9676797132305213</v>
      </c>
      <c r="E117" s="424">
        <v>22.746486170428035</v>
      </c>
      <c r="F117" s="424">
        <v>21.383206234464893</v>
      </c>
      <c r="G117" s="424">
        <v>63.751957715228912</v>
      </c>
      <c r="I117" s="425" t="s">
        <v>632</v>
      </c>
      <c r="J117" s="424">
        <v>430</v>
      </c>
      <c r="K117" s="424">
        <v>2350</v>
      </c>
      <c r="L117" s="424">
        <v>890</v>
      </c>
      <c r="M117" s="424">
        <v>2128</v>
      </c>
      <c r="O117" s="425" t="s">
        <v>632</v>
      </c>
      <c r="P117" s="417">
        <v>2.2277819838464465E-2</v>
      </c>
      <c r="Q117" s="417">
        <v>0.13302038696156746</v>
      </c>
      <c r="R117" s="417">
        <v>0.11875600485651945</v>
      </c>
      <c r="S117" s="417">
        <v>0.36555021625704648</v>
      </c>
      <c r="U117" s="425" t="s">
        <v>632</v>
      </c>
      <c r="V117" s="424">
        <v>430</v>
      </c>
      <c r="W117" s="424">
        <v>2350</v>
      </c>
      <c r="X117" s="424">
        <v>890</v>
      </c>
      <c r="Y117" s="424">
        <v>2128</v>
      </c>
      <c r="AA117" s="417">
        <f t="shared" si="52"/>
        <v>9227.1621237919098</v>
      </c>
      <c r="AB117" s="417">
        <f t="shared" si="53"/>
        <v>9679.3558172034191</v>
      </c>
      <c r="AC117" s="417">
        <f t="shared" si="54"/>
        <v>24026.074420747074</v>
      </c>
      <c r="AD117" s="417">
        <f t="shared" si="55"/>
        <v>29958.626745878249</v>
      </c>
      <c r="AF117" s="417">
        <f t="shared" si="56"/>
        <v>51.808883345266196</v>
      </c>
      <c r="AG117" s="417">
        <f t="shared" si="57"/>
        <v>56.60441998364572</v>
      </c>
      <c r="AH117" s="417">
        <f t="shared" si="58"/>
        <v>133.43371332193198</v>
      </c>
      <c r="AI117" s="417">
        <f t="shared" si="59"/>
        <v>171.78111666214591</v>
      </c>
      <c r="AK117" s="417">
        <v>9227.1621237919098</v>
      </c>
      <c r="AL117" s="417">
        <v>10081.247199087302</v>
      </c>
      <c r="AM117" s="417">
        <v>22817.164978050369</v>
      </c>
      <c r="AN117" s="417">
        <v>30930.907866185993</v>
      </c>
      <c r="AP117" s="417">
        <f t="shared" si="64"/>
        <v>3.9676797132305213</v>
      </c>
      <c r="AQ117" s="417">
        <f t="shared" si="65"/>
        <v>23.690930917855159</v>
      </c>
      <c r="AR117" s="417">
        <f t="shared" si="66"/>
        <v>20.307276830464829</v>
      </c>
      <c r="AS117" s="417">
        <f t="shared" si="67"/>
        <v>65.82097193924379</v>
      </c>
      <c r="AT117" s="417"/>
    </row>
    <row r="118" spans="1:63">
      <c r="A118" s="416" t="s">
        <v>293</v>
      </c>
      <c r="B118" s="416" t="s">
        <v>631</v>
      </c>
      <c r="C118" s="425" t="s">
        <v>631</v>
      </c>
      <c r="D118" s="424">
        <v>497.73819103989376</v>
      </c>
      <c r="E118" s="424">
        <v>15.835131791015121</v>
      </c>
      <c r="F118" s="424">
        <v>16.101491681050735</v>
      </c>
      <c r="G118" s="424">
        <v>24.879901407636083</v>
      </c>
      <c r="I118" s="425" t="s">
        <v>631</v>
      </c>
      <c r="J118" s="424">
        <v>58707</v>
      </c>
      <c r="K118" s="424">
        <v>1669</v>
      </c>
      <c r="L118" s="424">
        <v>2801</v>
      </c>
      <c r="M118" s="424">
        <v>3102</v>
      </c>
      <c r="O118" s="425" t="s">
        <v>631</v>
      </c>
      <c r="P118" s="417">
        <v>2.7947119092638619</v>
      </c>
      <c r="Q118" s="417">
        <v>9.2603109888977311E-2</v>
      </c>
      <c r="R118" s="417">
        <v>8.9422923920086272E-2</v>
      </c>
      <c r="S118" s="417">
        <v>0.14265998513552799</v>
      </c>
      <c r="U118" s="425" t="s">
        <v>631</v>
      </c>
      <c r="V118" s="424">
        <v>58707</v>
      </c>
      <c r="W118" s="424">
        <v>1669</v>
      </c>
      <c r="X118" s="424">
        <v>2801</v>
      </c>
      <c r="Y118" s="424">
        <v>3102</v>
      </c>
      <c r="AA118" s="417">
        <f t="shared" si="52"/>
        <v>8478.3448488237136</v>
      </c>
      <c r="AB118" s="417">
        <f t="shared" si="53"/>
        <v>9487.7961599850933</v>
      </c>
      <c r="AC118" s="417">
        <f t="shared" si="54"/>
        <v>5748.4797147628469</v>
      </c>
      <c r="AD118" s="417">
        <f t="shared" si="55"/>
        <v>8020.6000669361974</v>
      </c>
      <c r="AF118" s="417">
        <f t="shared" si="56"/>
        <v>47.604406787331357</v>
      </c>
      <c r="AG118" s="417">
        <f t="shared" si="57"/>
        <v>55.484188070088265</v>
      </c>
      <c r="AH118" s="417">
        <f t="shared" si="58"/>
        <v>31.925356629805883</v>
      </c>
      <c r="AI118" s="417">
        <f t="shared" si="59"/>
        <v>45.989679282891032</v>
      </c>
      <c r="AK118" s="417">
        <v>8478.3448488237136</v>
      </c>
      <c r="AL118" s="417">
        <v>9881.7338952827195</v>
      </c>
      <c r="AM118" s="417">
        <v>5459.2359836968062</v>
      </c>
      <c r="AN118" s="417">
        <v>8280.901651677359</v>
      </c>
      <c r="AP118" s="417">
        <f t="shared" si="64"/>
        <v>497.73819103989376</v>
      </c>
      <c r="AQ118" s="417">
        <f t="shared" si="65"/>
        <v>16.492613871226858</v>
      </c>
      <c r="AR118" s="417">
        <f t="shared" si="66"/>
        <v>15.291319990334754</v>
      </c>
      <c r="AS118" s="417">
        <f t="shared" si="67"/>
        <v>25.687356923503167</v>
      </c>
      <c r="AT118" s="417"/>
    </row>
    <row r="119" spans="1:63">
      <c r="A119" s="416" t="s">
        <v>293</v>
      </c>
      <c r="B119" s="416" t="s">
        <v>630</v>
      </c>
      <c r="C119" s="425" t="s">
        <v>630</v>
      </c>
      <c r="D119" s="424">
        <v>1957.5556220860628</v>
      </c>
      <c r="E119" s="424">
        <v>173.59881368895896</v>
      </c>
      <c r="F119" s="424">
        <v>444.96536093872231</v>
      </c>
      <c r="G119" s="424">
        <v>404.0009505782395</v>
      </c>
      <c r="I119" s="425" t="s">
        <v>630</v>
      </c>
      <c r="J119" s="424">
        <v>2104222</v>
      </c>
      <c r="K119" s="424">
        <v>18371</v>
      </c>
      <c r="L119" s="424">
        <v>17724</v>
      </c>
      <c r="M119" s="424">
        <v>85776</v>
      </c>
      <c r="O119" s="425" t="s">
        <v>630</v>
      </c>
      <c r="P119" s="417">
        <v>10.991328591162622</v>
      </c>
      <c r="Q119" s="417">
        <v>1.015197740871105</v>
      </c>
      <c r="R119" s="417">
        <v>2.4712060476436872</v>
      </c>
      <c r="S119" s="417">
        <v>2.3165192120311895</v>
      </c>
      <c r="U119" s="425" t="s">
        <v>630</v>
      </c>
      <c r="V119" s="424">
        <v>2104222</v>
      </c>
      <c r="W119" s="424">
        <v>18371</v>
      </c>
      <c r="X119" s="424">
        <v>17724</v>
      </c>
      <c r="Y119" s="424">
        <v>85776</v>
      </c>
      <c r="AA119" s="417">
        <f t="shared" si="52"/>
        <v>930.29899986126122</v>
      </c>
      <c r="AB119" s="417">
        <f t="shared" si="53"/>
        <v>9449.6115447694156</v>
      </c>
      <c r="AC119" s="417">
        <f t="shared" si="54"/>
        <v>25105.244918682143</v>
      </c>
      <c r="AD119" s="417">
        <f t="shared" si="55"/>
        <v>4709.9532570677056</v>
      </c>
      <c r="AF119" s="417">
        <f t="shared" si="56"/>
        <v>5.2234643450941123</v>
      </c>
      <c r="AG119" s="417">
        <f t="shared" si="57"/>
        <v>55.260886226721738</v>
      </c>
      <c r="AH119" s="417">
        <f t="shared" si="58"/>
        <v>139.42710717917441</v>
      </c>
      <c r="AI119" s="417">
        <f t="shared" si="59"/>
        <v>27.006612712544179</v>
      </c>
      <c r="AK119" s="417">
        <v>930.29899986126134</v>
      </c>
      <c r="AL119" s="417">
        <v>9841.963836979141</v>
      </c>
      <c r="AM119" s="417">
        <v>23842.035327638823</v>
      </c>
      <c r="AN119" s="417">
        <v>4862.810685020705</v>
      </c>
      <c r="AP119" s="417">
        <f t="shared" si="64"/>
        <v>1957.5556220860631</v>
      </c>
      <c r="AQ119" s="417">
        <f t="shared" si="65"/>
        <v>180.80671764914379</v>
      </c>
      <c r="AR119" s="417">
        <f t="shared" si="66"/>
        <v>422.57623414707052</v>
      </c>
      <c r="AS119" s="417">
        <f t="shared" si="67"/>
        <v>417.11244931833602</v>
      </c>
      <c r="AT119" s="417"/>
    </row>
    <row r="120" spans="1:63">
      <c r="A120" s="416" t="s">
        <v>293</v>
      </c>
      <c r="B120" s="416" t="s">
        <v>629</v>
      </c>
      <c r="C120" s="425" t="s">
        <v>629</v>
      </c>
      <c r="D120" s="424">
        <v>81.774755317512046</v>
      </c>
      <c r="E120" s="424">
        <v>5190.8247643239138</v>
      </c>
      <c r="F120" s="424">
        <v>952.42563477693113</v>
      </c>
      <c r="G120" s="424">
        <v>537.58618725733095</v>
      </c>
      <c r="I120" s="425" t="s">
        <v>629</v>
      </c>
      <c r="J120" s="424">
        <v>13100</v>
      </c>
      <c r="K120" s="424">
        <v>1259351</v>
      </c>
      <c r="L120" s="424">
        <v>214044</v>
      </c>
      <c r="M120" s="424">
        <v>159838</v>
      </c>
      <c r="O120" s="425" t="s">
        <v>629</v>
      </c>
      <c r="P120" s="417">
        <v>0.45915078785801261</v>
      </c>
      <c r="Q120" s="417">
        <v>30.355700376163238</v>
      </c>
      <c r="R120" s="417">
        <v>5.2894903630841448</v>
      </c>
      <c r="S120" s="417">
        <v>3.0824896058333198</v>
      </c>
      <c r="U120" s="425" t="s">
        <v>629</v>
      </c>
      <c r="V120" s="424">
        <v>13100</v>
      </c>
      <c r="W120" s="424">
        <v>1259351</v>
      </c>
      <c r="X120" s="424">
        <v>214044</v>
      </c>
      <c r="Y120" s="424">
        <v>159838</v>
      </c>
      <c r="AA120" s="417">
        <f t="shared" si="52"/>
        <v>6242.3477341612252</v>
      </c>
      <c r="AB120" s="417">
        <f t="shared" si="53"/>
        <v>4121.825261046296</v>
      </c>
      <c r="AC120" s="417">
        <f t="shared" si="54"/>
        <v>4449.6721925255142</v>
      </c>
      <c r="AD120" s="417">
        <f t="shared" si="55"/>
        <v>3363.3190308770813</v>
      </c>
      <c r="AF120" s="417">
        <f t="shared" si="56"/>
        <v>35.049678462443715</v>
      </c>
      <c r="AG120" s="417">
        <f t="shared" si="57"/>
        <v>24.104241292668398</v>
      </c>
      <c r="AH120" s="417">
        <f t="shared" si="58"/>
        <v>24.712163681692292</v>
      </c>
      <c r="AI120" s="417">
        <f t="shared" si="59"/>
        <v>19.285086186221797</v>
      </c>
      <c r="AK120" s="417">
        <v>6242.3477341612252</v>
      </c>
      <c r="AL120" s="417">
        <v>4292.9653742242417</v>
      </c>
      <c r="AM120" s="417">
        <v>4225.7799895693815</v>
      </c>
      <c r="AN120" s="417">
        <v>3472.4726186910966</v>
      </c>
      <c r="AP120" s="417">
        <f t="shared" si="64"/>
        <v>81.774755317512046</v>
      </c>
      <c r="AQ120" s="417">
        <f t="shared" si="65"/>
        <v>5406.3502369946727</v>
      </c>
      <c r="AR120" s="417">
        <f t="shared" si="66"/>
        <v>904.50285208738876</v>
      </c>
      <c r="AS120" s="417">
        <f t="shared" si="67"/>
        <v>555.03307842634752</v>
      </c>
      <c r="AT120" s="417"/>
    </row>
    <row r="121" spans="1:63">
      <c r="C121" s="432" t="s">
        <v>291</v>
      </c>
      <c r="D121" s="431">
        <v>51847.250691468907</v>
      </c>
      <c r="E121" s="431">
        <v>35732.040109986243</v>
      </c>
      <c r="F121" s="431">
        <v>10813.22280686177</v>
      </c>
      <c r="G121" s="431">
        <v>4690.1844736605753</v>
      </c>
      <c r="I121" s="432" t="s">
        <v>291</v>
      </c>
      <c r="J121" s="431">
        <v>1922081</v>
      </c>
      <c r="K121" s="431">
        <v>1210562</v>
      </c>
      <c r="L121" s="431">
        <v>362708</v>
      </c>
      <c r="M121" s="431">
        <v>226610</v>
      </c>
      <c r="O121" s="432" t="s">
        <v>291</v>
      </c>
      <c r="P121" s="417">
        <f>SUM(P122:P132)</f>
        <v>291.11314256860703</v>
      </c>
      <c r="Q121" s="417">
        <f>SUM(Q122:Q132)</f>
        <v>208.95929888880846</v>
      </c>
      <c r="R121" s="417">
        <f>SUM(R122:R132)</f>
        <v>60.053442224046258</v>
      </c>
      <c r="S121" s="417">
        <f>SUM(S122:S132)</f>
        <v>26.893259596677609</v>
      </c>
      <c r="U121" s="432" t="s">
        <v>291</v>
      </c>
      <c r="V121" s="431">
        <v>1922081</v>
      </c>
      <c r="W121" s="431">
        <v>1210562</v>
      </c>
      <c r="X121" s="431">
        <v>362708</v>
      </c>
      <c r="Y121" s="431">
        <v>226610</v>
      </c>
      <c r="AA121" s="417">
        <f t="shared" si="52"/>
        <v>26974.539934305012</v>
      </c>
      <c r="AB121" s="417">
        <f t="shared" si="53"/>
        <v>29516.902157829376</v>
      </c>
      <c r="AC121" s="417">
        <f t="shared" si="54"/>
        <v>29812.473964902259</v>
      </c>
      <c r="AD121" s="417">
        <f t="shared" si="55"/>
        <v>20697.164616127156</v>
      </c>
      <c r="AF121" s="417">
        <f t="shared" si="56"/>
        <v>151.45727082709161</v>
      </c>
      <c r="AG121" s="417">
        <f t="shared" si="57"/>
        <v>172.61346291128291</v>
      </c>
      <c r="AH121" s="417">
        <f t="shared" si="58"/>
        <v>165.56966547207742</v>
      </c>
      <c r="AI121" s="417">
        <f t="shared" si="59"/>
        <v>118.67640261540801</v>
      </c>
      <c r="AK121" s="417">
        <v>26974.539934305016</v>
      </c>
      <c r="AL121" s="417">
        <v>30742.457744499487</v>
      </c>
      <c r="AM121" s="417">
        <v>28312.412795725239</v>
      </c>
      <c r="AN121" s="417">
        <v>21368.873054930365</v>
      </c>
      <c r="AP121" s="417">
        <f t="shared" si="64"/>
        <v>51847.250691468915</v>
      </c>
      <c r="AQ121" s="417">
        <f t="shared" si="65"/>
        <v>37215.651132096784</v>
      </c>
      <c r="AR121" s="417">
        <f t="shared" si="66"/>
        <v>10269.138620311911</v>
      </c>
      <c r="AS121" s="417">
        <f t="shared" si="67"/>
        <v>4842.40032297777</v>
      </c>
      <c r="AT121" s="417"/>
    </row>
    <row r="122" spans="1:63">
      <c r="A122" s="416" t="s">
        <v>291</v>
      </c>
      <c r="B122" s="416" t="s">
        <v>638</v>
      </c>
      <c r="C122" s="425" t="s">
        <v>638</v>
      </c>
      <c r="D122" s="424">
        <v>354.36281712043927</v>
      </c>
      <c r="E122" s="424">
        <v>340.22996013687725</v>
      </c>
      <c r="F122" s="424">
        <v>403.2580157198102</v>
      </c>
      <c r="G122" s="424">
        <v>54.755602768152954</v>
      </c>
      <c r="I122" s="425" t="s">
        <v>638</v>
      </c>
      <c r="J122" s="424">
        <v>35876</v>
      </c>
      <c r="K122" s="424">
        <v>23966</v>
      </c>
      <c r="L122" s="424">
        <v>24663</v>
      </c>
      <c r="M122" s="424">
        <v>17941</v>
      </c>
      <c r="O122" s="425" t="s">
        <v>638</v>
      </c>
      <c r="P122" s="417">
        <v>1.98968454306816</v>
      </c>
      <c r="Q122" s="417">
        <v>1.9896488896893407</v>
      </c>
      <c r="R122" s="417">
        <v>2.2395757842930699</v>
      </c>
      <c r="S122" s="417">
        <v>0.31396561220271191</v>
      </c>
      <c r="U122" s="425" t="s">
        <v>638</v>
      </c>
      <c r="V122" s="424">
        <v>35876</v>
      </c>
      <c r="W122" s="424">
        <v>23966</v>
      </c>
      <c r="X122" s="424">
        <v>24663</v>
      </c>
      <c r="Y122" s="424">
        <v>17941</v>
      </c>
      <c r="AA122" s="417">
        <f t="shared" si="52"/>
        <v>9877.4338588593855</v>
      </c>
      <c r="AB122" s="417">
        <f t="shared" si="53"/>
        <v>14196.359848822383</v>
      </c>
      <c r="AC122" s="417">
        <f t="shared" si="54"/>
        <v>16350.728448275157</v>
      </c>
      <c r="AD122" s="417">
        <f t="shared" si="55"/>
        <v>3051.9816491919601</v>
      </c>
      <c r="AF122" s="417">
        <f t="shared" si="56"/>
        <v>55.460044126105473</v>
      </c>
      <c r="AG122" s="417">
        <f t="shared" si="57"/>
        <v>83.019648238727399</v>
      </c>
      <c r="AH122" s="417">
        <f t="shared" si="58"/>
        <v>90.80711123111827</v>
      </c>
      <c r="AI122" s="417">
        <f t="shared" si="59"/>
        <v>17.499894777476836</v>
      </c>
      <c r="AK122" s="417">
        <v>9877.4338588593837</v>
      </c>
      <c r="AL122" s="417">
        <v>14785.79935131735</v>
      </c>
      <c r="AM122" s="417">
        <v>15528.016020521225</v>
      </c>
      <c r="AN122" s="417">
        <v>3151.0310536324791</v>
      </c>
      <c r="AP122" s="417">
        <f t="shared" si="64"/>
        <v>354.36281712043922</v>
      </c>
      <c r="AQ122" s="417">
        <f t="shared" si="65"/>
        <v>354.35646725367161</v>
      </c>
      <c r="AR122" s="417">
        <f t="shared" si="66"/>
        <v>382.967459114115</v>
      </c>
      <c r="AS122" s="417">
        <f t="shared" si="67"/>
        <v>56.532648133220306</v>
      </c>
      <c r="AT122" s="417"/>
    </row>
    <row r="123" spans="1:63">
      <c r="A123" s="416" t="s">
        <v>291</v>
      </c>
      <c r="B123" s="416" t="s">
        <v>637</v>
      </c>
      <c r="C123" s="425" t="s">
        <v>637</v>
      </c>
      <c r="D123" s="424">
        <v>14098.438348572143</v>
      </c>
      <c r="E123" s="424">
        <v>4938.9112920982097</v>
      </c>
      <c r="F123" s="424">
        <v>1363.2222628237791</v>
      </c>
      <c r="G123" s="424">
        <v>671.48573902047565</v>
      </c>
      <c r="I123" s="425" t="s">
        <v>637</v>
      </c>
      <c r="J123" s="424">
        <v>662760</v>
      </c>
      <c r="K123" s="424">
        <v>284797</v>
      </c>
      <c r="L123" s="424">
        <v>63743</v>
      </c>
      <c r="M123" s="424">
        <v>42190</v>
      </c>
      <c r="O123" s="425" t="s">
        <v>637</v>
      </c>
      <c r="P123" s="417">
        <v>79.160237779742516</v>
      </c>
      <c r="Q123" s="417">
        <v>28.882522176012923</v>
      </c>
      <c r="R123" s="417">
        <v>7.5709333712305851</v>
      </c>
      <c r="S123" s="417">
        <v>3.850262265025663</v>
      </c>
      <c r="U123" s="425" t="s">
        <v>637</v>
      </c>
      <c r="V123" s="424">
        <v>662760</v>
      </c>
      <c r="W123" s="424">
        <v>284797</v>
      </c>
      <c r="X123" s="424">
        <v>63743</v>
      </c>
      <c r="Y123" s="424">
        <v>42190</v>
      </c>
      <c r="AA123" s="417">
        <f t="shared" si="52"/>
        <v>21272.31327867123</v>
      </c>
      <c r="AB123" s="417">
        <f t="shared" si="53"/>
        <v>17341.865581794082</v>
      </c>
      <c r="AC123" s="417">
        <f t="shared" si="54"/>
        <v>21386.226924113693</v>
      </c>
      <c r="AD123" s="417">
        <f t="shared" si="55"/>
        <v>15915.755843102053</v>
      </c>
      <c r="AF123" s="417">
        <f t="shared" si="56"/>
        <v>119.44027669102317</v>
      </c>
      <c r="AG123" s="417">
        <f t="shared" si="57"/>
        <v>101.41441860698295</v>
      </c>
      <c r="AH123" s="417">
        <f t="shared" si="58"/>
        <v>118.77278087367374</v>
      </c>
      <c r="AI123" s="417">
        <f t="shared" si="59"/>
        <v>91.260067907695259</v>
      </c>
      <c r="AK123" s="417">
        <v>21272.313278671227</v>
      </c>
      <c r="AL123" s="417">
        <v>18061.907953903661</v>
      </c>
      <c r="AM123" s="417">
        <v>20310.145529398211</v>
      </c>
      <c r="AN123" s="417">
        <v>16432.287827459608</v>
      </c>
      <c r="AP123" s="417">
        <f t="shared" si="64"/>
        <v>14098.438348572141</v>
      </c>
      <c r="AQ123" s="417">
        <f t="shared" si="65"/>
        <v>5143.9771995479014</v>
      </c>
      <c r="AR123" s="417">
        <f t="shared" si="66"/>
        <v>1294.6296064804301</v>
      </c>
      <c r="AS123" s="417">
        <f t="shared" si="67"/>
        <v>693.27822344052083</v>
      </c>
      <c r="AT123" s="417"/>
    </row>
    <row r="124" spans="1:63">
      <c r="A124" s="416" t="s">
        <v>291</v>
      </c>
      <c r="B124" s="416" t="s">
        <v>636</v>
      </c>
      <c r="C124" s="425" t="s">
        <v>636</v>
      </c>
      <c r="D124" s="424">
        <v>1968.6322297931547</v>
      </c>
      <c r="E124" s="424">
        <v>730.79444431201478</v>
      </c>
      <c r="F124" s="424">
        <v>229.33844142105016</v>
      </c>
      <c r="G124" s="424">
        <v>24.883835927342282</v>
      </c>
      <c r="I124" s="425" t="s">
        <v>636</v>
      </c>
      <c r="J124" s="424">
        <v>87692</v>
      </c>
      <c r="K124" s="424">
        <v>44235</v>
      </c>
      <c r="L124" s="424">
        <v>17835</v>
      </c>
      <c r="M124" s="424">
        <v>21727</v>
      </c>
      <c r="O124" s="425" t="s">
        <v>636</v>
      </c>
      <c r="P124" s="417">
        <v>11.053521784352357</v>
      </c>
      <c r="Q124" s="417">
        <v>4.273651721122893</v>
      </c>
      <c r="R124" s="417">
        <v>1.2736778930414872</v>
      </c>
      <c r="S124" s="417">
        <v>0.14268254545494427</v>
      </c>
      <c r="U124" s="425" t="s">
        <v>636</v>
      </c>
      <c r="V124" s="424">
        <v>87692</v>
      </c>
      <c r="W124" s="424">
        <v>44235</v>
      </c>
      <c r="X124" s="424">
        <v>17835</v>
      </c>
      <c r="Y124" s="424">
        <v>21727</v>
      </c>
      <c r="AA124" s="417">
        <f t="shared" si="52"/>
        <v>22449.393670952366</v>
      </c>
      <c r="AB124" s="417">
        <f t="shared" si="53"/>
        <v>16520.728932112914</v>
      </c>
      <c r="AC124" s="417">
        <f t="shared" si="54"/>
        <v>12858.897752792271</v>
      </c>
      <c r="AD124" s="417">
        <f t="shared" si="55"/>
        <v>1145.2955275621246</v>
      </c>
      <c r="AF124" s="417">
        <f t="shared" si="56"/>
        <v>126.04937490708797</v>
      </c>
      <c r="AG124" s="417">
        <f t="shared" si="57"/>
        <v>96.612449895397162</v>
      </c>
      <c r="AH124" s="417">
        <f t="shared" si="58"/>
        <v>71.414516010175902</v>
      </c>
      <c r="AI124" s="417">
        <f t="shared" si="59"/>
        <v>6.5670615112507145</v>
      </c>
      <c r="AK124" s="417">
        <v>22449.393670952366</v>
      </c>
      <c r="AL124" s="417">
        <v>17206.677326370234</v>
      </c>
      <c r="AM124" s="417">
        <v>12211.882237740079</v>
      </c>
      <c r="AN124" s="417">
        <v>1182.4650957158037</v>
      </c>
      <c r="AP124" s="417">
        <f t="shared" si="64"/>
        <v>1968.6322297931549</v>
      </c>
      <c r="AQ124" s="417">
        <f t="shared" si="65"/>
        <v>761.13737153198736</v>
      </c>
      <c r="AR124" s="417">
        <f t="shared" si="66"/>
        <v>217.79891971009431</v>
      </c>
      <c r="AS124" s="417">
        <f t="shared" si="67"/>
        <v>25.69141913461727</v>
      </c>
      <c r="AT124" s="417"/>
    </row>
    <row r="125" spans="1:63">
      <c r="A125" s="416" t="s">
        <v>291</v>
      </c>
      <c r="B125" s="416" t="s">
        <v>635</v>
      </c>
      <c r="C125" s="425" t="s">
        <v>635</v>
      </c>
      <c r="D125" s="424">
        <v>165.93111469285094</v>
      </c>
      <c r="E125" s="424">
        <v>56.455736565504061</v>
      </c>
      <c r="F125" s="424">
        <v>14.765500576661992</v>
      </c>
      <c r="G125" s="424">
        <v>4.4095352634485208</v>
      </c>
      <c r="I125" s="425" t="s">
        <v>635</v>
      </c>
      <c r="J125" s="424">
        <v>118719</v>
      </c>
      <c r="K125" s="424">
        <v>29999</v>
      </c>
      <c r="L125" s="424">
        <v>7794</v>
      </c>
      <c r="M125" s="424">
        <v>15720</v>
      </c>
      <c r="O125" s="425" t="s">
        <v>635</v>
      </c>
      <c r="P125" s="417">
        <v>0.93167386127372798</v>
      </c>
      <c r="Q125" s="417">
        <v>0.33015050623101788</v>
      </c>
      <c r="R125" s="417">
        <v>8.2003224351116247E-2</v>
      </c>
      <c r="S125" s="417">
        <v>2.5284032473902068E-2</v>
      </c>
      <c r="U125" s="425" t="s">
        <v>635</v>
      </c>
      <c r="V125" s="424">
        <v>118719</v>
      </c>
      <c r="W125" s="424">
        <v>29999</v>
      </c>
      <c r="X125" s="424">
        <v>7794</v>
      </c>
      <c r="Y125" s="424">
        <v>15720</v>
      </c>
      <c r="AA125" s="417">
        <f t="shared" si="52"/>
        <v>1397.6795179613284</v>
      </c>
      <c r="AB125" s="417">
        <f t="shared" si="53"/>
        <v>1881.9206162040089</v>
      </c>
      <c r="AC125" s="417">
        <f t="shared" si="54"/>
        <v>1894.4701791970738</v>
      </c>
      <c r="AD125" s="417">
        <f t="shared" si="55"/>
        <v>280.50478775117813</v>
      </c>
      <c r="AF125" s="417">
        <f t="shared" si="56"/>
        <v>7.8477232900692222</v>
      </c>
      <c r="AG125" s="417">
        <f t="shared" si="57"/>
        <v>11.005383720491279</v>
      </c>
      <c r="AH125" s="417">
        <f t="shared" si="58"/>
        <v>10.521327219799364</v>
      </c>
      <c r="AI125" s="417">
        <f t="shared" si="59"/>
        <v>1.6083990123347371</v>
      </c>
      <c r="AK125" s="417">
        <v>1397.6795179613284</v>
      </c>
      <c r="AL125" s="417">
        <v>1960.0588406194968</v>
      </c>
      <c r="AM125" s="417">
        <v>1799.1469545856912</v>
      </c>
      <c r="AN125" s="417">
        <v>289.60832616099276</v>
      </c>
      <c r="AP125" s="417">
        <f t="shared" si="64"/>
        <v>165.93111469285094</v>
      </c>
      <c r="AQ125" s="417">
        <f t="shared" si="65"/>
        <v>58.799805159744288</v>
      </c>
      <c r="AR125" s="417">
        <f t="shared" si="66"/>
        <v>14.022551364040877</v>
      </c>
      <c r="AS125" s="417">
        <f t="shared" si="67"/>
        <v>4.5526428872508058</v>
      </c>
      <c r="AT125" s="417"/>
    </row>
    <row r="126" spans="1:63">
      <c r="A126" s="416" t="s">
        <v>291</v>
      </c>
      <c r="B126" s="416" t="s">
        <v>634</v>
      </c>
      <c r="C126" s="425" t="s">
        <v>634</v>
      </c>
      <c r="D126" s="424">
        <v>2373.6508523990005</v>
      </c>
      <c r="E126" s="424">
        <v>105.94581943053083</v>
      </c>
      <c r="F126" s="424">
        <v>94.834413755013074</v>
      </c>
      <c r="G126" s="424">
        <v>58.619270059701542</v>
      </c>
      <c r="I126" s="425" t="s">
        <v>634</v>
      </c>
      <c r="J126" s="424">
        <v>49646</v>
      </c>
      <c r="K126" s="424">
        <v>2578</v>
      </c>
      <c r="L126" s="424">
        <v>3103</v>
      </c>
      <c r="M126" s="424">
        <v>2916</v>
      </c>
      <c r="O126" s="425" t="s">
        <v>634</v>
      </c>
      <c r="P126" s="417">
        <v>13.327629715884338</v>
      </c>
      <c r="Q126" s="417">
        <v>0.61956619550018033</v>
      </c>
      <c r="R126" s="417">
        <v>0.52668229343004036</v>
      </c>
      <c r="S126" s="417">
        <v>0.33611966777351798</v>
      </c>
      <c r="U126" s="425" t="s">
        <v>634</v>
      </c>
      <c r="V126" s="424">
        <v>49646</v>
      </c>
      <c r="W126" s="424">
        <v>2578</v>
      </c>
      <c r="X126" s="424">
        <v>3103</v>
      </c>
      <c r="Y126" s="424">
        <v>2916</v>
      </c>
      <c r="AA126" s="417">
        <f t="shared" si="52"/>
        <v>47811.52262818758</v>
      </c>
      <c r="AB126" s="417">
        <f t="shared" si="53"/>
        <v>41096.128561105834</v>
      </c>
      <c r="AC126" s="417">
        <f t="shared" si="54"/>
        <v>30562.170078960065</v>
      </c>
      <c r="AD126" s="417">
        <f t="shared" si="55"/>
        <v>20102.630335974463</v>
      </c>
      <c r="AF126" s="417">
        <f t="shared" si="56"/>
        <v>268.45324328010997</v>
      </c>
      <c r="AG126" s="417">
        <f t="shared" si="57"/>
        <v>240.32823719944932</v>
      </c>
      <c r="AH126" s="417">
        <f t="shared" si="58"/>
        <v>169.73325601999369</v>
      </c>
      <c r="AI126" s="417">
        <f t="shared" si="59"/>
        <v>115.26737577967009</v>
      </c>
      <c r="AK126" s="417">
        <v>47811.522628187588</v>
      </c>
      <c r="AL126" s="417">
        <v>42802.45904522192</v>
      </c>
      <c r="AM126" s="417">
        <v>29024.386779418921</v>
      </c>
      <c r="AN126" s="417">
        <v>20755.043682887397</v>
      </c>
      <c r="AP126" s="417">
        <f t="shared" si="64"/>
        <v>2373.650852399001</v>
      </c>
      <c r="AQ126" s="417">
        <f t="shared" si="65"/>
        <v>110.34473941858211</v>
      </c>
      <c r="AR126" s="417">
        <f t="shared" si="66"/>
        <v>90.062672176536921</v>
      </c>
      <c r="AS126" s="417">
        <f t="shared" si="67"/>
        <v>60.521707379299649</v>
      </c>
      <c r="AT126" s="417"/>
    </row>
    <row r="127" spans="1:63">
      <c r="A127" s="416" t="s">
        <v>291</v>
      </c>
      <c r="B127" s="416" t="s">
        <v>633</v>
      </c>
      <c r="C127" s="425" t="s">
        <v>633</v>
      </c>
      <c r="D127" s="424">
        <v>11769.888253707873</v>
      </c>
      <c r="E127" s="424">
        <v>7766.6625130337352</v>
      </c>
      <c r="F127" s="424">
        <v>6949.7224966256645</v>
      </c>
      <c r="G127" s="424">
        <v>3512.1387722391437</v>
      </c>
      <c r="I127" s="425" t="s">
        <v>633</v>
      </c>
      <c r="J127" s="424">
        <v>396747</v>
      </c>
      <c r="K127" s="424">
        <v>229078</v>
      </c>
      <c r="L127" s="424">
        <v>193883</v>
      </c>
      <c r="M127" s="424">
        <v>112313</v>
      </c>
      <c r="O127" s="425" t="s">
        <v>633</v>
      </c>
      <c r="P127" s="417">
        <v>66.085840840583231</v>
      </c>
      <c r="Q127" s="417">
        <v>45.419079023589092</v>
      </c>
      <c r="R127" s="417">
        <v>38.596703857745553</v>
      </c>
      <c r="S127" s="417">
        <v>20.138410391279493</v>
      </c>
      <c r="U127" s="425" t="s">
        <v>633</v>
      </c>
      <c r="V127" s="424">
        <v>396747</v>
      </c>
      <c r="W127" s="424">
        <v>229078</v>
      </c>
      <c r="X127" s="424">
        <v>193883</v>
      </c>
      <c r="Y127" s="424">
        <v>112313</v>
      </c>
      <c r="AA127" s="417">
        <f t="shared" si="52"/>
        <v>29665.979210196609</v>
      </c>
      <c r="AB127" s="417">
        <f t="shared" si="53"/>
        <v>33904.008735163283</v>
      </c>
      <c r="AC127" s="417">
        <f t="shared" si="54"/>
        <v>35844.929656677814</v>
      </c>
      <c r="AD127" s="417">
        <f t="shared" si="55"/>
        <v>31270.990644352336</v>
      </c>
      <c r="AF127" s="417">
        <f t="shared" si="56"/>
        <v>166.56922633462443</v>
      </c>
      <c r="AG127" s="417">
        <f t="shared" si="57"/>
        <v>198.26905693077944</v>
      </c>
      <c r="AH127" s="417">
        <f t="shared" si="58"/>
        <v>199.07214071241705</v>
      </c>
      <c r="AI127" s="417">
        <f t="shared" si="59"/>
        <v>179.30613901578172</v>
      </c>
      <c r="AK127" s="417">
        <v>29665.979210196609</v>
      </c>
      <c r="AL127" s="417">
        <v>35311.719039371819</v>
      </c>
      <c r="AM127" s="417">
        <v>34041.336061823313</v>
      </c>
      <c r="AN127" s="417">
        <v>32285.863391181658</v>
      </c>
      <c r="AP127" s="417">
        <f t="shared" si="64"/>
        <v>11769.888253707873</v>
      </c>
      <c r="AQ127" s="417">
        <f t="shared" si="65"/>
        <v>8089.137974101217</v>
      </c>
      <c r="AR127" s="417">
        <f t="shared" si="66"/>
        <v>6600.0363596744892</v>
      </c>
      <c r="AS127" s="417">
        <f t="shared" si="67"/>
        <v>3626.1221750537852</v>
      </c>
      <c r="AT127" s="417"/>
    </row>
    <row r="128" spans="1:63">
      <c r="A128" s="416" t="s">
        <v>291</v>
      </c>
      <c r="B128" s="416" t="s">
        <v>97</v>
      </c>
      <c r="C128" s="425" t="s">
        <v>97</v>
      </c>
      <c r="D128" s="424">
        <v>0</v>
      </c>
      <c r="E128" s="424">
        <v>0</v>
      </c>
      <c r="F128" s="424">
        <v>0</v>
      </c>
      <c r="G128" s="424">
        <v>0</v>
      </c>
      <c r="I128" s="425" t="s">
        <v>97</v>
      </c>
      <c r="J128" s="424">
        <v>0</v>
      </c>
      <c r="K128" s="424">
        <v>0</v>
      </c>
      <c r="L128" s="424">
        <v>0</v>
      </c>
      <c r="M128" s="424">
        <v>0</v>
      </c>
      <c r="O128" s="425" t="s">
        <v>97</v>
      </c>
      <c r="P128" s="417">
        <v>0</v>
      </c>
      <c r="Q128" s="417">
        <v>0</v>
      </c>
      <c r="R128" s="417">
        <v>0</v>
      </c>
      <c r="S128" s="417">
        <v>0</v>
      </c>
      <c r="U128" s="425" t="s">
        <v>97</v>
      </c>
      <c r="V128" s="424">
        <v>0</v>
      </c>
      <c r="W128" s="424">
        <v>0</v>
      </c>
      <c r="X128" s="424">
        <v>0</v>
      </c>
      <c r="Y128" s="424">
        <v>0</v>
      </c>
      <c r="AA128" s="417">
        <f t="shared" si="52"/>
        <v>0</v>
      </c>
      <c r="AB128" s="417">
        <f t="shared" si="53"/>
        <v>0</v>
      </c>
      <c r="AC128" s="417">
        <f t="shared" si="54"/>
        <v>0</v>
      </c>
      <c r="AD128" s="417">
        <f t="shared" si="55"/>
        <v>0</v>
      </c>
      <c r="AF128" s="417">
        <f t="shared" si="56"/>
        <v>0</v>
      </c>
      <c r="AG128" s="417">
        <f t="shared" si="57"/>
        <v>0</v>
      </c>
      <c r="AH128" s="417">
        <f t="shared" si="58"/>
        <v>0</v>
      </c>
      <c r="AI128" s="417">
        <f t="shared" si="59"/>
        <v>0</v>
      </c>
      <c r="AK128" s="417">
        <v>0</v>
      </c>
      <c r="AL128" s="417">
        <v>0</v>
      </c>
      <c r="AM128" s="417">
        <v>0</v>
      </c>
      <c r="AN128" s="417">
        <v>0</v>
      </c>
      <c r="AP128" s="417">
        <f t="shared" si="64"/>
        <v>0</v>
      </c>
      <c r="AQ128" s="417">
        <f t="shared" si="65"/>
        <v>0</v>
      </c>
      <c r="AR128" s="417">
        <f t="shared" si="66"/>
        <v>0</v>
      </c>
      <c r="AS128" s="417">
        <f t="shared" si="67"/>
        <v>0</v>
      </c>
      <c r="AT128" s="417"/>
    </row>
    <row r="129" spans="1:46">
      <c r="A129" s="416" t="s">
        <v>291</v>
      </c>
      <c r="B129" s="416" t="s">
        <v>632</v>
      </c>
      <c r="C129" s="425" t="s">
        <v>632</v>
      </c>
      <c r="D129" s="424">
        <v>0.6558596498928545</v>
      </c>
      <c r="E129" s="424">
        <v>0</v>
      </c>
      <c r="F129" s="424">
        <v>11.344500740462804</v>
      </c>
      <c r="G129" s="424">
        <v>-0.25078800377625604</v>
      </c>
      <c r="I129" s="425" t="s">
        <v>632</v>
      </c>
      <c r="J129" s="424">
        <v>78</v>
      </c>
      <c r="K129" s="424">
        <v>0</v>
      </c>
      <c r="L129" s="424">
        <v>181</v>
      </c>
      <c r="M129" s="424">
        <v>-4</v>
      </c>
      <c r="O129" s="425" t="s">
        <v>632</v>
      </c>
      <c r="P129" s="417">
        <v>3.6825359342664487E-3</v>
      </c>
      <c r="Q129" s="417">
        <v>0</v>
      </c>
      <c r="R129" s="417">
        <v>6.3004002779422433E-2</v>
      </c>
      <c r="S129" s="417">
        <v>-1.4380046088088075E-3</v>
      </c>
      <c r="U129" s="425" t="s">
        <v>632</v>
      </c>
      <c r="V129" s="424">
        <v>78</v>
      </c>
      <c r="W129" s="424">
        <v>0</v>
      </c>
      <c r="X129" s="424">
        <v>181</v>
      </c>
      <c r="Y129" s="424">
        <v>-4</v>
      </c>
      <c r="AA129" s="417">
        <f t="shared" si="52"/>
        <v>8408.4570499083911</v>
      </c>
      <c r="AB129" s="417">
        <f t="shared" si="53"/>
        <v>0</v>
      </c>
      <c r="AC129" s="417">
        <f t="shared" si="54"/>
        <v>62676.799671065215</v>
      </c>
      <c r="AD129" s="417">
        <f t="shared" si="55"/>
        <v>62697.000944064013</v>
      </c>
      <c r="AF129" s="417">
        <f t="shared" si="56"/>
        <v>47.211999157262163</v>
      </c>
      <c r="AG129" s="417">
        <f t="shared" si="57"/>
        <v>0</v>
      </c>
      <c r="AH129" s="417">
        <f t="shared" si="58"/>
        <v>348.08841314598027</v>
      </c>
      <c r="AI129" s="417">
        <f t="shared" si="59"/>
        <v>359.50115220220187</v>
      </c>
      <c r="AK129" s="417">
        <v>8408.4570499083911</v>
      </c>
      <c r="AL129" s="417">
        <v>0</v>
      </c>
      <c r="AM129" s="417">
        <v>59523.118647962627</v>
      </c>
      <c r="AN129" s="417">
        <v>64731.777465528467</v>
      </c>
      <c r="AP129" s="417">
        <f t="shared" si="64"/>
        <v>0.6558596498928545</v>
      </c>
      <c r="AQ129" s="417">
        <f t="shared" si="65"/>
        <v>0</v>
      </c>
      <c r="AR129" s="417">
        <f t="shared" si="66"/>
        <v>10.773684475281234</v>
      </c>
      <c r="AS129" s="417">
        <f t="shared" si="67"/>
        <v>-0.25892710986211387</v>
      </c>
      <c r="AT129" s="417"/>
    </row>
    <row r="130" spans="1:46">
      <c r="A130" s="416" t="s">
        <v>291</v>
      </c>
      <c r="B130" s="416" t="s">
        <v>631</v>
      </c>
      <c r="C130" s="425" t="s">
        <v>631</v>
      </c>
      <c r="D130" s="424">
        <v>11.863242604024299</v>
      </c>
      <c r="E130" s="424">
        <v>0.35199581850861122</v>
      </c>
      <c r="F130" s="424">
        <v>0</v>
      </c>
      <c r="G130" s="424">
        <v>1.3353276782040979</v>
      </c>
      <c r="I130" s="425" t="s">
        <v>631</v>
      </c>
      <c r="J130" s="424">
        <v>1652</v>
      </c>
      <c r="K130" s="424">
        <v>140</v>
      </c>
      <c r="L130" s="424">
        <v>0</v>
      </c>
      <c r="M130" s="424">
        <v>147</v>
      </c>
      <c r="O130" s="425" t="s">
        <v>631</v>
      </c>
      <c r="P130" s="417">
        <v>6.661000900631274E-2</v>
      </c>
      <c r="Q130" s="417">
        <v>2.0584550789977266E-3</v>
      </c>
      <c r="R130" s="417">
        <v>0</v>
      </c>
      <c r="S130" s="417">
        <v>7.6566954025464326E-3</v>
      </c>
      <c r="U130" s="425" t="s">
        <v>631</v>
      </c>
      <c r="V130" s="424">
        <v>1652</v>
      </c>
      <c r="W130" s="424">
        <v>140</v>
      </c>
      <c r="X130" s="424">
        <v>0</v>
      </c>
      <c r="Y130" s="424">
        <v>147</v>
      </c>
      <c r="AA130" s="417">
        <f t="shared" si="52"/>
        <v>7181.1395908137401</v>
      </c>
      <c r="AB130" s="417">
        <f t="shared" si="53"/>
        <v>2514.2558464900803</v>
      </c>
      <c r="AC130" s="417">
        <f t="shared" si="54"/>
        <v>0</v>
      </c>
      <c r="AD130" s="417">
        <f t="shared" si="55"/>
        <v>9083.8617564904634</v>
      </c>
      <c r="AF130" s="417">
        <f t="shared" si="56"/>
        <v>40.320828696315218</v>
      </c>
      <c r="AG130" s="417">
        <f t="shared" si="57"/>
        <v>14.703250564269474</v>
      </c>
      <c r="AH130" s="417">
        <f t="shared" si="58"/>
        <v>0</v>
      </c>
      <c r="AI130" s="417">
        <f t="shared" si="59"/>
        <v>52.086363282628795</v>
      </c>
      <c r="AK130" s="417">
        <v>7181.1395908137401</v>
      </c>
      <c r="AL130" s="417">
        <v>2618.6489254963935</v>
      </c>
      <c r="AM130" s="417">
        <v>0</v>
      </c>
      <c r="AN130" s="417">
        <v>9378.6705726701402</v>
      </c>
      <c r="AP130" s="417">
        <f t="shared" si="64"/>
        <v>11.863242604024299</v>
      </c>
      <c r="AQ130" s="417">
        <f t="shared" si="65"/>
        <v>0.36661084956949508</v>
      </c>
      <c r="AR130" s="417">
        <f t="shared" si="66"/>
        <v>0</v>
      </c>
      <c r="AS130" s="417">
        <f t="shared" si="67"/>
        <v>1.3786645741825105</v>
      </c>
      <c r="AT130" s="417"/>
    </row>
    <row r="131" spans="1:46">
      <c r="A131" s="416" t="s">
        <v>291</v>
      </c>
      <c r="B131" s="416" t="s">
        <v>630</v>
      </c>
      <c r="C131" s="425" t="s">
        <v>630</v>
      </c>
      <c r="D131" s="424">
        <v>21030.799274196434</v>
      </c>
      <c r="E131" s="424">
        <v>21786.07695747702</v>
      </c>
      <c r="F131" s="424">
        <v>1744.8743409319122</v>
      </c>
      <c r="G131" s="424">
        <v>330.70281792634273</v>
      </c>
      <c r="I131" s="425" t="s">
        <v>630</v>
      </c>
      <c r="J131" s="424">
        <v>565300</v>
      </c>
      <c r="K131" s="424">
        <v>595391</v>
      </c>
      <c r="L131" s="424">
        <v>51393</v>
      </c>
      <c r="M131" s="424">
        <v>12588</v>
      </c>
      <c r="O131" s="425" t="s">
        <v>630</v>
      </c>
      <c r="P131" s="417">
        <v>118.08421827173741</v>
      </c>
      <c r="Q131" s="417">
        <v>127.40395881565509</v>
      </c>
      <c r="R131" s="417">
        <v>9.6905161664551382</v>
      </c>
      <c r="S131" s="417">
        <v>1.8962317541648093</v>
      </c>
      <c r="U131" s="425" t="s">
        <v>630</v>
      </c>
      <c r="V131" s="424">
        <v>565300</v>
      </c>
      <c r="W131" s="424">
        <v>595391</v>
      </c>
      <c r="X131" s="424">
        <v>51393</v>
      </c>
      <c r="Y131" s="424">
        <v>12588</v>
      </c>
      <c r="AA131" s="417">
        <f t="shared" si="52"/>
        <v>37202.899830526156</v>
      </c>
      <c r="AB131" s="417">
        <f t="shared" si="53"/>
        <v>36591.209738603742</v>
      </c>
      <c r="AC131" s="417">
        <f t="shared" si="54"/>
        <v>33951.595371585863</v>
      </c>
      <c r="AD131" s="417">
        <f t="shared" si="55"/>
        <v>26271.275653506731</v>
      </c>
      <c r="AF131" s="417">
        <f t="shared" si="56"/>
        <v>208.8877025857729</v>
      </c>
      <c r="AG131" s="417">
        <f t="shared" si="57"/>
        <v>213.98368268189321</v>
      </c>
      <c r="AH131" s="417">
        <f t="shared" si="58"/>
        <v>188.55712191261725</v>
      </c>
      <c r="AI131" s="417">
        <f t="shared" si="59"/>
        <v>150.63804847194226</v>
      </c>
      <c r="AK131" s="417">
        <v>37202.899830526156</v>
      </c>
      <c r="AL131" s="417">
        <v>38110.493885645177</v>
      </c>
      <c r="AM131" s="417">
        <v>32243.267847057548</v>
      </c>
      <c r="AN131" s="417">
        <v>27123.887007857924</v>
      </c>
      <c r="AP131" s="417">
        <f t="shared" si="64"/>
        <v>21030.799274196434</v>
      </c>
      <c r="AQ131" s="417">
        <f t="shared" si="65"/>
        <v>22690.645065068169</v>
      </c>
      <c r="AR131" s="417">
        <f t="shared" si="66"/>
        <v>1657.0782644638286</v>
      </c>
      <c r="AS131" s="417">
        <f t="shared" si="67"/>
        <v>341.43548965491556</v>
      </c>
      <c r="AT131" s="417"/>
    </row>
    <row r="132" spans="1:46">
      <c r="A132" s="416" t="s">
        <v>291</v>
      </c>
      <c r="B132" s="416" t="s">
        <v>629</v>
      </c>
      <c r="C132" s="425" t="s">
        <v>629</v>
      </c>
      <c r="D132" s="424">
        <v>73.02869873310047</v>
      </c>
      <c r="E132" s="424">
        <v>6.6113911138475698</v>
      </c>
      <c r="F132" s="424">
        <v>1.8628342674159273</v>
      </c>
      <c r="G132" s="424">
        <v>32.104360781540372</v>
      </c>
      <c r="I132" s="425" t="s">
        <v>629</v>
      </c>
      <c r="J132" s="424">
        <v>3611</v>
      </c>
      <c r="K132" s="424">
        <v>378</v>
      </c>
      <c r="L132" s="424">
        <v>113</v>
      </c>
      <c r="M132" s="424">
        <v>1072</v>
      </c>
      <c r="O132" s="425" t="s">
        <v>629</v>
      </c>
      <c r="P132" s="417">
        <v>0.41004322702470786</v>
      </c>
      <c r="Q132" s="417">
        <v>3.8663105928933156E-2</v>
      </c>
      <c r="R132" s="417">
        <v>1.0345630719848535E-2</v>
      </c>
      <c r="S132" s="417">
        <v>0.18408463750883239</v>
      </c>
      <c r="U132" s="425" t="s">
        <v>629</v>
      </c>
      <c r="V132" s="424">
        <v>3611</v>
      </c>
      <c r="W132" s="424">
        <v>378</v>
      </c>
      <c r="X132" s="424">
        <v>113</v>
      </c>
      <c r="Y132" s="424">
        <v>1072</v>
      </c>
      <c r="AA132" s="417">
        <f t="shared" ref="AA132:AA195" si="88">IFERROR(D132*1000000/J132,0)</f>
        <v>20223.954232373435</v>
      </c>
      <c r="AB132" s="417">
        <f t="shared" ref="AB132:AB195" si="89">IFERROR(E132*1000000/K132,0)</f>
        <v>17490.452682136427</v>
      </c>
      <c r="AC132" s="417">
        <f t="shared" ref="AC132:AC195" si="90">IFERROR(F132*1000000/L132,0)</f>
        <v>16485.259003680771</v>
      </c>
      <c r="AD132" s="417">
        <f t="shared" ref="AD132:AD195" si="91">IFERROR(G132*1000000/M132,0)</f>
        <v>29948.097743974227</v>
      </c>
      <c r="AF132" s="417">
        <f t="shared" ref="AF132:AF195" si="92">IFERROR(P132/V132*10^6,0)</f>
        <v>113.55392606610575</v>
      </c>
      <c r="AG132" s="417">
        <f t="shared" ref="AG132:AG195" si="93">IFERROR(Q132/W132*10^6,0)</f>
        <v>102.28334901834168</v>
      </c>
      <c r="AH132" s="417">
        <f t="shared" ref="AH132:AH195" si="94">IFERROR(R132/X132*10^6,0)</f>
        <v>91.554254157951647</v>
      </c>
      <c r="AI132" s="417">
        <f t="shared" ref="AI132:AI195" si="95">IFERROR(S132/Y132*10^6,0)</f>
        <v>171.72074394480632</v>
      </c>
      <c r="AK132" s="417">
        <v>20223.954232373431</v>
      </c>
      <c r="AL132" s="417">
        <v>18216.664460166652</v>
      </c>
      <c r="AM132" s="417">
        <v>15655.777461009731</v>
      </c>
      <c r="AN132" s="417">
        <v>30920.037154701826</v>
      </c>
      <c r="AP132" s="417">
        <f t="shared" ref="AP132:AP195" si="96">AK132*V132/1000000</f>
        <v>73.028698733100455</v>
      </c>
      <c r="AQ132" s="417">
        <f t="shared" ref="AQ132:AQ195" si="97">AL132*W132/1000000</f>
        <v>6.8858991659429947</v>
      </c>
      <c r="AR132" s="417">
        <f t="shared" ref="AR132:AR195" si="98">AM132*X132/1000000</f>
        <v>1.7691028530940995</v>
      </c>
      <c r="AS132" s="417">
        <f t="shared" ref="AS132:AS195" si="99">AN132*Y132/1000000</f>
        <v>33.14627982984036</v>
      </c>
      <c r="AT132" s="417"/>
    </row>
    <row r="133" spans="1:46">
      <c r="C133" s="432" t="s">
        <v>290</v>
      </c>
      <c r="D133" s="431">
        <v>39441.299738043635</v>
      </c>
      <c r="E133" s="431">
        <v>18925.022619629202</v>
      </c>
      <c r="F133" s="431">
        <v>21315.373400248423</v>
      </c>
      <c r="G133" s="431">
        <v>20657.328118137837</v>
      </c>
      <c r="I133" s="432" t="s">
        <v>290</v>
      </c>
      <c r="J133" s="431">
        <v>7441128</v>
      </c>
      <c r="K133" s="431">
        <v>4459438.8099999996</v>
      </c>
      <c r="L133" s="431">
        <v>5167387.4000000004</v>
      </c>
      <c r="M133" s="431">
        <v>4899530</v>
      </c>
      <c r="O133" s="432" t="s">
        <v>290</v>
      </c>
      <c r="P133" s="417">
        <f>SUM(P134:P144)</f>
        <v>221.45592216756668</v>
      </c>
      <c r="Q133" s="417">
        <f>SUM(Q134:Q144)</f>
        <v>110.67264689841637</v>
      </c>
      <c r="R133" s="417">
        <f>SUM(R134:R144)</f>
        <v>118.37928135204056</v>
      </c>
      <c r="S133" s="417">
        <f>SUM(S134:S144)</f>
        <v>118.447982328772</v>
      </c>
      <c r="U133" s="432" t="s">
        <v>290</v>
      </c>
      <c r="V133" s="431">
        <v>7441128</v>
      </c>
      <c r="W133" s="431">
        <v>4459438.8099999996</v>
      </c>
      <c r="X133" s="431">
        <v>5167387.4000000004</v>
      </c>
      <c r="Y133" s="431">
        <v>4899530</v>
      </c>
      <c r="AA133" s="417">
        <f t="shared" si="88"/>
        <v>5300.446348731487</v>
      </c>
      <c r="AB133" s="417">
        <f t="shared" si="89"/>
        <v>4243.8126019783203</v>
      </c>
      <c r="AC133" s="417">
        <f t="shared" si="90"/>
        <v>4124.9807204794479</v>
      </c>
      <c r="AD133" s="417">
        <f t="shared" si="91"/>
        <v>4216.1856582443288</v>
      </c>
      <c r="AF133" s="417">
        <f t="shared" si="92"/>
        <v>29.761068774460899</v>
      </c>
      <c r="AG133" s="417">
        <f t="shared" si="93"/>
        <v>24.817617555428772</v>
      </c>
      <c r="AH133" s="417">
        <f t="shared" si="94"/>
        <v>22.908923250469002</v>
      </c>
      <c r="AI133" s="417">
        <f t="shared" si="95"/>
        <v>24.175376480758768</v>
      </c>
      <c r="AK133" s="417">
        <v>5300.4463487314861</v>
      </c>
      <c r="AL133" s="417">
        <v>4420.0176866218644</v>
      </c>
      <c r="AM133" s="417">
        <v>3917.4258758301994</v>
      </c>
      <c r="AN133" s="417">
        <v>4353.0182891254235</v>
      </c>
      <c r="AP133" s="417">
        <f t="shared" si="96"/>
        <v>39441.299738043628</v>
      </c>
      <c r="AQ133" s="417">
        <f t="shared" si="97"/>
        <v>19710.798412607961</v>
      </c>
      <c r="AR133" s="417">
        <f t="shared" si="98"/>
        <v>20242.85711119894</v>
      </c>
      <c r="AS133" s="417">
        <f t="shared" si="99"/>
        <v>21327.743698118687</v>
      </c>
      <c r="AT133" s="417"/>
    </row>
    <row r="134" spans="1:46">
      <c r="A134" s="416" t="s">
        <v>290</v>
      </c>
      <c r="B134" s="416" t="s">
        <v>638</v>
      </c>
      <c r="C134" s="425" t="s">
        <v>638</v>
      </c>
      <c r="D134" s="424">
        <v>5376.6769361971419</v>
      </c>
      <c r="E134" s="424">
        <v>3032.6497268821613</v>
      </c>
      <c r="F134" s="424">
        <v>2864.2318035303178</v>
      </c>
      <c r="G134" s="424">
        <v>2900.9735160118216</v>
      </c>
      <c r="I134" s="425" t="s">
        <v>638</v>
      </c>
      <c r="J134" s="424">
        <v>1869454</v>
      </c>
      <c r="K134" s="424">
        <v>1304707</v>
      </c>
      <c r="L134" s="424">
        <v>1398169</v>
      </c>
      <c r="M134" s="424">
        <v>1377136</v>
      </c>
      <c r="O134" s="425" t="s">
        <v>638</v>
      </c>
      <c r="P134" s="417">
        <v>30.189090040410679</v>
      </c>
      <c r="Q134" s="417">
        <v>17.734793724457084</v>
      </c>
      <c r="R134" s="417">
        <v>15.907096542987437</v>
      </c>
      <c r="S134" s="417">
        <v>16.634022454196224</v>
      </c>
      <c r="U134" s="425" t="s">
        <v>638</v>
      </c>
      <c r="V134" s="424">
        <v>1869454</v>
      </c>
      <c r="W134" s="424">
        <v>1304707</v>
      </c>
      <c r="X134" s="424">
        <v>1398169</v>
      </c>
      <c r="Y134" s="424">
        <v>1377136</v>
      </c>
      <c r="AA134" s="417">
        <f t="shared" si="88"/>
        <v>2876.0680584797174</v>
      </c>
      <c r="AB134" s="417">
        <f t="shared" si="89"/>
        <v>2324.3913973652025</v>
      </c>
      <c r="AC134" s="417">
        <f t="shared" si="90"/>
        <v>2048.5590822928543</v>
      </c>
      <c r="AD134" s="417">
        <f t="shared" si="91"/>
        <v>2106.5265275265638</v>
      </c>
      <c r="AF134" s="417">
        <f t="shared" si="92"/>
        <v>16.148613467039404</v>
      </c>
      <c r="AG134" s="417">
        <f t="shared" si="93"/>
        <v>13.592932148334517</v>
      </c>
      <c r="AH134" s="417">
        <f t="shared" si="94"/>
        <v>11.377091426706956</v>
      </c>
      <c r="AI134" s="417">
        <f t="shared" si="95"/>
        <v>12.078707153248644</v>
      </c>
      <c r="AK134" s="417">
        <v>2876.0680584797178</v>
      </c>
      <c r="AL134" s="417">
        <v>2420.9012156183776</v>
      </c>
      <c r="AM134" s="417">
        <v>1945.4826339668896</v>
      </c>
      <c r="AN134" s="417">
        <v>2174.8920100139508</v>
      </c>
      <c r="AP134" s="417">
        <f t="shared" si="96"/>
        <v>5376.6769361971428</v>
      </c>
      <c r="AQ134" s="417">
        <f t="shared" si="97"/>
        <v>3158.5667623258064</v>
      </c>
      <c r="AR134" s="417">
        <f t="shared" si="98"/>
        <v>2720.1135088508522</v>
      </c>
      <c r="AS134" s="417">
        <f t="shared" si="99"/>
        <v>2995.1220831025721</v>
      </c>
      <c r="AT134" s="417"/>
    </row>
    <row r="135" spans="1:46">
      <c r="A135" s="416" t="s">
        <v>290</v>
      </c>
      <c r="B135" s="416" t="s">
        <v>637</v>
      </c>
      <c r="C135" s="425" t="s">
        <v>637</v>
      </c>
      <c r="D135" s="424">
        <v>14455.631382325766</v>
      </c>
      <c r="E135" s="424">
        <v>4692.8738349866326</v>
      </c>
      <c r="F135" s="424">
        <v>4670.3522239920931</v>
      </c>
      <c r="G135" s="424">
        <v>3684.3181179767389</v>
      </c>
      <c r="I135" s="425" t="s">
        <v>637</v>
      </c>
      <c r="J135" s="424">
        <v>1794961</v>
      </c>
      <c r="K135" s="424">
        <v>713655</v>
      </c>
      <c r="L135" s="424">
        <v>803399</v>
      </c>
      <c r="M135" s="424">
        <v>757554</v>
      </c>
      <c r="O135" s="425" t="s">
        <v>637</v>
      </c>
      <c r="P135" s="417">
        <v>81.165813488634285</v>
      </c>
      <c r="Q135" s="417">
        <v>27.443706637348729</v>
      </c>
      <c r="R135" s="417">
        <v>25.937755325958531</v>
      </c>
      <c r="S135" s="417">
        <v>21.125677281976714</v>
      </c>
      <c r="U135" s="425" t="s">
        <v>637</v>
      </c>
      <c r="V135" s="424">
        <v>1794961</v>
      </c>
      <c r="W135" s="424">
        <v>713655</v>
      </c>
      <c r="X135" s="424">
        <v>803399</v>
      </c>
      <c r="Y135" s="424">
        <v>757554</v>
      </c>
      <c r="AA135" s="417">
        <f t="shared" si="88"/>
        <v>8053.4515136127002</v>
      </c>
      <c r="AB135" s="417">
        <f t="shared" si="89"/>
        <v>6575.8298267182772</v>
      </c>
      <c r="AC135" s="417">
        <f t="shared" si="90"/>
        <v>5813.2412711393627</v>
      </c>
      <c r="AD135" s="417">
        <f t="shared" si="91"/>
        <v>4863.4395937144272</v>
      </c>
      <c r="AF135" s="417">
        <f t="shared" si="92"/>
        <v>45.218705859700734</v>
      </c>
      <c r="AG135" s="417">
        <f t="shared" si="93"/>
        <v>38.455145185487005</v>
      </c>
      <c r="AH135" s="417">
        <f t="shared" si="94"/>
        <v>32.285023165274701</v>
      </c>
      <c r="AI135" s="417">
        <f t="shared" si="95"/>
        <v>27.886694918087311</v>
      </c>
      <c r="AK135" s="417">
        <v>8053.4515136127002</v>
      </c>
      <c r="AL135" s="417">
        <v>6848.8613575352356</v>
      </c>
      <c r="AM135" s="417">
        <v>5520.7389612619736</v>
      </c>
      <c r="AN135" s="417">
        <v>5021.278286950801</v>
      </c>
      <c r="AP135" s="417">
        <f t="shared" si="96"/>
        <v>14455.631382325766</v>
      </c>
      <c r="AQ135" s="417">
        <f t="shared" si="97"/>
        <v>4887.7241521118085</v>
      </c>
      <c r="AR135" s="417">
        <f t="shared" si="98"/>
        <v>4435.3561607389083</v>
      </c>
      <c r="AS135" s="417">
        <f t="shared" si="99"/>
        <v>3803.8894513927271</v>
      </c>
      <c r="AT135" s="417"/>
    </row>
    <row r="136" spans="1:46">
      <c r="A136" s="416" t="s">
        <v>290</v>
      </c>
      <c r="B136" s="416" t="s">
        <v>636</v>
      </c>
      <c r="C136" s="425" t="s">
        <v>636</v>
      </c>
      <c r="D136" s="424">
        <v>4602.7428745168045</v>
      </c>
      <c r="E136" s="424">
        <v>1754.4011313561775</v>
      </c>
      <c r="F136" s="424">
        <v>4417.6743367584168</v>
      </c>
      <c r="G136" s="424">
        <v>4571.0724197038726</v>
      </c>
      <c r="I136" s="425" t="s">
        <v>636</v>
      </c>
      <c r="J136" s="424">
        <v>402221</v>
      </c>
      <c r="K136" s="424">
        <v>209392</v>
      </c>
      <c r="L136" s="424">
        <v>463490</v>
      </c>
      <c r="M136" s="424">
        <v>527442</v>
      </c>
      <c r="O136" s="425" t="s">
        <v>636</v>
      </c>
      <c r="P136" s="417">
        <v>25.843587167416086</v>
      </c>
      <c r="Q136" s="417">
        <v>10.259655738925014</v>
      </c>
      <c r="R136" s="417">
        <v>24.534457051862805</v>
      </c>
      <c r="S136" s="417">
        <v>26.2102776359167</v>
      </c>
      <c r="U136" s="425" t="s">
        <v>636</v>
      </c>
      <c r="V136" s="424">
        <v>402221</v>
      </c>
      <c r="W136" s="424">
        <v>209392</v>
      </c>
      <c r="X136" s="424">
        <v>463490</v>
      </c>
      <c r="Y136" s="424">
        <v>527442</v>
      </c>
      <c r="AA136" s="417">
        <f t="shared" si="88"/>
        <v>11443.318162196416</v>
      </c>
      <c r="AB136" s="417">
        <f t="shared" si="89"/>
        <v>8378.5489959319239</v>
      </c>
      <c r="AC136" s="417">
        <f t="shared" si="90"/>
        <v>9531.3261057593845</v>
      </c>
      <c r="AD136" s="417">
        <f t="shared" si="91"/>
        <v>8666.4930356396962</v>
      </c>
      <c r="AF136" s="417">
        <f t="shared" si="92"/>
        <v>64.252207536195485</v>
      </c>
      <c r="AG136" s="417">
        <f t="shared" si="93"/>
        <v>48.997362549309493</v>
      </c>
      <c r="AH136" s="417">
        <f t="shared" si="94"/>
        <v>52.934166976337799</v>
      </c>
      <c r="AI136" s="417">
        <f t="shared" si="95"/>
        <v>49.693194011695503</v>
      </c>
      <c r="AK136" s="417">
        <v>11443.318162196416</v>
      </c>
      <c r="AL136" s="417">
        <v>8726.4302700320204</v>
      </c>
      <c r="AM136" s="417">
        <v>9051.7425529537632</v>
      </c>
      <c r="AN136" s="417">
        <v>8947.7565137458932</v>
      </c>
      <c r="AP136" s="417">
        <f t="shared" si="96"/>
        <v>4602.7428745168045</v>
      </c>
      <c r="AQ136" s="417">
        <f t="shared" si="97"/>
        <v>1827.2446871025447</v>
      </c>
      <c r="AR136" s="417">
        <f t="shared" si="98"/>
        <v>4195.3921558685397</v>
      </c>
      <c r="AS136" s="417">
        <f t="shared" si="99"/>
        <v>4719.4225911231615</v>
      </c>
      <c r="AT136" s="417"/>
    </row>
    <row r="137" spans="1:46">
      <c r="A137" s="416" t="s">
        <v>290</v>
      </c>
      <c r="B137" s="416" t="s">
        <v>635</v>
      </c>
      <c r="C137" s="425" t="s">
        <v>635</v>
      </c>
      <c r="D137" s="424">
        <v>11281.440846990818</v>
      </c>
      <c r="E137" s="424">
        <v>7329.1465706278905</v>
      </c>
      <c r="F137" s="424">
        <v>6442.4892705171451</v>
      </c>
      <c r="G137" s="424">
        <v>4412.0291879936995</v>
      </c>
      <c r="I137" s="425" t="s">
        <v>635</v>
      </c>
      <c r="J137" s="424">
        <v>2742909</v>
      </c>
      <c r="K137" s="424">
        <v>1920135</v>
      </c>
      <c r="L137" s="424">
        <v>1908377</v>
      </c>
      <c r="M137" s="424">
        <v>1436100</v>
      </c>
      <c r="O137" s="425" t="s">
        <v>635</v>
      </c>
      <c r="P137" s="417">
        <v>63.343295042059616</v>
      </c>
      <c r="Q137" s="417">
        <v>42.860506260981815</v>
      </c>
      <c r="R137" s="417">
        <v>35.779680498262493</v>
      </c>
      <c r="S137" s="417">
        <v>25.298332499963873</v>
      </c>
      <c r="U137" s="425" t="s">
        <v>635</v>
      </c>
      <c r="V137" s="424">
        <v>2742909</v>
      </c>
      <c r="W137" s="424">
        <v>1920135</v>
      </c>
      <c r="X137" s="424">
        <v>1908377</v>
      </c>
      <c r="Y137" s="424">
        <v>1436100</v>
      </c>
      <c r="AA137" s="417">
        <f t="shared" si="88"/>
        <v>4112.9475483841488</v>
      </c>
      <c r="AB137" s="417">
        <f t="shared" si="89"/>
        <v>3816.9954563756664</v>
      </c>
      <c r="AC137" s="417">
        <f t="shared" si="90"/>
        <v>3375.899662654258</v>
      </c>
      <c r="AD137" s="417">
        <f t="shared" si="91"/>
        <v>3072.2297806515558</v>
      </c>
      <c r="AF137" s="417">
        <f t="shared" si="92"/>
        <v>23.093473039776246</v>
      </c>
      <c r="AG137" s="417">
        <f t="shared" si="93"/>
        <v>22.321610855998049</v>
      </c>
      <c r="AH137" s="417">
        <f t="shared" si="94"/>
        <v>18.74874854300932</v>
      </c>
      <c r="AI137" s="417">
        <f t="shared" si="95"/>
        <v>17.615996448690115</v>
      </c>
      <c r="AK137" s="417">
        <v>4112.9475483841488</v>
      </c>
      <c r="AL137" s="417">
        <v>3975.4788934532526</v>
      </c>
      <c r="AM137" s="417">
        <v>3206.0360008545936</v>
      </c>
      <c r="AN137" s="417">
        <v>3171.9363205511422</v>
      </c>
      <c r="AP137" s="417">
        <f t="shared" si="96"/>
        <v>11281.440846990818</v>
      </c>
      <c r="AQ137" s="417">
        <f t="shared" si="97"/>
        <v>7633.456165080861</v>
      </c>
      <c r="AR137" s="417">
        <f t="shared" si="98"/>
        <v>6118.3253652028861</v>
      </c>
      <c r="AS137" s="417">
        <f t="shared" si="99"/>
        <v>4555.2177499434956</v>
      </c>
      <c r="AT137" s="417"/>
    </row>
    <row r="138" spans="1:46">
      <c r="A138" s="416" t="s">
        <v>290</v>
      </c>
      <c r="B138" s="416" t="s">
        <v>634</v>
      </c>
      <c r="C138" s="425" t="s">
        <v>634</v>
      </c>
      <c r="D138" s="424">
        <v>1797.401953995256</v>
      </c>
      <c r="E138" s="424">
        <v>183.20610360773446</v>
      </c>
      <c r="F138" s="424">
        <v>725.52822725802355</v>
      </c>
      <c r="G138" s="424">
        <v>1851.9122462669616</v>
      </c>
      <c r="I138" s="425" t="s">
        <v>634</v>
      </c>
      <c r="J138" s="424">
        <v>62774</v>
      </c>
      <c r="K138" s="424">
        <v>13697</v>
      </c>
      <c r="L138" s="424">
        <v>42174.400000000001</v>
      </c>
      <c r="M138" s="424">
        <v>142718</v>
      </c>
      <c r="O138" s="425" t="s">
        <v>634</v>
      </c>
      <c r="P138" s="417">
        <v>10.092094070720135</v>
      </c>
      <c r="Q138" s="417">
        <v>1.0713807228522483</v>
      </c>
      <c r="R138" s="417">
        <v>4.0293692505721621</v>
      </c>
      <c r="S138" s="417">
        <v>10.61876287997111</v>
      </c>
      <c r="U138" s="425" t="s">
        <v>634</v>
      </c>
      <c r="V138" s="424">
        <v>62774</v>
      </c>
      <c r="W138" s="424">
        <v>13697</v>
      </c>
      <c r="X138" s="424">
        <v>42174.400000000001</v>
      </c>
      <c r="Y138" s="424">
        <v>142718</v>
      </c>
      <c r="AA138" s="417">
        <f t="shared" si="88"/>
        <v>28632.904610113357</v>
      </c>
      <c r="AB138" s="417">
        <f t="shared" si="89"/>
        <v>13375.637264199057</v>
      </c>
      <c r="AC138" s="417">
        <f t="shared" si="90"/>
        <v>17203.047992574251</v>
      </c>
      <c r="AD138" s="417">
        <f t="shared" si="91"/>
        <v>12976.024371606676</v>
      </c>
      <c r="AF138" s="417">
        <f t="shared" si="92"/>
        <v>160.7686951718886</v>
      </c>
      <c r="AG138" s="417">
        <f t="shared" si="93"/>
        <v>78.220100960228393</v>
      </c>
      <c r="AH138" s="417">
        <f t="shared" si="94"/>
        <v>95.540641966979067</v>
      </c>
      <c r="AI138" s="417">
        <f t="shared" si="95"/>
        <v>74.403809470221773</v>
      </c>
      <c r="AK138" s="417">
        <v>28632.904610113357</v>
      </c>
      <c r="AL138" s="417">
        <v>13930.999981016676</v>
      </c>
      <c r="AM138" s="417">
        <v>16337.44977635342</v>
      </c>
      <c r="AN138" s="417">
        <v>13397.149933208133</v>
      </c>
      <c r="AP138" s="417">
        <f t="shared" si="96"/>
        <v>1797.401953995256</v>
      </c>
      <c r="AQ138" s="417">
        <f t="shared" si="97"/>
        <v>190.81290673998541</v>
      </c>
      <c r="AR138" s="417">
        <f t="shared" si="98"/>
        <v>689.02214184783975</v>
      </c>
      <c r="AS138" s="417">
        <f t="shared" si="99"/>
        <v>1912.0144441675982</v>
      </c>
      <c r="AT138" s="417"/>
    </row>
    <row r="139" spans="1:46">
      <c r="A139" s="416" t="s">
        <v>290</v>
      </c>
      <c r="B139" s="416" t="s">
        <v>633</v>
      </c>
      <c r="C139" s="425" t="s">
        <v>633</v>
      </c>
      <c r="D139" s="424">
        <v>755.7310123347396</v>
      </c>
      <c r="E139" s="424">
        <v>391.01623774519624</v>
      </c>
      <c r="F139" s="424">
        <v>450.92099545118305</v>
      </c>
      <c r="G139" s="424">
        <v>404.59031825905788</v>
      </c>
      <c r="I139" s="425" t="s">
        <v>633</v>
      </c>
      <c r="J139" s="424">
        <v>100393</v>
      </c>
      <c r="K139" s="424">
        <v>61487</v>
      </c>
      <c r="L139" s="424">
        <v>58023</v>
      </c>
      <c r="M139" s="424">
        <v>49834</v>
      </c>
      <c r="O139" s="425" t="s">
        <v>633</v>
      </c>
      <c r="P139" s="417">
        <v>4.2432959704364945</v>
      </c>
      <c r="Q139" s="417">
        <v>2.2866446651765862</v>
      </c>
      <c r="R139" s="417">
        <v>2.5042818807685383</v>
      </c>
      <c r="S139" s="417">
        <v>2.3198986138707447</v>
      </c>
      <c r="U139" s="425" t="s">
        <v>633</v>
      </c>
      <c r="V139" s="424">
        <v>100393</v>
      </c>
      <c r="W139" s="424">
        <v>61487</v>
      </c>
      <c r="X139" s="424">
        <v>58023</v>
      </c>
      <c r="Y139" s="424">
        <v>49834</v>
      </c>
      <c r="AA139" s="417">
        <f t="shared" si="88"/>
        <v>7527.7261595404016</v>
      </c>
      <c r="AB139" s="417">
        <f t="shared" si="89"/>
        <v>6359.3318546228666</v>
      </c>
      <c r="AC139" s="417">
        <f t="shared" si="90"/>
        <v>7771.4181523048273</v>
      </c>
      <c r="AD139" s="417">
        <f t="shared" si="91"/>
        <v>8118.760650540954</v>
      </c>
      <c r="AF139" s="417">
        <f t="shared" si="92"/>
        <v>42.266850980013494</v>
      </c>
      <c r="AG139" s="417">
        <f t="shared" si="93"/>
        <v>37.189075173233142</v>
      </c>
      <c r="AH139" s="417">
        <f t="shared" si="94"/>
        <v>43.160158571058687</v>
      </c>
      <c r="AI139" s="417">
        <f t="shared" si="95"/>
        <v>46.552526665945834</v>
      </c>
      <c r="AK139" s="417">
        <v>7527.7261595404034</v>
      </c>
      <c r="AL139" s="417">
        <v>6623.3742883528221</v>
      </c>
      <c r="AM139" s="417">
        <v>7380.3871156510359</v>
      </c>
      <c r="AN139" s="417">
        <v>8382.2479514702063</v>
      </c>
      <c r="AP139" s="417">
        <f t="shared" si="96"/>
        <v>755.73101233473972</v>
      </c>
      <c r="AQ139" s="417">
        <f t="shared" si="97"/>
        <v>407.25141486794996</v>
      </c>
      <c r="AR139" s="417">
        <f t="shared" si="98"/>
        <v>428.23220161142001</v>
      </c>
      <c r="AS139" s="417">
        <f t="shared" si="99"/>
        <v>417.72094441356631</v>
      </c>
      <c r="AT139" s="417"/>
    </row>
    <row r="140" spans="1:46">
      <c r="A140" s="416" t="s">
        <v>290</v>
      </c>
      <c r="B140" s="416" t="s">
        <v>97</v>
      </c>
      <c r="C140" s="425" t="s">
        <v>97</v>
      </c>
      <c r="D140" s="424">
        <v>0</v>
      </c>
      <c r="E140" s="424">
        <v>0</v>
      </c>
      <c r="F140" s="424">
        <v>0</v>
      </c>
      <c r="G140" s="424">
        <v>0</v>
      </c>
      <c r="I140" s="425" t="s">
        <v>97</v>
      </c>
      <c r="J140" s="424">
        <v>0</v>
      </c>
      <c r="K140" s="424">
        <v>0</v>
      </c>
      <c r="L140" s="424">
        <v>0</v>
      </c>
      <c r="M140" s="424">
        <v>0</v>
      </c>
      <c r="O140" s="425" t="s">
        <v>97</v>
      </c>
      <c r="P140" s="417">
        <v>0</v>
      </c>
      <c r="Q140" s="417">
        <v>0</v>
      </c>
      <c r="R140" s="417">
        <v>0</v>
      </c>
      <c r="S140" s="417">
        <v>0</v>
      </c>
      <c r="U140" s="425" t="s">
        <v>97</v>
      </c>
      <c r="V140" s="424">
        <v>0</v>
      </c>
      <c r="W140" s="424">
        <v>0</v>
      </c>
      <c r="X140" s="424">
        <v>0</v>
      </c>
      <c r="Y140" s="424">
        <v>0</v>
      </c>
      <c r="AA140" s="417">
        <f t="shared" si="88"/>
        <v>0</v>
      </c>
      <c r="AB140" s="417">
        <f t="shared" si="89"/>
        <v>0</v>
      </c>
      <c r="AC140" s="417">
        <f t="shared" si="90"/>
        <v>0</v>
      </c>
      <c r="AD140" s="417">
        <f t="shared" si="91"/>
        <v>0</v>
      </c>
      <c r="AF140" s="417">
        <f t="shared" si="92"/>
        <v>0</v>
      </c>
      <c r="AG140" s="417">
        <f t="shared" si="93"/>
        <v>0</v>
      </c>
      <c r="AH140" s="417">
        <f t="shared" si="94"/>
        <v>0</v>
      </c>
      <c r="AI140" s="417">
        <f t="shared" si="95"/>
        <v>0</v>
      </c>
      <c r="AK140" s="417">
        <v>0</v>
      </c>
      <c r="AL140" s="417">
        <v>0</v>
      </c>
      <c r="AM140" s="417">
        <v>0</v>
      </c>
      <c r="AN140" s="417">
        <v>0</v>
      </c>
      <c r="AP140" s="417">
        <f t="shared" si="96"/>
        <v>0</v>
      </c>
      <c r="AQ140" s="417">
        <f t="shared" si="97"/>
        <v>0</v>
      </c>
      <c r="AR140" s="417">
        <f t="shared" si="98"/>
        <v>0</v>
      </c>
      <c r="AS140" s="417">
        <f t="shared" si="99"/>
        <v>0</v>
      </c>
      <c r="AT140" s="417"/>
    </row>
    <row r="141" spans="1:46">
      <c r="A141" s="416" t="s">
        <v>290</v>
      </c>
      <c r="B141" s="416" t="s">
        <v>632</v>
      </c>
      <c r="C141" s="425" t="s">
        <v>632</v>
      </c>
      <c r="D141" s="424">
        <v>0.30476415015336605</v>
      </c>
      <c r="E141" s="424">
        <v>0.13040181019624023</v>
      </c>
      <c r="F141" s="424">
        <v>108.35355608960489</v>
      </c>
      <c r="G141" s="424">
        <v>946.93989790090086</v>
      </c>
      <c r="I141" s="425" t="s">
        <v>632</v>
      </c>
      <c r="J141" s="424">
        <v>26</v>
      </c>
      <c r="K141" s="424">
        <v>75</v>
      </c>
      <c r="L141" s="424">
        <v>4053</v>
      </c>
      <c r="M141" s="424">
        <v>31968</v>
      </c>
      <c r="O141" s="425" t="s">
        <v>632</v>
      </c>
      <c r="P141" s="417">
        <v>1.7111968004119374E-3</v>
      </c>
      <c r="Q141" s="417">
        <v>7.6258368535813E-4</v>
      </c>
      <c r="R141" s="417">
        <v>0.60176361262692935</v>
      </c>
      <c r="S141" s="417">
        <v>5.4297012494317709</v>
      </c>
      <c r="U141" s="425" t="s">
        <v>632</v>
      </c>
      <c r="V141" s="424">
        <v>26</v>
      </c>
      <c r="W141" s="424">
        <v>75</v>
      </c>
      <c r="X141" s="424">
        <v>4053</v>
      </c>
      <c r="Y141" s="424">
        <v>31968</v>
      </c>
      <c r="AA141" s="417">
        <f t="shared" si="88"/>
        <v>11721.698082821771</v>
      </c>
      <c r="AB141" s="417">
        <f t="shared" si="89"/>
        <v>1738.6908026165363</v>
      </c>
      <c r="AC141" s="417">
        <f t="shared" si="90"/>
        <v>26734.161384062398</v>
      </c>
      <c r="AD141" s="417">
        <f t="shared" si="91"/>
        <v>29621.493302705858</v>
      </c>
      <c r="AF141" s="417">
        <f t="shared" si="92"/>
        <v>65.81526155430528</v>
      </c>
      <c r="AG141" s="417">
        <f t="shared" si="93"/>
        <v>10.167782471441734</v>
      </c>
      <c r="AH141" s="417">
        <f t="shared" si="94"/>
        <v>148.47362759114961</v>
      </c>
      <c r="AI141" s="417">
        <f t="shared" si="95"/>
        <v>169.84801205679963</v>
      </c>
      <c r="AK141" s="417">
        <v>11721.698082821769</v>
      </c>
      <c r="AL141" s="417">
        <v>1810.8820581637729</v>
      </c>
      <c r="AM141" s="417">
        <v>25388.990318086584</v>
      </c>
      <c r="AN141" s="417">
        <v>30582.833050947342</v>
      </c>
      <c r="AP141" s="417">
        <f t="shared" si="96"/>
        <v>0.304764150153366</v>
      </c>
      <c r="AQ141" s="417">
        <f t="shared" si="97"/>
        <v>0.13581615436228298</v>
      </c>
      <c r="AR141" s="417">
        <f t="shared" si="98"/>
        <v>102.90157775920493</v>
      </c>
      <c r="AS141" s="417">
        <f t="shared" si="99"/>
        <v>977.67200697268458</v>
      </c>
      <c r="AT141" s="417"/>
    </row>
    <row r="142" spans="1:46">
      <c r="A142" s="416" t="s">
        <v>290</v>
      </c>
      <c r="B142" s="416" t="s">
        <v>631</v>
      </c>
      <c r="C142" s="425" t="s">
        <v>631</v>
      </c>
      <c r="D142" s="424">
        <v>196.69202313990556</v>
      </c>
      <c r="E142" s="424">
        <v>183.76219552172046</v>
      </c>
      <c r="F142" s="424">
        <v>142.20125060587452</v>
      </c>
      <c r="G142" s="424">
        <v>153.62520801035291</v>
      </c>
      <c r="I142" s="425" t="s">
        <v>631</v>
      </c>
      <c r="J142" s="424">
        <v>31635</v>
      </c>
      <c r="K142" s="424">
        <v>29455</v>
      </c>
      <c r="L142" s="424">
        <v>23516</v>
      </c>
      <c r="M142" s="424">
        <v>26408</v>
      </c>
      <c r="O142" s="425" t="s">
        <v>631</v>
      </c>
      <c r="P142" s="417">
        <v>1.1043909216165388</v>
      </c>
      <c r="Q142" s="417">
        <v>1.0746327223492425</v>
      </c>
      <c r="R142" s="417">
        <v>0.7897436999104438</v>
      </c>
      <c r="S142" s="417">
        <v>0.88087848629789511</v>
      </c>
      <c r="U142" s="425" t="s">
        <v>631</v>
      </c>
      <c r="V142" s="424">
        <v>31635</v>
      </c>
      <c r="W142" s="424">
        <v>29455</v>
      </c>
      <c r="X142" s="424">
        <v>23516</v>
      </c>
      <c r="Y142" s="424">
        <v>26408</v>
      </c>
      <c r="AA142" s="417">
        <f t="shared" si="88"/>
        <v>6217.5445911144479</v>
      </c>
      <c r="AB142" s="417">
        <f t="shared" si="89"/>
        <v>6238.7436945075697</v>
      </c>
      <c r="AC142" s="417">
        <f t="shared" si="90"/>
        <v>6046.9999407158748</v>
      </c>
      <c r="AD142" s="417">
        <f t="shared" si="91"/>
        <v>5817.3738265053362</v>
      </c>
      <c r="AF142" s="417">
        <f t="shared" si="92"/>
        <v>34.910413201091792</v>
      </c>
      <c r="AG142" s="417">
        <f t="shared" si="93"/>
        <v>36.48388125443023</v>
      </c>
      <c r="AH142" s="417">
        <f t="shared" si="94"/>
        <v>33.583249698522017</v>
      </c>
      <c r="AI142" s="417">
        <f t="shared" si="95"/>
        <v>33.356501298769125</v>
      </c>
      <c r="AK142" s="417">
        <v>6217.5445911144479</v>
      </c>
      <c r="AL142" s="417">
        <v>6497.7792514140237</v>
      </c>
      <c r="AM142" s="417">
        <v>5742.7356984472653</v>
      </c>
      <c r="AN142" s="417">
        <v>6006.1716238563686</v>
      </c>
      <c r="AP142" s="417">
        <f t="shared" si="96"/>
        <v>196.69202313990556</v>
      </c>
      <c r="AQ142" s="417">
        <f t="shared" si="97"/>
        <v>191.39208785040006</v>
      </c>
      <c r="AR142" s="417">
        <f t="shared" si="98"/>
        <v>135.0461726846859</v>
      </c>
      <c r="AS142" s="417">
        <f t="shared" si="99"/>
        <v>158.61098024279897</v>
      </c>
      <c r="AT142" s="417"/>
    </row>
    <row r="143" spans="1:46">
      <c r="A143" s="416" t="s">
        <v>290</v>
      </c>
      <c r="B143" s="416" t="s">
        <v>630</v>
      </c>
      <c r="C143" s="425" t="s">
        <v>630</v>
      </c>
      <c r="D143" s="424">
        <v>447.83717757494423</v>
      </c>
      <c r="E143" s="424">
        <v>987.88699508533341</v>
      </c>
      <c r="F143" s="424">
        <v>246.26985940654404</v>
      </c>
      <c r="G143" s="424">
        <v>766.79227618295351</v>
      </c>
      <c r="I143" s="425" t="s">
        <v>630</v>
      </c>
      <c r="J143" s="424">
        <v>340019</v>
      </c>
      <c r="K143" s="424">
        <v>125718.81</v>
      </c>
      <c r="L143" s="424">
        <v>164082</v>
      </c>
      <c r="M143" s="424">
        <v>245409</v>
      </c>
      <c r="O143" s="425" t="s">
        <v>630</v>
      </c>
      <c r="P143" s="417">
        <v>2.5145265444971603</v>
      </c>
      <c r="Q143" s="417">
        <v>5.7771169303235874</v>
      </c>
      <c r="R143" s="417">
        <v>1.3677099822644898</v>
      </c>
      <c r="S143" s="417">
        <v>4.3967447028839075</v>
      </c>
      <c r="U143" s="425" t="s">
        <v>630</v>
      </c>
      <c r="V143" s="424">
        <v>340019</v>
      </c>
      <c r="W143" s="424">
        <v>125718.81</v>
      </c>
      <c r="X143" s="424">
        <v>164082</v>
      </c>
      <c r="Y143" s="424">
        <v>245409</v>
      </c>
      <c r="AA143" s="417">
        <f t="shared" si="88"/>
        <v>1317.0945669946216</v>
      </c>
      <c r="AB143" s="417">
        <f t="shared" si="89"/>
        <v>7857.9092109234371</v>
      </c>
      <c r="AC143" s="417">
        <f t="shared" si="90"/>
        <v>1500.8950366679101</v>
      </c>
      <c r="AD143" s="417">
        <f t="shared" si="91"/>
        <v>3124.5483098947207</v>
      </c>
      <c r="AF143" s="417">
        <f t="shared" si="92"/>
        <v>7.3952530432039394</v>
      </c>
      <c r="AG143" s="417">
        <f t="shared" si="93"/>
        <v>45.952685443996707</v>
      </c>
      <c r="AH143" s="417">
        <f t="shared" si="94"/>
        <v>8.3355272501827748</v>
      </c>
      <c r="AI143" s="417">
        <f t="shared" si="95"/>
        <v>17.915988015451379</v>
      </c>
      <c r="AK143" s="417">
        <v>1317.0945669946216</v>
      </c>
      <c r="AL143" s="417">
        <v>8184.1732775758128</v>
      </c>
      <c r="AM143" s="417">
        <v>1425.3751597812545</v>
      </c>
      <c r="AN143" s="417">
        <v>3225.9528020621756</v>
      </c>
      <c r="AP143" s="417">
        <f t="shared" si="96"/>
        <v>447.83717757494423</v>
      </c>
      <c r="AQ143" s="417">
        <f t="shared" si="97"/>
        <v>1028.9045252906308</v>
      </c>
      <c r="AR143" s="417">
        <f t="shared" si="98"/>
        <v>233.87840696722782</v>
      </c>
      <c r="AS143" s="417">
        <f t="shared" si="99"/>
        <v>791.67785120127644</v>
      </c>
      <c r="AT143" s="417"/>
    </row>
    <row r="144" spans="1:46">
      <c r="A144" s="416" t="s">
        <v>290</v>
      </c>
      <c r="B144" s="416" t="s">
        <v>629</v>
      </c>
      <c r="C144" s="425" t="s">
        <v>629</v>
      </c>
      <c r="D144" s="424">
        <v>526.84076681809938</v>
      </c>
      <c r="E144" s="424">
        <v>369.94942200615776</v>
      </c>
      <c r="F144" s="424">
        <v>1247.3518766392222</v>
      </c>
      <c r="G144" s="424">
        <v>965.07492983147836</v>
      </c>
      <c r="I144" s="425" t="s">
        <v>629</v>
      </c>
      <c r="J144" s="424">
        <v>96736</v>
      </c>
      <c r="K144" s="424">
        <v>81117</v>
      </c>
      <c r="L144" s="424">
        <v>302104</v>
      </c>
      <c r="M144" s="424">
        <v>304961</v>
      </c>
      <c r="O144" s="425" t="s">
        <v>629</v>
      </c>
      <c r="P144" s="417">
        <v>2.9581177249752915</v>
      </c>
      <c r="Q144" s="417">
        <v>2.1634469123167119</v>
      </c>
      <c r="R144" s="417">
        <v>6.9274235068267362</v>
      </c>
      <c r="S144" s="417">
        <v>5.5336865242630635</v>
      </c>
      <c r="U144" s="425" t="s">
        <v>629</v>
      </c>
      <c r="V144" s="424">
        <v>96736</v>
      </c>
      <c r="W144" s="424">
        <v>81117</v>
      </c>
      <c r="X144" s="424">
        <v>302104</v>
      </c>
      <c r="Y144" s="424">
        <v>304961</v>
      </c>
      <c r="AA144" s="417">
        <f t="shared" si="88"/>
        <v>5446.1706791483975</v>
      </c>
      <c r="AB144" s="417">
        <f t="shared" si="89"/>
        <v>4560.6891527812631</v>
      </c>
      <c r="AC144" s="417">
        <f t="shared" si="90"/>
        <v>4128.8823605090374</v>
      </c>
      <c r="AD144" s="417">
        <f t="shared" si="91"/>
        <v>3164.5847496285701</v>
      </c>
      <c r="AF144" s="417">
        <f t="shared" si="92"/>
        <v>30.5792851159371</v>
      </c>
      <c r="AG144" s="417">
        <f t="shared" si="93"/>
        <v>26.670696799890429</v>
      </c>
      <c r="AH144" s="417">
        <f t="shared" si="94"/>
        <v>22.930591805559466</v>
      </c>
      <c r="AI144" s="417">
        <f t="shared" si="95"/>
        <v>18.14555475704455</v>
      </c>
      <c r="AK144" s="417">
        <v>5446.1706791483975</v>
      </c>
      <c r="AL144" s="417">
        <v>4750.0511000604856</v>
      </c>
      <c r="AM144" s="417">
        <v>3921.1311987506688</v>
      </c>
      <c r="AN144" s="417">
        <v>3267.2885895534419</v>
      </c>
      <c r="AP144" s="417">
        <f t="shared" si="96"/>
        <v>526.84076681809938</v>
      </c>
      <c r="AQ144" s="417">
        <f t="shared" si="97"/>
        <v>385.30989508360642</v>
      </c>
      <c r="AR144" s="417">
        <f t="shared" si="98"/>
        <v>1184.5894196673719</v>
      </c>
      <c r="AS144" s="417">
        <f t="shared" si="99"/>
        <v>996.39559555880714</v>
      </c>
      <c r="AT144" s="417"/>
    </row>
    <row r="145" spans="1:46">
      <c r="C145" s="432" t="s">
        <v>288</v>
      </c>
      <c r="D145" s="431">
        <v>48289.45812033565</v>
      </c>
      <c r="E145" s="431">
        <v>41024.363842093619</v>
      </c>
      <c r="F145" s="431">
        <v>54568.116861493465</v>
      </c>
      <c r="G145" s="431">
        <v>59497.614185369515</v>
      </c>
      <c r="I145" s="432" t="s">
        <v>288</v>
      </c>
      <c r="J145" s="431">
        <v>7178501.2560000001</v>
      </c>
      <c r="K145" s="431">
        <v>5987594.0899999999</v>
      </c>
      <c r="L145" s="431">
        <v>7882724.9000000004</v>
      </c>
      <c r="M145" s="431">
        <v>9902261.0999999996</v>
      </c>
      <c r="O145" s="432" t="s">
        <v>288</v>
      </c>
      <c r="P145" s="417">
        <f>SUM(P146:P156)</f>
        <v>271.13676653753879</v>
      </c>
      <c r="Q145" s="417">
        <f>SUM(Q146:Q156)</f>
        <v>239.90856048007973</v>
      </c>
      <c r="R145" s="417">
        <f>SUM(R146:R156)</f>
        <v>303.05518639061131</v>
      </c>
      <c r="S145" s="417">
        <f>SUM(S146:S156)</f>
        <v>341.1560446408804</v>
      </c>
      <c r="U145" s="432" t="s">
        <v>288</v>
      </c>
      <c r="V145" s="431">
        <v>7178501.2560000001</v>
      </c>
      <c r="W145" s="431">
        <v>5987594.0899999999</v>
      </c>
      <c r="X145" s="431">
        <v>7882724.9000000004</v>
      </c>
      <c r="Y145" s="431">
        <v>9902261.0999999996</v>
      </c>
      <c r="AA145" s="417">
        <f t="shared" si="88"/>
        <v>6726.9554463020977</v>
      </c>
      <c r="AB145" s="417">
        <f t="shared" si="89"/>
        <v>6851.5606144059147</v>
      </c>
      <c r="AC145" s="417">
        <f t="shared" si="90"/>
        <v>6922.4941316287031</v>
      </c>
      <c r="AD145" s="417">
        <f t="shared" si="91"/>
        <v>6008.4877165448115</v>
      </c>
      <c r="AF145" s="417">
        <f t="shared" si="92"/>
        <v>37.770665055037057</v>
      </c>
      <c r="AG145" s="417">
        <f t="shared" si="93"/>
        <v>40.067605932198347</v>
      </c>
      <c r="AH145" s="417">
        <f t="shared" si="94"/>
        <v>38.44548556941411</v>
      </c>
      <c r="AI145" s="417">
        <f t="shared" si="95"/>
        <v>34.452337824224855</v>
      </c>
      <c r="AK145" s="417">
        <v>6726.9554463020995</v>
      </c>
      <c r="AL145" s="417">
        <v>7136.0406165245258</v>
      </c>
      <c r="AM145" s="417">
        <v>6574.1780323698131</v>
      </c>
      <c r="AN145" s="417">
        <v>6203.4879486299278</v>
      </c>
      <c r="AP145" s="417">
        <f t="shared" si="96"/>
        <v>48289.458120335665</v>
      </c>
      <c r="AQ145" s="417">
        <f t="shared" si="97"/>
        <v>42727.714621502208</v>
      </c>
      <c r="AR145" s="417">
        <f t="shared" si="98"/>
        <v>51822.436872794533</v>
      </c>
      <c r="AS145" s="417">
        <f t="shared" si="99"/>
        <v>61428.557398036937</v>
      </c>
      <c r="AT145" s="417"/>
    </row>
    <row r="146" spans="1:46">
      <c r="A146" s="416" t="s">
        <v>288</v>
      </c>
      <c r="B146" s="416" t="s">
        <v>638</v>
      </c>
      <c r="C146" s="425" t="s">
        <v>638</v>
      </c>
      <c r="D146" s="424">
        <v>4448.5604595640416</v>
      </c>
      <c r="E146" s="424">
        <v>2779.2846249845843</v>
      </c>
      <c r="F146" s="424">
        <v>4521.6641900148561</v>
      </c>
      <c r="G146" s="424">
        <v>5247.1509927929728</v>
      </c>
      <c r="I146" s="425" t="s">
        <v>638</v>
      </c>
      <c r="J146" s="424">
        <v>1039916</v>
      </c>
      <c r="K146" s="424">
        <v>741256</v>
      </c>
      <c r="L146" s="424">
        <v>1149200</v>
      </c>
      <c r="M146" s="424">
        <v>1478842</v>
      </c>
      <c r="O146" s="425" t="s">
        <v>638</v>
      </c>
      <c r="P146" s="417">
        <v>24.977880177226513</v>
      </c>
      <c r="Q146" s="417">
        <v>16.253126461898155</v>
      </c>
      <c r="R146" s="417">
        <v>25.111985949210574</v>
      </c>
      <c r="S146" s="417">
        <v>30.086874958675303</v>
      </c>
      <c r="U146" s="425" t="s">
        <v>638</v>
      </c>
      <c r="V146" s="424">
        <v>1039916</v>
      </c>
      <c r="W146" s="424">
        <v>741256</v>
      </c>
      <c r="X146" s="424">
        <v>1149200</v>
      </c>
      <c r="Y146" s="424">
        <v>1478842</v>
      </c>
      <c r="AA146" s="417">
        <f t="shared" si="88"/>
        <v>4277.8074955708353</v>
      </c>
      <c r="AB146" s="417">
        <f t="shared" si="89"/>
        <v>3749.4261429041849</v>
      </c>
      <c r="AC146" s="417">
        <f t="shared" si="90"/>
        <v>3934.6190306429312</v>
      </c>
      <c r="AD146" s="417">
        <f t="shared" si="91"/>
        <v>3548.1484788726398</v>
      </c>
      <c r="AF146" s="417">
        <f t="shared" si="92"/>
        <v>24.01913248495697</v>
      </c>
      <c r="AG146" s="417">
        <f t="shared" si="93"/>
        <v>21.926468671954296</v>
      </c>
      <c r="AH146" s="417">
        <f t="shared" si="94"/>
        <v>21.851710711112577</v>
      </c>
      <c r="AI146" s="417">
        <f t="shared" si="95"/>
        <v>20.344888066930277</v>
      </c>
      <c r="AK146" s="417">
        <v>4277.8074955708362</v>
      </c>
      <c r="AL146" s="417">
        <v>3905.1040704750599</v>
      </c>
      <c r="AM146" s="417">
        <v>3736.6425316002505</v>
      </c>
      <c r="AN146" s="417">
        <v>3663.3005453314659</v>
      </c>
      <c r="AP146" s="417">
        <f t="shared" si="96"/>
        <v>4448.5604595640425</v>
      </c>
      <c r="AQ146" s="417">
        <f t="shared" si="97"/>
        <v>2894.6818228640609</v>
      </c>
      <c r="AR146" s="417">
        <f t="shared" si="98"/>
        <v>4294.1495973150086</v>
      </c>
      <c r="AS146" s="417">
        <f t="shared" si="99"/>
        <v>5417.4427050590757</v>
      </c>
      <c r="AT146" s="417"/>
    </row>
    <row r="147" spans="1:46">
      <c r="A147" s="416" t="s">
        <v>288</v>
      </c>
      <c r="B147" s="416" t="s">
        <v>637</v>
      </c>
      <c r="C147" s="425" t="s">
        <v>637</v>
      </c>
      <c r="D147" s="424">
        <v>12515.658097024747</v>
      </c>
      <c r="E147" s="424">
        <v>9026.8667298108048</v>
      </c>
      <c r="F147" s="424">
        <v>13895.817090080678</v>
      </c>
      <c r="G147" s="424">
        <v>12975.910466820298</v>
      </c>
      <c r="I147" s="425" t="s">
        <v>637</v>
      </c>
      <c r="J147" s="424">
        <v>1262972</v>
      </c>
      <c r="K147" s="424">
        <v>796070</v>
      </c>
      <c r="L147" s="424">
        <v>1373541</v>
      </c>
      <c r="M147" s="424">
        <v>1693658</v>
      </c>
      <c r="O147" s="425" t="s">
        <v>637</v>
      </c>
      <c r="P147" s="417">
        <v>70.273206608785785</v>
      </c>
      <c r="Q147" s="417">
        <v>52.788694326378973</v>
      </c>
      <c r="R147" s="417">
        <v>77.173259413976879</v>
      </c>
      <c r="S147" s="417">
        <v>74.403156346446664</v>
      </c>
      <c r="U147" s="425" t="s">
        <v>637</v>
      </c>
      <c r="V147" s="424">
        <v>1262972</v>
      </c>
      <c r="W147" s="424">
        <v>796070</v>
      </c>
      <c r="X147" s="424">
        <v>1373541</v>
      </c>
      <c r="Y147" s="424">
        <v>1693658</v>
      </c>
      <c r="AA147" s="417">
        <f t="shared" si="88"/>
        <v>9909.6877025181439</v>
      </c>
      <c r="AB147" s="417">
        <f t="shared" si="89"/>
        <v>11339.287662907538</v>
      </c>
      <c r="AC147" s="417">
        <f t="shared" si="90"/>
        <v>10116.783619914278</v>
      </c>
      <c r="AD147" s="417">
        <f t="shared" si="91"/>
        <v>7661.4703008637498</v>
      </c>
      <c r="AF147" s="417">
        <f t="shared" si="92"/>
        <v>55.641143753611153</v>
      </c>
      <c r="AG147" s="417">
        <f t="shared" si="93"/>
        <v>66.311623759693205</v>
      </c>
      <c r="AH147" s="417">
        <f t="shared" si="94"/>
        <v>56.185624902334098</v>
      </c>
      <c r="AI147" s="417">
        <f t="shared" si="95"/>
        <v>43.930448972842612</v>
      </c>
      <c r="AK147" s="417">
        <v>9909.6877025181457</v>
      </c>
      <c r="AL147" s="417">
        <v>11810.100191601359</v>
      </c>
      <c r="AM147" s="417">
        <v>9607.7418582991304</v>
      </c>
      <c r="AN147" s="417">
        <v>7910.1166420500413</v>
      </c>
      <c r="AP147" s="417">
        <f t="shared" si="96"/>
        <v>12515.658097024749</v>
      </c>
      <c r="AQ147" s="417">
        <f t="shared" si="97"/>
        <v>9401.6664595280927</v>
      </c>
      <c r="AR147" s="417">
        <f t="shared" si="98"/>
        <v>13196.627359790047</v>
      </c>
      <c r="AS147" s="417">
        <f t="shared" si="99"/>
        <v>13397.032331741188</v>
      </c>
      <c r="AT147" s="417"/>
    </row>
    <row r="148" spans="1:46">
      <c r="A148" s="416" t="s">
        <v>288</v>
      </c>
      <c r="B148" s="416" t="s">
        <v>636</v>
      </c>
      <c r="C148" s="425" t="s">
        <v>636</v>
      </c>
      <c r="D148" s="424">
        <v>9539.4621517287469</v>
      </c>
      <c r="E148" s="424">
        <v>13220.010102123466</v>
      </c>
      <c r="F148" s="424">
        <v>21911.704518715582</v>
      </c>
      <c r="G148" s="424">
        <v>21893.25154670019</v>
      </c>
      <c r="I148" s="425" t="s">
        <v>636</v>
      </c>
      <c r="J148" s="424">
        <v>1449367</v>
      </c>
      <c r="K148" s="424">
        <v>1616333</v>
      </c>
      <c r="L148" s="424">
        <v>2440436</v>
      </c>
      <c r="M148" s="424">
        <v>2833925</v>
      </c>
      <c r="O148" s="425" t="s">
        <v>636</v>
      </c>
      <c r="P148" s="417">
        <v>53.562392766584772</v>
      </c>
      <c r="Q148" s="417">
        <v>77.310000597213246</v>
      </c>
      <c r="R148" s="417">
        <v>121.69112806128835</v>
      </c>
      <c r="S148" s="417">
        <v>125.53469923566622</v>
      </c>
      <c r="U148" s="425" t="s">
        <v>636</v>
      </c>
      <c r="V148" s="424">
        <v>1449367</v>
      </c>
      <c r="W148" s="424">
        <v>1616333</v>
      </c>
      <c r="X148" s="424">
        <v>2440436</v>
      </c>
      <c r="Y148" s="424">
        <v>2833925</v>
      </c>
      <c r="AA148" s="417">
        <f t="shared" si="88"/>
        <v>6581.8127166747599</v>
      </c>
      <c r="AB148" s="417">
        <f t="shared" si="89"/>
        <v>8179.0139173817934</v>
      </c>
      <c r="AC148" s="417">
        <f t="shared" si="90"/>
        <v>8978.6023967502442</v>
      </c>
      <c r="AD148" s="417">
        <f t="shared" si="91"/>
        <v>7725.4167088755667</v>
      </c>
      <c r="AF148" s="417">
        <f t="shared" si="92"/>
        <v>36.95571429912836</v>
      </c>
      <c r="AG148" s="417">
        <f t="shared" si="93"/>
        <v>47.830490744922763</v>
      </c>
      <c r="AH148" s="417">
        <f t="shared" si="94"/>
        <v>49.86450292541511</v>
      </c>
      <c r="AI148" s="417">
        <f t="shared" si="95"/>
        <v>44.297114156396596</v>
      </c>
      <c r="AK148" s="417">
        <v>6581.8127166747608</v>
      </c>
      <c r="AL148" s="417">
        <v>8518.6104016707432</v>
      </c>
      <c r="AM148" s="417">
        <v>8526.8300002459837</v>
      </c>
      <c r="AN148" s="417">
        <v>7976.1383750007708</v>
      </c>
      <c r="AP148" s="417">
        <f t="shared" si="96"/>
        <v>9539.4621517287487</v>
      </c>
      <c r="AQ148" s="417">
        <f t="shared" si="97"/>
        <v>13768.911106363677</v>
      </c>
      <c r="AR148" s="417">
        <f t="shared" si="98"/>
        <v>20809.182898480307</v>
      </c>
      <c r="AS148" s="417">
        <f t="shared" si="99"/>
        <v>22603.777944374058</v>
      </c>
      <c r="AT148" s="417"/>
    </row>
    <row r="149" spans="1:46">
      <c r="A149" s="416" t="s">
        <v>288</v>
      </c>
      <c r="B149" s="416" t="s">
        <v>635</v>
      </c>
      <c r="C149" s="425" t="s">
        <v>635</v>
      </c>
      <c r="D149" s="424">
        <v>6005.0308066488815</v>
      </c>
      <c r="E149" s="424">
        <v>5126.7921681424486</v>
      </c>
      <c r="F149" s="424">
        <v>6126.9560520417435</v>
      </c>
      <c r="G149" s="424">
        <v>5930.7639461857498</v>
      </c>
      <c r="I149" s="425" t="s">
        <v>635</v>
      </c>
      <c r="J149" s="424">
        <v>1839798</v>
      </c>
      <c r="K149" s="424">
        <v>1415465</v>
      </c>
      <c r="L149" s="424">
        <v>1741350</v>
      </c>
      <c r="M149" s="424">
        <v>2003438</v>
      </c>
      <c r="O149" s="425" t="s">
        <v>635</v>
      </c>
      <c r="P149" s="417">
        <v>33.717185887977998</v>
      </c>
      <c r="Q149" s="417">
        <v>29.981240749371043</v>
      </c>
      <c r="R149" s="417">
        <v>34.027302299465418</v>
      </c>
      <c r="S149" s="417">
        <v>34.006674003358654</v>
      </c>
      <c r="U149" s="425" t="s">
        <v>635</v>
      </c>
      <c r="V149" s="424">
        <v>1839798</v>
      </c>
      <c r="W149" s="424">
        <v>1415465</v>
      </c>
      <c r="X149" s="424">
        <v>1741350</v>
      </c>
      <c r="Y149" s="424">
        <v>2003438</v>
      </c>
      <c r="AA149" s="417">
        <f t="shared" si="88"/>
        <v>3263.9620255315431</v>
      </c>
      <c r="AB149" s="417">
        <f t="shared" si="89"/>
        <v>3621.9844137032342</v>
      </c>
      <c r="AC149" s="417">
        <f t="shared" si="90"/>
        <v>3518.509232516004</v>
      </c>
      <c r="AD149" s="417">
        <f t="shared" si="91"/>
        <v>2960.2932290321687</v>
      </c>
      <c r="AF149" s="417">
        <f t="shared" si="92"/>
        <v>18.326569486420791</v>
      </c>
      <c r="AG149" s="417">
        <f t="shared" si="93"/>
        <v>21.181195401773302</v>
      </c>
      <c r="AH149" s="417">
        <f t="shared" si="94"/>
        <v>19.540759927335351</v>
      </c>
      <c r="AI149" s="417">
        <f t="shared" si="95"/>
        <v>16.974158423349589</v>
      </c>
      <c r="AK149" s="417">
        <v>3263.9620255315426</v>
      </c>
      <c r="AL149" s="417">
        <v>3772.370901055825</v>
      </c>
      <c r="AM149" s="417">
        <v>3341.469947574345</v>
      </c>
      <c r="AN149" s="417">
        <v>3056.3669657083269</v>
      </c>
      <c r="AP149" s="417">
        <f t="shared" si="96"/>
        <v>6005.0308066488806</v>
      </c>
      <c r="AQ149" s="417">
        <f t="shared" si="97"/>
        <v>5339.6589774629829</v>
      </c>
      <c r="AR149" s="417">
        <f t="shared" si="98"/>
        <v>5818.6686932085859</v>
      </c>
      <c r="AS149" s="417">
        <f t="shared" si="99"/>
        <v>6123.2417210447584</v>
      </c>
      <c r="AT149" s="417"/>
    </row>
    <row r="150" spans="1:46">
      <c r="A150" s="416" t="s">
        <v>288</v>
      </c>
      <c r="B150" s="416" t="s">
        <v>634</v>
      </c>
      <c r="C150" s="425" t="s">
        <v>634</v>
      </c>
      <c r="D150" s="424">
        <v>1936.7578027088282</v>
      </c>
      <c r="E150" s="424">
        <v>1173.5201079236335</v>
      </c>
      <c r="F150" s="424">
        <v>1273.3238649877749</v>
      </c>
      <c r="G150" s="424">
        <v>3953.4774754321197</v>
      </c>
      <c r="I150" s="425" t="s">
        <v>634</v>
      </c>
      <c r="J150" s="424">
        <v>170341</v>
      </c>
      <c r="K150" s="424">
        <v>155254</v>
      </c>
      <c r="L150" s="424">
        <v>165858.9</v>
      </c>
      <c r="M150" s="424">
        <v>746539.1</v>
      </c>
      <c r="O150" s="425" t="s">
        <v>634</v>
      </c>
      <c r="P150" s="417">
        <v>10.874552513805886</v>
      </c>
      <c r="Q150" s="417">
        <v>6.8626906896118918</v>
      </c>
      <c r="R150" s="417">
        <v>7.0716642507373919</v>
      </c>
      <c r="S150" s="417">
        <v>22.669022221514446</v>
      </c>
      <c r="U150" s="425" t="s">
        <v>634</v>
      </c>
      <c r="V150" s="424">
        <v>170341</v>
      </c>
      <c r="W150" s="424">
        <v>155254</v>
      </c>
      <c r="X150" s="424">
        <v>165858.9</v>
      </c>
      <c r="Y150" s="424">
        <v>746539.1</v>
      </c>
      <c r="AA150" s="417">
        <f t="shared" si="88"/>
        <v>11369.886302820978</v>
      </c>
      <c r="AB150" s="417">
        <f t="shared" si="89"/>
        <v>7558.7109377126098</v>
      </c>
      <c r="AC150" s="417">
        <f t="shared" si="90"/>
        <v>7677.1512712780259</v>
      </c>
      <c r="AD150" s="417">
        <f t="shared" si="91"/>
        <v>5295.7406724337952</v>
      </c>
      <c r="AF150" s="417">
        <f t="shared" si="92"/>
        <v>63.839900633469846</v>
      </c>
      <c r="AG150" s="417">
        <f t="shared" si="93"/>
        <v>44.202987939839822</v>
      </c>
      <c r="AH150" s="417">
        <f t="shared" si="94"/>
        <v>42.636628186593498</v>
      </c>
      <c r="AI150" s="417">
        <f t="shared" si="95"/>
        <v>30.365485507074506</v>
      </c>
      <c r="AK150" s="417">
        <v>11369.88630282098</v>
      </c>
      <c r="AL150" s="417">
        <v>7872.5521520854718</v>
      </c>
      <c r="AM150" s="417">
        <v>7290.8634199074877</v>
      </c>
      <c r="AN150" s="417">
        <v>5467.6093204038361</v>
      </c>
      <c r="AP150" s="417">
        <f t="shared" si="96"/>
        <v>1936.7578027088284</v>
      </c>
      <c r="AQ150" s="417">
        <f t="shared" si="97"/>
        <v>1222.2452118198778</v>
      </c>
      <c r="AR150" s="417">
        <f t="shared" si="98"/>
        <v>1209.2545868760938</v>
      </c>
      <c r="AS150" s="417">
        <f t="shared" si="99"/>
        <v>4081.784141205891</v>
      </c>
      <c r="AT150" s="417"/>
    </row>
    <row r="151" spans="1:46">
      <c r="A151" s="416" t="s">
        <v>288</v>
      </c>
      <c r="B151" s="416" t="s">
        <v>633</v>
      </c>
      <c r="C151" s="425" t="s">
        <v>633</v>
      </c>
      <c r="D151" s="424">
        <v>5691.0334072827554</v>
      </c>
      <c r="E151" s="424">
        <v>3670.8553525539164</v>
      </c>
      <c r="F151" s="424">
        <v>2786.3818061917223</v>
      </c>
      <c r="G151" s="424">
        <v>2676.6196779693996</v>
      </c>
      <c r="I151" s="425" t="s">
        <v>633</v>
      </c>
      <c r="J151" s="424">
        <v>464288</v>
      </c>
      <c r="K151" s="424">
        <v>238337</v>
      </c>
      <c r="L151" s="424">
        <v>215348</v>
      </c>
      <c r="M151" s="424">
        <v>192245</v>
      </c>
      <c r="O151" s="425" t="s">
        <v>633</v>
      </c>
      <c r="P151" s="417">
        <v>31.954146026292843</v>
      </c>
      <c r="Q151" s="417">
        <v>21.466990365812375</v>
      </c>
      <c r="R151" s="417">
        <v>15.474740676395214</v>
      </c>
      <c r="S151" s="417">
        <v>15.347589896613529</v>
      </c>
      <c r="U151" s="425" t="s">
        <v>633</v>
      </c>
      <c r="V151" s="424">
        <v>464288</v>
      </c>
      <c r="W151" s="424">
        <v>238337</v>
      </c>
      <c r="X151" s="424">
        <v>215348</v>
      </c>
      <c r="Y151" s="424">
        <v>192245</v>
      </c>
      <c r="AA151" s="417">
        <f t="shared" si="88"/>
        <v>12257.550070824049</v>
      </c>
      <c r="AB151" s="417">
        <f t="shared" si="89"/>
        <v>15401.953337307747</v>
      </c>
      <c r="AC151" s="417">
        <f t="shared" si="90"/>
        <v>12938.972296894897</v>
      </c>
      <c r="AD151" s="417">
        <f t="shared" si="91"/>
        <v>13922.961210795596</v>
      </c>
      <c r="AF151" s="417">
        <f t="shared" si="92"/>
        <v>68.823975692442716</v>
      </c>
      <c r="AG151" s="417">
        <f t="shared" si="93"/>
        <v>90.069902557355235</v>
      </c>
      <c r="AH151" s="417">
        <f t="shared" si="94"/>
        <v>71.859226351743288</v>
      </c>
      <c r="AI151" s="417">
        <f t="shared" si="95"/>
        <v>79.833493181167427</v>
      </c>
      <c r="AK151" s="417">
        <v>12257.550070824047</v>
      </c>
      <c r="AL151" s="417">
        <v>16041.449645464967</v>
      </c>
      <c r="AM151" s="417">
        <v>12287.927706148103</v>
      </c>
      <c r="AN151" s="417">
        <v>14374.818782201008</v>
      </c>
      <c r="AP151" s="417">
        <f t="shared" si="96"/>
        <v>5691.0334072827545</v>
      </c>
      <c r="AQ151" s="417">
        <f t="shared" si="97"/>
        <v>3823.2709841511842</v>
      </c>
      <c r="AR151" s="417">
        <f t="shared" si="98"/>
        <v>2646.1806556635815</v>
      </c>
      <c r="AS151" s="417">
        <f t="shared" si="99"/>
        <v>2763.4870367842327</v>
      </c>
      <c r="AT151" s="417"/>
    </row>
    <row r="152" spans="1:46">
      <c r="A152" s="416" t="s">
        <v>288</v>
      </c>
      <c r="B152" s="416" t="s">
        <v>97</v>
      </c>
      <c r="C152" s="425" t="s">
        <v>97</v>
      </c>
      <c r="D152" s="424">
        <v>0</v>
      </c>
      <c r="E152" s="424">
        <v>0</v>
      </c>
      <c r="F152" s="424">
        <v>0</v>
      </c>
      <c r="G152" s="424">
        <v>0</v>
      </c>
      <c r="I152" s="425" t="s">
        <v>97</v>
      </c>
      <c r="J152" s="424">
        <v>0</v>
      </c>
      <c r="K152" s="424">
        <v>0</v>
      </c>
      <c r="L152" s="424">
        <v>0</v>
      </c>
      <c r="M152" s="424">
        <v>0</v>
      </c>
      <c r="O152" s="425" t="s">
        <v>97</v>
      </c>
      <c r="P152" s="417">
        <v>0</v>
      </c>
      <c r="Q152" s="417">
        <v>0</v>
      </c>
      <c r="R152" s="417">
        <v>0</v>
      </c>
      <c r="S152" s="417">
        <v>0</v>
      </c>
      <c r="U152" s="425" t="s">
        <v>97</v>
      </c>
      <c r="V152" s="424">
        <v>0</v>
      </c>
      <c r="W152" s="424">
        <v>0</v>
      </c>
      <c r="X152" s="424">
        <v>0</v>
      </c>
      <c r="Y152" s="424">
        <v>0</v>
      </c>
      <c r="AA152" s="417">
        <f t="shared" si="88"/>
        <v>0</v>
      </c>
      <c r="AB152" s="417">
        <f t="shared" si="89"/>
        <v>0</v>
      </c>
      <c r="AC152" s="417">
        <f t="shared" si="90"/>
        <v>0</v>
      </c>
      <c r="AD152" s="417">
        <f t="shared" si="91"/>
        <v>0</v>
      </c>
      <c r="AF152" s="417">
        <f t="shared" si="92"/>
        <v>0</v>
      </c>
      <c r="AG152" s="417">
        <f t="shared" si="93"/>
        <v>0</v>
      </c>
      <c r="AH152" s="417">
        <f t="shared" si="94"/>
        <v>0</v>
      </c>
      <c r="AI152" s="417">
        <f t="shared" si="95"/>
        <v>0</v>
      </c>
      <c r="AK152" s="417">
        <v>0</v>
      </c>
      <c r="AL152" s="417">
        <v>0</v>
      </c>
      <c r="AM152" s="417">
        <v>0</v>
      </c>
      <c r="AN152" s="417">
        <v>0</v>
      </c>
      <c r="AP152" s="417">
        <f t="shared" si="96"/>
        <v>0</v>
      </c>
      <c r="AQ152" s="417">
        <f t="shared" si="97"/>
        <v>0</v>
      </c>
      <c r="AR152" s="417">
        <f t="shared" si="98"/>
        <v>0</v>
      </c>
      <c r="AS152" s="417">
        <f t="shared" si="99"/>
        <v>0</v>
      </c>
      <c r="AT152" s="417"/>
    </row>
    <row r="153" spans="1:46">
      <c r="A153" s="416" t="s">
        <v>288</v>
      </c>
      <c r="B153" s="416" t="s">
        <v>632</v>
      </c>
      <c r="C153" s="425" t="s">
        <v>632</v>
      </c>
      <c r="D153" s="424">
        <v>0.28897788597830759</v>
      </c>
      <c r="E153" s="424">
        <v>0.20574945679457601</v>
      </c>
      <c r="F153" s="424">
        <v>1.9099052009395066E-2</v>
      </c>
      <c r="G153" s="424">
        <v>88.670021282582113</v>
      </c>
      <c r="I153" s="425" t="s">
        <v>632</v>
      </c>
      <c r="J153" s="424">
        <v>23</v>
      </c>
      <c r="K153" s="424">
        <v>799</v>
      </c>
      <c r="L153" s="424">
        <v>1</v>
      </c>
      <c r="M153" s="424">
        <v>8534</v>
      </c>
      <c r="O153" s="425" t="s">
        <v>632</v>
      </c>
      <c r="P153" s="417">
        <v>1.6225597191370444E-3</v>
      </c>
      <c r="Q153" s="417">
        <v>1.2032131976290996E-3</v>
      </c>
      <c r="R153" s="417">
        <v>1.0607048766741679E-4</v>
      </c>
      <c r="S153" s="417">
        <v>0.50842902111572308</v>
      </c>
      <c r="U153" s="425" t="s">
        <v>632</v>
      </c>
      <c r="V153" s="424">
        <v>23</v>
      </c>
      <c r="W153" s="424">
        <v>799</v>
      </c>
      <c r="X153" s="424">
        <v>1</v>
      </c>
      <c r="Y153" s="424">
        <v>8534</v>
      </c>
      <c r="AA153" s="417">
        <f t="shared" si="88"/>
        <v>12564.255912100329</v>
      </c>
      <c r="AB153" s="417">
        <f t="shared" si="89"/>
        <v>257.50870687681606</v>
      </c>
      <c r="AC153" s="417">
        <f t="shared" si="90"/>
        <v>19099.052009395065</v>
      </c>
      <c r="AD153" s="417">
        <f t="shared" si="91"/>
        <v>10390.206384178828</v>
      </c>
      <c r="AF153" s="417">
        <f t="shared" si="92"/>
        <v>70.546074745088887</v>
      </c>
      <c r="AG153" s="417">
        <f t="shared" si="93"/>
        <v>1.5058988706246552</v>
      </c>
      <c r="AH153" s="417">
        <f t="shared" si="94"/>
        <v>106.07048766741678</v>
      </c>
      <c r="AI153" s="417">
        <f t="shared" si="95"/>
        <v>59.576871468915286</v>
      </c>
      <c r="AK153" s="417">
        <v>12564.255912100331</v>
      </c>
      <c r="AL153" s="417">
        <v>268.20058885825108</v>
      </c>
      <c r="AM153" s="417">
        <v>18138.053391128269</v>
      </c>
      <c r="AN153" s="417">
        <v>10727.411476692887</v>
      </c>
      <c r="AP153" s="417">
        <f t="shared" si="96"/>
        <v>0.28897788597830759</v>
      </c>
      <c r="AQ153" s="417">
        <f t="shared" si="97"/>
        <v>0.2142922704977426</v>
      </c>
      <c r="AR153" s="417">
        <f t="shared" si="98"/>
        <v>1.813805339112827E-2</v>
      </c>
      <c r="AS153" s="417">
        <f t="shared" si="99"/>
        <v>91.547729542097088</v>
      </c>
      <c r="AT153" s="417"/>
    </row>
    <row r="154" spans="1:46">
      <c r="A154" s="416" t="s">
        <v>288</v>
      </c>
      <c r="B154" s="416" t="s">
        <v>631</v>
      </c>
      <c r="C154" s="425" t="s">
        <v>631</v>
      </c>
      <c r="D154" s="424">
        <v>100.35865392166725</v>
      </c>
      <c r="E154" s="424">
        <v>37.193700077727357</v>
      </c>
      <c r="F154" s="424">
        <v>33.773333775794541</v>
      </c>
      <c r="G154" s="424">
        <v>62.520242476803823</v>
      </c>
      <c r="I154" s="425" t="s">
        <v>631</v>
      </c>
      <c r="J154" s="424">
        <v>12573</v>
      </c>
      <c r="K154" s="424">
        <v>4569</v>
      </c>
      <c r="L154" s="424">
        <v>7321</v>
      </c>
      <c r="M154" s="424">
        <v>6852</v>
      </c>
      <c r="O154" s="425" t="s">
        <v>631</v>
      </c>
      <c r="P154" s="417">
        <v>0.56349609164327485</v>
      </c>
      <c r="Q154" s="417">
        <v>0.21750701799840561</v>
      </c>
      <c r="R154" s="417">
        <v>0.18756710971784149</v>
      </c>
      <c r="S154" s="417">
        <v>0.35848762888075586</v>
      </c>
      <c r="U154" s="425" t="s">
        <v>631</v>
      </c>
      <c r="V154" s="424">
        <v>12573</v>
      </c>
      <c r="W154" s="424">
        <v>4569</v>
      </c>
      <c r="X154" s="424">
        <v>7321</v>
      </c>
      <c r="Y154" s="424">
        <v>6852</v>
      </c>
      <c r="AA154" s="417">
        <f t="shared" si="88"/>
        <v>7982.0769841459678</v>
      </c>
      <c r="AB154" s="417">
        <f t="shared" si="89"/>
        <v>8140.4465042082193</v>
      </c>
      <c r="AC154" s="417">
        <f t="shared" si="90"/>
        <v>4613.2131916124226</v>
      </c>
      <c r="AD154" s="417">
        <f t="shared" si="91"/>
        <v>9124.3786451844462</v>
      </c>
      <c r="AF154" s="417">
        <f t="shared" si="92"/>
        <v>44.817950500538842</v>
      </c>
      <c r="AG154" s="417">
        <f t="shared" si="93"/>
        <v>47.604950317007138</v>
      </c>
      <c r="AH154" s="417">
        <f t="shared" si="94"/>
        <v>25.620422034946248</v>
      </c>
      <c r="AI154" s="417">
        <f t="shared" si="95"/>
        <v>52.318684892112643</v>
      </c>
      <c r="AK154" s="417">
        <v>7982.0769841459678</v>
      </c>
      <c r="AL154" s="417">
        <v>8478.4416514589702</v>
      </c>
      <c r="AM154" s="417">
        <v>4381.0921679758085</v>
      </c>
      <c r="AN154" s="417">
        <v>9420.5024016738025</v>
      </c>
      <c r="AP154" s="417">
        <f t="shared" si="96"/>
        <v>100.35865392166725</v>
      </c>
      <c r="AQ154" s="417">
        <f t="shared" si="97"/>
        <v>38.737999905516034</v>
      </c>
      <c r="AR154" s="417">
        <f t="shared" si="98"/>
        <v>32.073975761750894</v>
      </c>
      <c r="AS154" s="417">
        <f t="shared" si="99"/>
        <v>64.549282456268898</v>
      </c>
      <c r="AT154" s="417"/>
    </row>
    <row r="155" spans="1:46">
      <c r="A155" s="416" t="s">
        <v>288</v>
      </c>
      <c r="B155" s="416" t="s">
        <v>630</v>
      </c>
      <c r="C155" s="425" t="s">
        <v>630</v>
      </c>
      <c r="D155" s="424">
        <v>7572.6662877612271</v>
      </c>
      <c r="E155" s="424">
        <v>3688.0434308504505</v>
      </c>
      <c r="F155" s="424">
        <v>823.46709689443003</v>
      </c>
      <c r="G155" s="424">
        <v>4070.000068811361</v>
      </c>
      <c r="I155" s="425" t="s">
        <v>630</v>
      </c>
      <c r="J155" s="424">
        <v>775533.25600000005</v>
      </c>
      <c r="K155" s="424">
        <v>530416.09000000008</v>
      </c>
      <c r="L155" s="424">
        <v>175619</v>
      </c>
      <c r="M155" s="424">
        <v>293179</v>
      </c>
      <c r="O155" s="425" t="s">
        <v>630</v>
      </c>
      <c r="P155" s="417">
        <v>42.519181851550968</v>
      </c>
      <c r="Q155" s="417">
        <v>21.567505443569885</v>
      </c>
      <c r="R155" s="417">
        <v>4.5732927740443738</v>
      </c>
      <c r="S155" s="417">
        <v>23.337156357863307</v>
      </c>
      <c r="U155" s="425" t="s">
        <v>630</v>
      </c>
      <c r="V155" s="424">
        <v>775533.25600000005</v>
      </c>
      <c r="W155" s="424">
        <v>530416.09000000008</v>
      </c>
      <c r="X155" s="424">
        <v>175619</v>
      </c>
      <c r="Y155" s="424">
        <v>293179</v>
      </c>
      <c r="AA155" s="417">
        <f t="shared" si="88"/>
        <v>9764.4636502360718</v>
      </c>
      <c r="AB155" s="417">
        <f t="shared" si="89"/>
        <v>6953.1137919486</v>
      </c>
      <c r="AC155" s="417">
        <f t="shared" si="90"/>
        <v>4688.9408144587433</v>
      </c>
      <c r="AD155" s="417">
        <f t="shared" si="91"/>
        <v>13882.304219645202</v>
      </c>
      <c r="AF155" s="417">
        <f t="shared" si="92"/>
        <v>54.825736385379408</v>
      </c>
      <c r="AG155" s="417">
        <f t="shared" si="93"/>
        <v>40.661484163442104</v>
      </c>
      <c r="AH155" s="417">
        <f t="shared" si="94"/>
        <v>26.040990861150412</v>
      </c>
      <c r="AI155" s="417">
        <f t="shared" si="95"/>
        <v>79.600368231910565</v>
      </c>
      <c r="AK155" s="417">
        <v>9764.4636502360718</v>
      </c>
      <c r="AL155" s="417">
        <v>7241.8103295090386</v>
      </c>
      <c r="AM155" s="417">
        <v>4453.00943725672</v>
      </c>
      <c r="AN155" s="417">
        <v>14332.842303837817</v>
      </c>
      <c r="AP155" s="417">
        <f t="shared" si="96"/>
        <v>7572.6662877612271</v>
      </c>
      <c r="AQ155" s="417">
        <f t="shared" si="97"/>
        <v>3841.1727194997966</v>
      </c>
      <c r="AR155" s="417">
        <f t="shared" si="98"/>
        <v>782.03306436158789</v>
      </c>
      <c r="AS155" s="417">
        <f t="shared" si="99"/>
        <v>4202.088373796867</v>
      </c>
      <c r="AT155" s="417"/>
    </row>
    <row r="156" spans="1:46">
      <c r="A156" s="416" t="s">
        <v>288</v>
      </c>
      <c r="B156" s="416" t="s">
        <v>629</v>
      </c>
      <c r="C156" s="425" t="s">
        <v>629</v>
      </c>
      <c r="D156" s="424">
        <v>479.6414758087742</v>
      </c>
      <c r="E156" s="424">
        <v>2301.5918761698076</v>
      </c>
      <c r="F156" s="424">
        <v>3195.0098097388818</v>
      </c>
      <c r="G156" s="424">
        <v>2599.2497468980473</v>
      </c>
      <c r="I156" s="425" t="s">
        <v>629</v>
      </c>
      <c r="J156" s="424">
        <v>163690</v>
      </c>
      <c r="K156" s="424">
        <v>489095</v>
      </c>
      <c r="L156" s="424">
        <v>614050</v>
      </c>
      <c r="M156" s="424">
        <v>645049</v>
      </c>
      <c r="O156" s="425" t="s">
        <v>629</v>
      </c>
      <c r="P156" s="417">
        <v>2.6931020539515678</v>
      </c>
      <c r="Q156" s="417">
        <v>13.459601615028115</v>
      </c>
      <c r="R156" s="417">
        <v>17.74413978528758</v>
      </c>
      <c r="S156" s="417">
        <v>14.903954970745684</v>
      </c>
      <c r="U156" s="425" t="s">
        <v>629</v>
      </c>
      <c r="V156" s="424">
        <v>163690</v>
      </c>
      <c r="W156" s="424">
        <v>489095</v>
      </c>
      <c r="X156" s="424">
        <v>614050</v>
      </c>
      <c r="Y156" s="424">
        <v>645049</v>
      </c>
      <c r="AA156" s="417">
        <f t="shared" si="88"/>
        <v>2930.1819036518673</v>
      </c>
      <c r="AB156" s="417">
        <f t="shared" si="89"/>
        <v>4705.8176349580499</v>
      </c>
      <c r="AC156" s="417">
        <f t="shared" si="90"/>
        <v>5203.1753273168006</v>
      </c>
      <c r="AD156" s="417">
        <f t="shared" si="91"/>
        <v>4029.5384488589975</v>
      </c>
      <c r="AF156" s="417">
        <f t="shared" si="92"/>
        <v>16.452453136731428</v>
      </c>
      <c r="AG156" s="417">
        <f t="shared" si="93"/>
        <v>27.519401374023687</v>
      </c>
      <c r="AH156" s="417">
        <f t="shared" si="94"/>
        <v>28.896897297105415</v>
      </c>
      <c r="AI156" s="417">
        <f t="shared" si="95"/>
        <v>23.105151656301587</v>
      </c>
      <c r="AK156" s="417">
        <v>2930.1819036518673</v>
      </c>
      <c r="AL156" s="417">
        <v>4901.2053847136185</v>
      </c>
      <c r="AM156" s="417">
        <v>4941.3694378050259</v>
      </c>
      <c r="AN156" s="417">
        <v>4160.3136072336638</v>
      </c>
      <c r="AP156" s="417">
        <f t="shared" si="96"/>
        <v>479.64147580877415</v>
      </c>
      <c r="AQ156" s="417">
        <f t="shared" si="97"/>
        <v>2397.1550476365069</v>
      </c>
      <c r="AR156" s="417">
        <f t="shared" si="98"/>
        <v>3034.2479032841766</v>
      </c>
      <c r="AS156" s="417">
        <f t="shared" si="99"/>
        <v>2683.6061320324675</v>
      </c>
      <c r="AT156" s="417"/>
    </row>
    <row r="157" spans="1:46">
      <c r="C157" s="432" t="s">
        <v>302</v>
      </c>
      <c r="D157" s="431">
        <v>28053.8614551069</v>
      </c>
      <c r="E157" s="431">
        <v>14535.170653088731</v>
      </c>
      <c r="F157" s="431">
        <v>45357.003715507264</v>
      </c>
      <c r="G157" s="431">
        <v>36894.542717328804</v>
      </c>
      <c r="I157" s="432" t="s">
        <v>302</v>
      </c>
      <c r="J157" s="431">
        <v>4178472.5999999996</v>
      </c>
      <c r="K157" s="431">
        <v>2044827</v>
      </c>
      <c r="L157" s="431">
        <v>5169970</v>
      </c>
      <c r="M157" s="431">
        <v>3850912</v>
      </c>
      <c r="O157" s="432" t="s">
        <v>302</v>
      </c>
      <c r="P157" s="417">
        <f>SUM(P158:P168)</f>
        <v>157.51747027011174</v>
      </c>
      <c r="Q157" s="417">
        <f>SUM(Q158:Q168)</f>
        <v>85.000997971279133</v>
      </c>
      <c r="R157" s="417">
        <f>SUM(R158:R168)</f>
        <v>251.89938751253618</v>
      </c>
      <c r="S157" s="417">
        <f>SUM(S158:S168)</f>
        <v>211.55127704890373</v>
      </c>
      <c r="U157" s="432" t="s">
        <v>302</v>
      </c>
      <c r="V157" s="431">
        <v>4178472.5999999996</v>
      </c>
      <c r="W157" s="431">
        <v>2044827</v>
      </c>
      <c r="X157" s="431">
        <v>5169970</v>
      </c>
      <c r="Y157" s="431">
        <v>3850912</v>
      </c>
      <c r="AA157" s="417">
        <f t="shared" si="88"/>
        <v>6713.9034141582988</v>
      </c>
      <c r="AB157" s="417">
        <f t="shared" si="89"/>
        <v>7108.2642458695682</v>
      </c>
      <c r="AC157" s="417">
        <f t="shared" si="90"/>
        <v>8773.1657467078658</v>
      </c>
      <c r="AD157" s="417">
        <f t="shared" si="91"/>
        <v>9580.7285955453681</v>
      </c>
      <c r="AF157" s="417">
        <f t="shared" si="92"/>
        <v>37.697380203022455</v>
      </c>
      <c r="AG157" s="417">
        <f t="shared" si="93"/>
        <v>41.568796759471155</v>
      </c>
      <c r="AH157" s="417">
        <f t="shared" si="94"/>
        <v>48.723568514427775</v>
      </c>
      <c r="AI157" s="417">
        <f t="shared" si="95"/>
        <v>54.935370387301433</v>
      </c>
      <c r="AK157" s="417">
        <v>6713.9034141582988</v>
      </c>
      <c r="AL157" s="417">
        <v>7403.4027028618129</v>
      </c>
      <c r="AM157" s="417">
        <v>8331.730215967149</v>
      </c>
      <c r="AN157" s="417">
        <v>9891.6627919374969</v>
      </c>
      <c r="AP157" s="417">
        <f t="shared" si="96"/>
        <v>28053.8614551069</v>
      </c>
      <c r="AQ157" s="417">
        <f t="shared" si="97"/>
        <v>15138.677738684813</v>
      </c>
      <c r="AR157" s="417">
        <f t="shared" si="98"/>
        <v>43074.795264643682</v>
      </c>
      <c r="AS157" s="417">
        <f t="shared" si="99"/>
        <v>38091.922945425613</v>
      </c>
      <c r="AT157" s="417"/>
    </row>
    <row r="158" spans="1:46">
      <c r="A158" s="416" t="s">
        <v>302</v>
      </c>
      <c r="B158" s="416" t="s">
        <v>638</v>
      </c>
      <c r="C158" s="425" t="s">
        <v>638</v>
      </c>
      <c r="D158" s="424">
        <v>2396.0521473949266</v>
      </c>
      <c r="E158" s="424">
        <v>1534.5124299542581</v>
      </c>
      <c r="F158" s="424">
        <v>3157.3393197657706</v>
      </c>
      <c r="G158" s="424">
        <v>1682.2961042502948</v>
      </c>
      <c r="I158" s="425" t="s">
        <v>638</v>
      </c>
      <c r="J158" s="424">
        <v>542350.05000000005</v>
      </c>
      <c r="K158" s="424">
        <v>407371</v>
      </c>
      <c r="L158" s="424">
        <v>663287</v>
      </c>
      <c r="M158" s="424">
        <v>314223</v>
      </c>
      <c r="O158" s="425" t="s">
        <v>638</v>
      </c>
      <c r="P158" s="417">
        <v>13.453409025238217</v>
      </c>
      <c r="Q158" s="417">
        <v>8.9737569003172997</v>
      </c>
      <c r="R158" s="417">
        <v>17.534929022357939</v>
      </c>
      <c r="S158" s="417">
        <v>9.6461932583159093</v>
      </c>
      <c r="U158" s="425" t="s">
        <v>638</v>
      </c>
      <c r="V158" s="424">
        <v>542350.05000000005</v>
      </c>
      <c r="W158" s="424">
        <v>407371</v>
      </c>
      <c r="X158" s="424">
        <v>663287</v>
      </c>
      <c r="Y158" s="424">
        <v>314223</v>
      </c>
      <c r="AA158" s="417">
        <f t="shared" si="88"/>
        <v>4417.9071199402051</v>
      </c>
      <c r="AB158" s="417">
        <f t="shared" si="89"/>
        <v>3766.8671308322346</v>
      </c>
      <c r="AC158" s="417">
        <f t="shared" si="90"/>
        <v>4760.1405119741084</v>
      </c>
      <c r="AD158" s="417">
        <f t="shared" si="91"/>
        <v>5353.8286638797754</v>
      </c>
      <c r="AF158" s="417">
        <f t="shared" si="92"/>
        <v>24.805767096800704</v>
      </c>
      <c r="AG158" s="417">
        <f t="shared" si="93"/>
        <v>22.028462753404881</v>
      </c>
      <c r="AH158" s="417">
        <f t="shared" si="94"/>
        <v>26.436412928879868</v>
      </c>
      <c r="AI158" s="417">
        <f t="shared" si="95"/>
        <v>30.69855885252165</v>
      </c>
      <c r="AK158" s="417">
        <v>4417.9071199402051</v>
      </c>
      <c r="AL158" s="417">
        <v>3923.269216381409</v>
      </c>
      <c r="AM158" s="417">
        <v>4520.6266108384571</v>
      </c>
      <c r="AN158" s="417">
        <v>5527.582506985048</v>
      </c>
      <c r="AP158" s="417">
        <f t="shared" si="96"/>
        <v>2396.0521473949266</v>
      </c>
      <c r="AQ158" s="417">
        <f t="shared" si="97"/>
        <v>1598.2261039465111</v>
      </c>
      <c r="AR158" s="417">
        <f t="shared" si="98"/>
        <v>2998.4728628232078</v>
      </c>
      <c r="AS158" s="417">
        <f t="shared" si="99"/>
        <v>1736.8935580923626</v>
      </c>
      <c r="AT158" s="417"/>
    </row>
    <row r="159" spans="1:46">
      <c r="A159" s="416" t="s">
        <v>302</v>
      </c>
      <c r="B159" s="416" t="s">
        <v>637</v>
      </c>
      <c r="C159" s="425" t="s">
        <v>637</v>
      </c>
      <c r="D159" s="424">
        <v>4008.3577026573485</v>
      </c>
      <c r="E159" s="424">
        <v>2658.1411816253285</v>
      </c>
      <c r="F159" s="424">
        <v>3929.5175580631926</v>
      </c>
      <c r="G159" s="424">
        <v>2680.2576634432899</v>
      </c>
      <c r="I159" s="425" t="s">
        <v>637</v>
      </c>
      <c r="J159" s="424">
        <v>365561</v>
      </c>
      <c r="K159" s="424">
        <v>326080</v>
      </c>
      <c r="L159" s="424">
        <v>476138</v>
      </c>
      <c r="M159" s="424">
        <v>301033</v>
      </c>
      <c r="O159" s="425" t="s">
        <v>637</v>
      </c>
      <c r="P159" s="417">
        <v>22.506219554505044</v>
      </c>
      <c r="Q159" s="417">
        <v>15.54468527266274</v>
      </c>
      <c r="R159" s="417">
        <v>21.823378640804137</v>
      </c>
      <c r="S159" s="417">
        <v>15.368449905064734</v>
      </c>
      <c r="U159" s="425" t="s">
        <v>637</v>
      </c>
      <c r="V159" s="424">
        <v>365561</v>
      </c>
      <c r="W159" s="424">
        <v>326080</v>
      </c>
      <c r="X159" s="424">
        <v>476138</v>
      </c>
      <c r="Y159" s="424">
        <v>301033</v>
      </c>
      <c r="AA159" s="417">
        <f t="shared" si="88"/>
        <v>10964.948948759164</v>
      </c>
      <c r="AB159" s="417">
        <f t="shared" si="89"/>
        <v>8151.8068621974007</v>
      </c>
      <c r="AC159" s="417">
        <f t="shared" si="90"/>
        <v>8252.8963411094956</v>
      </c>
      <c r="AD159" s="417">
        <f t="shared" si="91"/>
        <v>8903.5343747804709</v>
      </c>
      <c r="AF159" s="417">
        <f t="shared" si="92"/>
        <v>61.566249010438867</v>
      </c>
      <c r="AG159" s="417">
        <f t="shared" si="93"/>
        <v>47.67138515904913</v>
      </c>
      <c r="AH159" s="417">
        <f t="shared" si="94"/>
        <v>45.834146068585447</v>
      </c>
      <c r="AI159" s="417">
        <f t="shared" si="95"/>
        <v>51.052376002181603</v>
      </c>
      <c r="AK159" s="417">
        <v>10964.948948759162</v>
      </c>
      <c r="AL159" s="417">
        <v>8490.273696826649</v>
      </c>
      <c r="AM159" s="417">
        <v>7837.6389777281111</v>
      </c>
      <c r="AN159" s="417">
        <v>9192.4908229528191</v>
      </c>
      <c r="AP159" s="417">
        <f t="shared" si="96"/>
        <v>4008.357702657348</v>
      </c>
      <c r="AQ159" s="417">
        <f t="shared" si="97"/>
        <v>2768.5084470612337</v>
      </c>
      <c r="AR159" s="417">
        <f t="shared" si="98"/>
        <v>3731.7977475775074</v>
      </c>
      <c r="AS159" s="417">
        <f t="shared" si="99"/>
        <v>2767.2430899059559</v>
      </c>
      <c r="AT159" s="417"/>
    </row>
    <row r="160" spans="1:46">
      <c r="A160" s="416" t="s">
        <v>302</v>
      </c>
      <c r="B160" s="416" t="s">
        <v>636</v>
      </c>
      <c r="C160" s="425" t="s">
        <v>636</v>
      </c>
      <c r="D160" s="424">
        <v>5409.0763965887891</v>
      </c>
      <c r="E160" s="424">
        <v>3413.3879061337493</v>
      </c>
      <c r="F160" s="424">
        <v>6209.1683918321833</v>
      </c>
      <c r="G160" s="424">
        <v>4764.2893100420024</v>
      </c>
      <c r="I160" s="425" t="s">
        <v>636</v>
      </c>
      <c r="J160" s="424">
        <v>406006.85</v>
      </c>
      <c r="K160" s="424">
        <v>251593</v>
      </c>
      <c r="L160" s="424">
        <v>470602</v>
      </c>
      <c r="M160" s="424">
        <v>371121</v>
      </c>
      <c r="O160" s="425" t="s">
        <v>636</v>
      </c>
      <c r="P160" s="417">
        <v>30.371007280116729</v>
      </c>
      <c r="Q160" s="417">
        <v>19.96133278440789</v>
      </c>
      <c r="R160" s="417">
        <v>34.483885326181181</v>
      </c>
      <c r="S160" s="417">
        <v>27.318172649323408</v>
      </c>
      <c r="U160" s="425" t="s">
        <v>636</v>
      </c>
      <c r="V160" s="424">
        <v>406006.85</v>
      </c>
      <c r="W160" s="424">
        <v>251593</v>
      </c>
      <c r="X160" s="424">
        <v>470602</v>
      </c>
      <c r="Y160" s="424">
        <v>371121</v>
      </c>
      <c r="AA160" s="417">
        <f t="shared" si="88"/>
        <v>13322.62348920662</v>
      </c>
      <c r="AB160" s="417">
        <f t="shared" si="89"/>
        <v>13567.102050270672</v>
      </c>
      <c r="AC160" s="417">
        <f t="shared" si="90"/>
        <v>13194.096905308908</v>
      </c>
      <c r="AD160" s="417">
        <f t="shared" si="91"/>
        <v>12837.563247679336</v>
      </c>
      <c r="AF160" s="417">
        <f t="shared" si="92"/>
        <v>74.804174560396532</v>
      </c>
      <c r="AG160" s="417">
        <f t="shared" si="93"/>
        <v>79.339778071758317</v>
      </c>
      <c r="AH160" s="417">
        <f t="shared" si="94"/>
        <v>73.276112991830004</v>
      </c>
      <c r="AI160" s="417">
        <f t="shared" si="95"/>
        <v>73.609881007335645</v>
      </c>
      <c r="AK160" s="417">
        <v>13322.623489206622</v>
      </c>
      <c r="AL160" s="417">
        <v>14130.414474580155</v>
      </c>
      <c r="AM160" s="417">
        <v>12530.215321602931</v>
      </c>
      <c r="AN160" s="417">
        <v>13254.195174180857</v>
      </c>
      <c r="AP160" s="417">
        <f t="shared" si="96"/>
        <v>5409.0763965887891</v>
      </c>
      <c r="AQ160" s="417">
        <f t="shared" si="97"/>
        <v>3555.1133689030448</v>
      </c>
      <c r="AR160" s="417">
        <f t="shared" si="98"/>
        <v>5896.7443907769821</v>
      </c>
      <c r="AS160" s="417">
        <f t="shared" si="99"/>
        <v>4918.9101672371744</v>
      </c>
      <c r="AT160" s="417"/>
    </row>
    <row r="161" spans="1:46">
      <c r="A161" s="416" t="s">
        <v>302</v>
      </c>
      <c r="B161" s="416" t="s">
        <v>635</v>
      </c>
      <c r="C161" s="425" t="s">
        <v>635</v>
      </c>
      <c r="D161" s="424">
        <v>3545.7969537598115</v>
      </c>
      <c r="E161" s="424">
        <v>2265.9881259757185</v>
      </c>
      <c r="F161" s="424">
        <v>2476.2202707074698</v>
      </c>
      <c r="G161" s="424">
        <v>1110.0280310578526</v>
      </c>
      <c r="I161" s="425" t="s">
        <v>635</v>
      </c>
      <c r="J161" s="424">
        <v>779426.39999999991</v>
      </c>
      <c r="K161" s="424">
        <v>452671</v>
      </c>
      <c r="L161" s="424">
        <v>707545</v>
      </c>
      <c r="M161" s="424">
        <v>256055</v>
      </c>
      <c r="O161" s="425" t="s">
        <v>635</v>
      </c>
      <c r="P161" s="417">
        <v>19.909022761144367</v>
      </c>
      <c r="Q161" s="417">
        <v>13.251392549565605</v>
      </c>
      <c r="R161" s="417">
        <v>13.752195216635954</v>
      </c>
      <c r="S161" s="417">
        <v>6.364839627625301</v>
      </c>
      <c r="U161" s="425" t="s">
        <v>635</v>
      </c>
      <c r="V161" s="424">
        <v>779426.39999999991</v>
      </c>
      <c r="W161" s="424">
        <v>452671</v>
      </c>
      <c r="X161" s="424">
        <v>707545</v>
      </c>
      <c r="Y161" s="424">
        <v>256055</v>
      </c>
      <c r="AA161" s="417">
        <f t="shared" si="88"/>
        <v>4549.2389708121409</v>
      </c>
      <c r="AB161" s="417">
        <f t="shared" si="89"/>
        <v>5005.8168647333678</v>
      </c>
      <c r="AC161" s="417">
        <f t="shared" si="90"/>
        <v>3499.735381788395</v>
      </c>
      <c r="AD161" s="417">
        <f t="shared" si="91"/>
        <v>4335.1156238224312</v>
      </c>
      <c r="AF161" s="417">
        <f t="shared" si="92"/>
        <v>25.543172211185521</v>
      </c>
      <c r="AG161" s="417">
        <f t="shared" si="93"/>
        <v>29.273782834698057</v>
      </c>
      <c r="AH161" s="417">
        <f t="shared" si="94"/>
        <v>19.436495511431715</v>
      </c>
      <c r="AI161" s="417">
        <f t="shared" si="95"/>
        <v>24.857314356779995</v>
      </c>
      <c r="AK161" s="417">
        <v>4549.2389708121409</v>
      </c>
      <c r="AL161" s="417">
        <v>5213.660722859724</v>
      </c>
      <c r="AM161" s="417">
        <v>3323.6407324548231</v>
      </c>
      <c r="AN161" s="417">
        <v>4475.8080230818059</v>
      </c>
      <c r="AP161" s="417">
        <f t="shared" si="96"/>
        <v>3545.7969537598115</v>
      </c>
      <c r="AQ161" s="417">
        <f t="shared" si="97"/>
        <v>2360.0730130776342</v>
      </c>
      <c r="AR161" s="417">
        <f t="shared" si="98"/>
        <v>2351.6253820447478</v>
      </c>
      <c r="AS161" s="417">
        <f t="shared" si="99"/>
        <v>1146.0530233502118</v>
      </c>
      <c r="AT161" s="417"/>
    </row>
    <row r="162" spans="1:46">
      <c r="A162" s="416" t="s">
        <v>302</v>
      </c>
      <c r="B162" s="416" t="s">
        <v>634</v>
      </c>
      <c r="C162" s="425" t="s">
        <v>634</v>
      </c>
      <c r="D162" s="424">
        <v>2242.3171582153395</v>
      </c>
      <c r="E162" s="424">
        <v>1294.0039791519766</v>
      </c>
      <c r="F162" s="424">
        <v>9730.4994570924991</v>
      </c>
      <c r="G162" s="424">
        <v>7186.417675634606</v>
      </c>
      <c r="I162" s="425" t="s">
        <v>634</v>
      </c>
      <c r="J162" s="424">
        <v>108818</v>
      </c>
      <c r="K162" s="424">
        <v>86419</v>
      </c>
      <c r="L162" s="424">
        <v>611460</v>
      </c>
      <c r="M162" s="424">
        <v>614760</v>
      </c>
      <c r="O162" s="425" t="s">
        <v>634</v>
      </c>
      <c r="P162" s="417">
        <v>12.590214251630206</v>
      </c>
      <c r="Q162" s="417">
        <v>7.5672747318829039</v>
      </c>
      <c r="R162" s="417">
        <v>54.040316878221141</v>
      </c>
      <c r="S162" s="417">
        <v>41.206523369464485</v>
      </c>
      <c r="U162" s="425" t="s">
        <v>634</v>
      </c>
      <c r="V162" s="424">
        <v>108818</v>
      </c>
      <c r="W162" s="424">
        <v>86419</v>
      </c>
      <c r="X162" s="424">
        <v>611460</v>
      </c>
      <c r="Y162" s="424">
        <v>614760</v>
      </c>
      <c r="AA162" s="417">
        <f t="shared" si="88"/>
        <v>20606.123602853753</v>
      </c>
      <c r="AB162" s="417">
        <f t="shared" si="89"/>
        <v>14973.60510017446</v>
      </c>
      <c r="AC162" s="417">
        <f t="shared" si="90"/>
        <v>15913.550284716088</v>
      </c>
      <c r="AD162" s="417">
        <f t="shared" si="91"/>
        <v>11689.793863677869</v>
      </c>
      <c r="AF162" s="417">
        <f t="shared" si="92"/>
        <v>115.69973948822995</v>
      </c>
      <c r="AG162" s="417">
        <f t="shared" si="93"/>
        <v>87.564942106283382</v>
      </c>
      <c r="AH162" s="417">
        <f t="shared" si="94"/>
        <v>88.37915297520874</v>
      </c>
      <c r="AI162" s="417">
        <f t="shared" si="95"/>
        <v>67.02863453943732</v>
      </c>
      <c r="AK162" s="417">
        <v>20606.123602853753</v>
      </c>
      <c r="AL162" s="417">
        <v>15595.316189129069</v>
      </c>
      <c r="AM162" s="417">
        <v>15112.835158760694</v>
      </c>
      <c r="AN162" s="417">
        <v>12069.175935171084</v>
      </c>
      <c r="AP162" s="417">
        <f t="shared" si="96"/>
        <v>2242.3171582153395</v>
      </c>
      <c r="AQ162" s="417">
        <f t="shared" si="97"/>
        <v>1347.7316297483451</v>
      </c>
      <c r="AR162" s="417">
        <f t="shared" si="98"/>
        <v>9240.894186175814</v>
      </c>
      <c r="AS162" s="417">
        <f t="shared" si="99"/>
        <v>7419.6465979057757</v>
      </c>
      <c r="AT162" s="417"/>
    </row>
    <row r="163" spans="1:46">
      <c r="A163" s="416" t="s">
        <v>302</v>
      </c>
      <c r="B163" s="416" t="s">
        <v>633</v>
      </c>
      <c r="C163" s="425" t="s">
        <v>633</v>
      </c>
      <c r="D163" s="424">
        <v>1192.7185148490071</v>
      </c>
      <c r="E163" s="424">
        <v>615.31077654518492</v>
      </c>
      <c r="F163" s="424">
        <v>1804.8219356037503</v>
      </c>
      <c r="G163" s="424">
        <v>881.43160445518845</v>
      </c>
      <c r="I163" s="425" t="s">
        <v>633</v>
      </c>
      <c r="J163" s="424">
        <v>109930</v>
      </c>
      <c r="K163" s="424">
        <v>50587</v>
      </c>
      <c r="L163" s="424">
        <v>218493</v>
      </c>
      <c r="M163" s="424">
        <v>140886</v>
      </c>
      <c r="O163" s="425" t="s">
        <v>633</v>
      </c>
      <c r="P163" s="417">
        <v>6.6969035084166597</v>
      </c>
      <c r="Q163" s="417">
        <v>3.5983086347671631</v>
      </c>
      <c r="R163" s="417">
        <v>10.02344738200461</v>
      </c>
      <c r="S163" s="417">
        <v>5.0540803007751629</v>
      </c>
      <c r="U163" s="425" t="s">
        <v>633</v>
      </c>
      <c r="V163" s="424">
        <v>109930</v>
      </c>
      <c r="W163" s="424">
        <v>50587</v>
      </c>
      <c r="X163" s="424">
        <v>218493</v>
      </c>
      <c r="Y163" s="424">
        <v>140886</v>
      </c>
      <c r="AA163" s="417">
        <f t="shared" si="88"/>
        <v>10849.800007723161</v>
      </c>
      <c r="AB163" s="417">
        <f t="shared" si="89"/>
        <v>12163.417015145887</v>
      </c>
      <c r="AC163" s="417">
        <f t="shared" si="90"/>
        <v>8260.3192578423568</v>
      </c>
      <c r="AD163" s="417">
        <f t="shared" si="91"/>
        <v>6256.3462973978139</v>
      </c>
      <c r="AF163" s="417">
        <f t="shared" si="92"/>
        <v>60.919708072561264</v>
      </c>
      <c r="AG163" s="417">
        <f t="shared" si="93"/>
        <v>71.131093655823889</v>
      </c>
      <c r="AH163" s="417">
        <f t="shared" si="94"/>
        <v>45.87537075331754</v>
      </c>
      <c r="AI163" s="417">
        <f t="shared" si="95"/>
        <v>35.873545283244347</v>
      </c>
      <c r="AK163" s="417">
        <v>10849.800007723161</v>
      </c>
      <c r="AL163" s="417">
        <v>12668.447780102235</v>
      </c>
      <c r="AM163" s="417">
        <v>7844.6883988172995</v>
      </c>
      <c r="AN163" s="417">
        <v>6459.3905637009775</v>
      </c>
      <c r="AP163" s="417">
        <f t="shared" si="96"/>
        <v>1192.7185148490071</v>
      </c>
      <c r="AQ163" s="417">
        <f t="shared" si="97"/>
        <v>640.85876785203175</v>
      </c>
      <c r="AR163" s="417">
        <f t="shared" si="98"/>
        <v>1714.0095023227882</v>
      </c>
      <c r="AS163" s="417">
        <f t="shared" si="99"/>
        <v>910.03769895757591</v>
      </c>
      <c r="AT163" s="417"/>
    </row>
    <row r="164" spans="1:46">
      <c r="A164" s="416" t="s">
        <v>302</v>
      </c>
      <c r="B164" s="416" t="s">
        <v>97</v>
      </c>
      <c r="C164" s="425" t="s">
        <v>97</v>
      </c>
      <c r="D164" s="424">
        <v>0</v>
      </c>
      <c r="E164" s="424">
        <v>0</v>
      </c>
      <c r="F164" s="424">
        <v>0</v>
      </c>
      <c r="G164" s="424">
        <v>0</v>
      </c>
      <c r="I164" s="425" t="s">
        <v>97</v>
      </c>
      <c r="J164" s="424">
        <v>0</v>
      </c>
      <c r="K164" s="424">
        <v>0</v>
      </c>
      <c r="L164" s="424">
        <v>0</v>
      </c>
      <c r="M164" s="424">
        <v>0</v>
      </c>
      <c r="O164" s="425" t="s">
        <v>97</v>
      </c>
      <c r="P164" s="417">
        <v>0</v>
      </c>
      <c r="Q164" s="417">
        <v>0</v>
      </c>
      <c r="R164" s="417">
        <v>0</v>
      </c>
      <c r="S164" s="417">
        <v>0</v>
      </c>
      <c r="U164" s="425" t="s">
        <v>97</v>
      </c>
      <c r="V164" s="424">
        <v>0</v>
      </c>
      <c r="W164" s="424">
        <v>0</v>
      </c>
      <c r="X164" s="424">
        <v>0</v>
      </c>
      <c r="Y164" s="424">
        <v>0</v>
      </c>
      <c r="AA164" s="417">
        <f t="shared" si="88"/>
        <v>0</v>
      </c>
      <c r="AB164" s="417">
        <f t="shared" si="89"/>
        <v>0</v>
      </c>
      <c r="AC164" s="417">
        <f t="shared" si="90"/>
        <v>0</v>
      </c>
      <c r="AD164" s="417">
        <f t="shared" si="91"/>
        <v>0</v>
      </c>
      <c r="AF164" s="417">
        <f t="shared" si="92"/>
        <v>0</v>
      </c>
      <c r="AG164" s="417">
        <f t="shared" si="93"/>
        <v>0</v>
      </c>
      <c r="AH164" s="417">
        <f t="shared" si="94"/>
        <v>0</v>
      </c>
      <c r="AI164" s="417">
        <f t="shared" si="95"/>
        <v>0</v>
      </c>
      <c r="AK164" s="417">
        <v>0</v>
      </c>
      <c r="AL164" s="417">
        <v>0</v>
      </c>
      <c r="AM164" s="417">
        <v>0</v>
      </c>
      <c r="AN164" s="417">
        <v>0</v>
      </c>
      <c r="AP164" s="417">
        <f t="shared" si="96"/>
        <v>0</v>
      </c>
      <c r="AQ164" s="417">
        <f t="shared" si="97"/>
        <v>0</v>
      </c>
      <c r="AR164" s="417">
        <f t="shared" si="98"/>
        <v>0</v>
      </c>
      <c r="AS164" s="417">
        <f t="shared" si="99"/>
        <v>0</v>
      </c>
      <c r="AT164" s="417"/>
    </row>
    <row r="165" spans="1:46">
      <c r="A165" s="416" t="s">
        <v>302</v>
      </c>
      <c r="B165" s="416" t="s">
        <v>632</v>
      </c>
      <c r="C165" s="425" t="s">
        <v>632</v>
      </c>
      <c r="D165" s="424">
        <v>56.310646047943365</v>
      </c>
      <c r="E165" s="424">
        <v>85.702439479632801</v>
      </c>
      <c r="F165" s="424">
        <v>5211.3661804564144</v>
      </c>
      <c r="G165" s="424">
        <v>4410.6002841323761</v>
      </c>
      <c r="I165" s="425" t="s">
        <v>632</v>
      </c>
      <c r="J165" s="424">
        <v>5543</v>
      </c>
      <c r="K165" s="424">
        <v>7991</v>
      </c>
      <c r="L165" s="424">
        <v>160294</v>
      </c>
      <c r="M165" s="424">
        <v>122135</v>
      </c>
      <c r="O165" s="425" t="s">
        <v>632</v>
      </c>
      <c r="P165" s="417">
        <v>0.31617431806818286</v>
      </c>
      <c r="Q165" s="417">
        <v>0.50118385660603981</v>
      </c>
      <c r="R165" s="417">
        <v>28.942386873577775</v>
      </c>
      <c r="S165" s="417">
        <v>25.290139243878304</v>
      </c>
      <c r="U165" s="425" t="s">
        <v>632</v>
      </c>
      <c r="V165" s="424">
        <v>5543</v>
      </c>
      <c r="W165" s="424">
        <v>7991</v>
      </c>
      <c r="X165" s="424">
        <v>160294</v>
      </c>
      <c r="Y165" s="424">
        <v>122135</v>
      </c>
      <c r="AA165" s="417">
        <f t="shared" si="88"/>
        <v>10158.875346913832</v>
      </c>
      <c r="AB165" s="417">
        <f t="shared" si="89"/>
        <v>10724.87041417004</v>
      </c>
      <c r="AC165" s="417">
        <f t="shared" si="90"/>
        <v>32511.299115727441</v>
      </c>
      <c r="AD165" s="417">
        <f t="shared" si="91"/>
        <v>36112.500791193153</v>
      </c>
      <c r="AF165" s="417">
        <f t="shared" si="92"/>
        <v>57.040288303839596</v>
      </c>
      <c r="AG165" s="417">
        <f t="shared" si="93"/>
        <v>62.718540433742945</v>
      </c>
      <c r="AH165" s="417">
        <f t="shared" si="94"/>
        <v>180.55814237325026</v>
      </c>
      <c r="AI165" s="417">
        <f t="shared" si="95"/>
        <v>207.06709169262132</v>
      </c>
      <c r="AK165" s="417">
        <v>10158.875346913832</v>
      </c>
      <c r="AL165" s="417">
        <v>11170.172051249618</v>
      </c>
      <c r="AM165" s="417">
        <v>30875.442345825795</v>
      </c>
      <c r="AN165" s="417">
        <v>37284.500530173398</v>
      </c>
      <c r="AP165" s="417">
        <f t="shared" si="96"/>
        <v>56.310646047943365</v>
      </c>
      <c r="AQ165" s="417">
        <f t="shared" si="97"/>
        <v>89.260844861535702</v>
      </c>
      <c r="AR165" s="417">
        <f t="shared" si="98"/>
        <v>4949.1481553817994</v>
      </c>
      <c r="AS165" s="417">
        <f t="shared" si="99"/>
        <v>4553.7424722527276</v>
      </c>
      <c r="AT165" s="417"/>
    </row>
    <row r="166" spans="1:46">
      <c r="A166" s="416" t="s">
        <v>302</v>
      </c>
      <c r="B166" s="416" t="s">
        <v>631</v>
      </c>
      <c r="C166" s="425" t="s">
        <v>631</v>
      </c>
      <c r="D166" s="424">
        <v>139.39617395056734</v>
      </c>
      <c r="E166" s="424">
        <v>96.501342501503174</v>
      </c>
      <c r="F166" s="424">
        <v>98.090016593385883</v>
      </c>
      <c r="G166" s="424">
        <v>165.21879273736334</v>
      </c>
      <c r="I166" s="425" t="s">
        <v>631</v>
      </c>
      <c r="J166" s="424">
        <v>11856</v>
      </c>
      <c r="K166" s="424">
        <v>7752</v>
      </c>
      <c r="L166" s="424">
        <v>14630</v>
      </c>
      <c r="M166" s="424">
        <v>15369</v>
      </c>
      <c r="O166" s="425" t="s">
        <v>631</v>
      </c>
      <c r="P166" s="417">
        <v>0.78268486215927768</v>
      </c>
      <c r="Q166" s="417">
        <v>0.56433533626610044</v>
      </c>
      <c r="R166" s="417">
        <v>0.54476294898026145</v>
      </c>
      <c r="S166" s="417">
        <v>0.94735546294359718</v>
      </c>
      <c r="U166" s="425" t="s">
        <v>631</v>
      </c>
      <c r="V166" s="424">
        <v>11856</v>
      </c>
      <c r="W166" s="424">
        <v>7752</v>
      </c>
      <c r="X166" s="424">
        <v>14630</v>
      </c>
      <c r="Y166" s="424">
        <v>15369</v>
      </c>
      <c r="AA166" s="417">
        <f t="shared" si="88"/>
        <v>11757.437074103183</v>
      </c>
      <c r="AB166" s="417">
        <f t="shared" si="89"/>
        <v>12448.573594105155</v>
      </c>
      <c r="AC166" s="417">
        <f t="shared" si="90"/>
        <v>6704.7174704980107</v>
      </c>
      <c r="AD166" s="417">
        <f t="shared" si="91"/>
        <v>10750.132912835144</v>
      </c>
      <c r="AF166" s="417">
        <f t="shared" si="92"/>
        <v>66.015929669304796</v>
      </c>
      <c r="AG166" s="417">
        <f t="shared" si="93"/>
        <v>72.798675988919044</v>
      </c>
      <c r="AH166" s="417">
        <f t="shared" si="94"/>
        <v>37.236018385527096</v>
      </c>
      <c r="AI166" s="417">
        <f t="shared" si="95"/>
        <v>61.640670371761153</v>
      </c>
      <c r="AK166" s="417">
        <v>11757.437074103183</v>
      </c>
      <c r="AL166" s="417">
        <v>12965.444193626481</v>
      </c>
      <c r="AM166" s="417">
        <v>6367.3591439251331</v>
      </c>
      <c r="AN166" s="417">
        <v>11099.019107139313</v>
      </c>
      <c r="AP166" s="417">
        <f t="shared" si="96"/>
        <v>139.39617395056734</v>
      </c>
      <c r="AQ166" s="417">
        <f t="shared" si="97"/>
        <v>100.50812338899249</v>
      </c>
      <c r="AR166" s="417">
        <f t="shared" si="98"/>
        <v>93.15446427562469</v>
      </c>
      <c r="AS166" s="417">
        <f t="shared" si="99"/>
        <v>170.58082465762411</v>
      </c>
      <c r="AT166" s="417"/>
    </row>
    <row r="167" spans="1:46">
      <c r="A167" s="416" t="s">
        <v>302</v>
      </c>
      <c r="B167" s="416" t="s">
        <v>630</v>
      </c>
      <c r="C167" s="425" t="s">
        <v>630</v>
      </c>
      <c r="D167" s="424">
        <v>2169.5480151297311</v>
      </c>
      <c r="E167" s="424">
        <v>290.65230477866038</v>
      </c>
      <c r="F167" s="424">
        <v>7908.8189621137135</v>
      </c>
      <c r="G167" s="424">
        <v>10938.702577835154</v>
      </c>
      <c r="I167" s="425" t="s">
        <v>630</v>
      </c>
      <c r="J167" s="424">
        <v>246126.3</v>
      </c>
      <c r="K167" s="424">
        <v>190469</v>
      </c>
      <c r="L167" s="424">
        <v>1211794</v>
      </c>
      <c r="M167" s="424">
        <v>1165059</v>
      </c>
      <c r="O167" s="425" t="s">
        <v>630</v>
      </c>
      <c r="P167" s="417">
        <v>12.181628383659355</v>
      </c>
      <c r="Q167" s="417">
        <v>1.6997210805769614</v>
      </c>
      <c r="R167" s="417">
        <v>43.923242042173236</v>
      </c>
      <c r="S167" s="417">
        <v>62.721918450889646</v>
      </c>
      <c r="U167" s="425" t="s">
        <v>630</v>
      </c>
      <c r="V167" s="424">
        <v>246126.3</v>
      </c>
      <c r="W167" s="424">
        <v>190469</v>
      </c>
      <c r="X167" s="424">
        <v>1211794</v>
      </c>
      <c r="Y167" s="424">
        <v>1165059</v>
      </c>
      <c r="AA167" s="417">
        <f t="shared" si="88"/>
        <v>8814.7752399062247</v>
      </c>
      <c r="AB167" s="417">
        <f t="shared" si="89"/>
        <v>1525.9822059162402</v>
      </c>
      <c r="AC167" s="417">
        <f t="shared" si="90"/>
        <v>6526.5374825372246</v>
      </c>
      <c r="AD167" s="417">
        <f t="shared" si="91"/>
        <v>9388.9687799803723</v>
      </c>
      <c r="AF167" s="417">
        <f t="shared" si="92"/>
        <v>49.493403929849656</v>
      </c>
      <c r="AG167" s="417">
        <f t="shared" si="93"/>
        <v>8.9238725492177799</v>
      </c>
      <c r="AH167" s="417">
        <f t="shared" si="94"/>
        <v>36.246459416512408</v>
      </c>
      <c r="AI167" s="417">
        <f t="shared" si="95"/>
        <v>53.835830160437929</v>
      </c>
      <c r="AK167" s="417">
        <v>8814.7752399062229</v>
      </c>
      <c r="AL167" s="417">
        <v>1589.3417010156866</v>
      </c>
      <c r="AM167" s="417">
        <v>6198.1445602236217</v>
      </c>
      <c r="AN167" s="417">
        <v>9693.6795786884541</v>
      </c>
      <c r="AP167" s="417">
        <f t="shared" si="96"/>
        <v>2169.5480151297306</v>
      </c>
      <c r="AQ167" s="417">
        <f t="shared" si="97"/>
        <v>302.72032445075678</v>
      </c>
      <c r="AR167" s="417">
        <f t="shared" si="98"/>
        <v>7510.8743892116236</v>
      </c>
      <c r="AS167" s="417">
        <f t="shared" si="99"/>
        <v>11293.708636267191</v>
      </c>
      <c r="AT167" s="417"/>
    </row>
    <row r="168" spans="1:46">
      <c r="A168" s="416" t="s">
        <v>302</v>
      </c>
      <c r="B168" s="416" t="s">
        <v>629</v>
      </c>
      <c r="C168" s="425" t="s">
        <v>629</v>
      </c>
      <c r="D168" s="424">
        <v>6894.2877465134379</v>
      </c>
      <c r="E168" s="424">
        <v>2280.9701669427195</v>
      </c>
      <c r="F168" s="424">
        <v>4831.1616232788838</v>
      </c>
      <c r="G168" s="424">
        <v>3075.3006737406777</v>
      </c>
      <c r="I168" s="425" t="s">
        <v>629</v>
      </c>
      <c r="J168" s="424">
        <v>1602855</v>
      </c>
      <c r="K168" s="424">
        <v>263894</v>
      </c>
      <c r="L168" s="424">
        <v>635727</v>
      </c>
      <c r="M168" s="424">
        <v>550271</v>
      </c>
      <c r="O168" s="425" t="s">
        <v>629</v>
      </c>
      <c r="P168" s="417">
        <v>38.710206325173715</v>
      </c>
      <c r="Q168" s="417">
        <v>13.339006824226431</v>
      </c>
      <c r="R168" s="417">
        <v>26.830843181599931</v>
      </c>
      <c r="S168" s="417">
        <v>17.633604780623152</v>
      </c>
      <c r="U168" s="425" t="s">
        <v>629</v>
      </c>
      <c r="V168" s="424">
        <v>1602855</v>
      </c>
      <c r="W168" s="424">
        <v>263894</v>
      </c>
      <c r="X168" s="424">
        <v>635727</v>
      </c>
      <c r="Y168" s="424">
        <v>550271</v>
      </c>
      <c r="AA168" s="417">
        <f t="shared" si="88"/>
        <v>4301.2547900548943</v>
      </c>
      <c r="AB168" s="417">
        <f t="shared" si="89"/>
        <v>8643.5090109768298</v>
      </c>
      <c r="AC168" s="417">
        <f t="shared" si="90"/>
        <v>7599.4280930004297</v>
      </c>
      <c r="AD168" s="417">
        <f t="shared" si="91"/>
        <v>5588.7020645112643</v>
      </c>
      <c r="AF168" s="417">
        <f t="shared" si="92"/>
        <v>24.150784896433997</v>
      </c>
      <c r="AG168" s="417">
        <f t="shared" si="93"/>
        <v>50.546836321501935</v>
      </c>
      <c r="AH168" s="417">
        <f t="shared" si="94"/>
        <v>42.204976635568308</v>
      </c>
      <c r="AI168" s="417">
        <f t="shared" si="95"/>
        <v>32.045310002931558</v>
      </c>
      <c r="AK168" s="417">
        <v>4301.2547900548943</v>
      </c>
      <c r="AL168" s="417">
        <v>9002.3915488594939</v>
      </c>
      <c r="AM168" s="417">
        <v>7217.051004682181</v>
      </c>
      <c r="AN168" s="417">
        <v>5770.0785191278565</v>
      </c>
      <c r="AP168" s="417">
        <f t="shared" si="96"/>
        <v>6894.287746513437</v>
      </c>
      <c r="AQ168" s="417">
        <f t="shared" si="97"/>
        <v>2375.677115394727</v>
      </c>
      <c r="AR168" s="417">
        <f t="shared" si="98"/>
        <v>4588.0741840535893</v>
      </c>
      <c r="AS168" s="417">
        <f t="shared" si="99"/>
        <v>3175.1068767990046</v>
      </c>
      <c r="AT168" s="417"/>
    </row>
    <row r="169" spans="1:46">
      <c r="A169" s="416" t="s">
        <v>297</v>
      </c>
      <c r="B169" s="416" t="s">
        <v>297</v>
      </c>
      <c r="C169" s="432" t="s">
        <v>297</v>
      </c>
      <c r="D169" s="431">
        <v>11563.380877438276</v>
      </c>
      <c r="E169" s="431">
        <v>11528.546162479674</v>
      </c>
      <c r="F169" s="431">
        <v>1215.1944747334369</v>
      </c>
      <c r="G169" s="431">
        <v>4381.4057154584507</v>
      </c>
      <c r="I169" s="432" t="s">
        <v>297</v>
      </c>
      <c r="J169" s="431">
        <v>1913071.6134658249</v>
      </c>
      <c r="K169" s="431">
        <v>1891358.470796925</v>
      </c>
      <c r="L169" s="431">
        <v>206563.24425071134</v>
      </c>
      <c r="M169" s="431">
        <v>790530.14368968504</v>
      </c>
      <c r="O169" s="432" t="s">
        <v>297</v>
      </c>
      <c r="P169" s="417">
        <v>64.926338447154833</v>
      </c>
      <c r="Q169" s="417">
        <v>67.418398610992242</v>
      </c>
      <c r="R169" s="417">
        <v>6.7488308049174544</v>
      </c>
      <c r="S169" s="417">
        <v>25.122739194142493</v>
      </c>
      <c r="U169" s="432" t="s">
        <v>297</v>
      </c>
      <c r="V169" s="431">
        <v>1913071.6134658249</v>
      </c>
      <c r="W169" s="431">
        <v>1891358.470796925</v>
      </c>
      <c r="X169" s="431">
        <v>206563.24425071134</v>
      </c>
      <c r="Y169" s="431">
        <v>790530.14368968504</v>
      </c>
      <c r="AA169" s="417">
        <f t="shared" si="88"/>
        <v>6044.4056542605977</v>
      </c>
      <c r="AB169" s="417">
        <f t="shared" si="89"/>
        <v>6095.3787134926961</v>
      </c>
      <c r="AC169" s="417">
        <f t="shared" si="90"/>
        <v>5882.9172592705927</v>
      </c>
      <c r="AD169" s="417">
        <f t="shared" si="91"/>
        <v>5542.363881292209</v>
      </c>
      <c r="AF169" s="417">
        <f t="shared" si="92"/>
        <v>33.938268693209416</v>
      </c>
      <c r="AG169" s="417">
        <f t="shared" si="93"/>
        <v>35.645489552588863</v>
      </c>
      <c r="AH169" s="417">
        <f t="shared" si="94"/>
        <v>32.671983001613867</v>
      </c>
      <c r="AI169" s="417">
        <f t="shared" si="95"/>
        <v>31.779609411079186</v>
      </c>
      <c r="AK169" s="417">
        <v>6044.4056542605967</v>
      </c>
      <c r="AL169" s="417">
        <v>6348.4616893160764</v>
      </c>
      <c r="AM169" s="417">
        <v>5586.9090932759709</v>
      </c>
      <c r="AN169" s="417">
        <v>5722.236470558918</v>
      </c>
      <c r="AP169" s="417">
        <f t="shared" si="96"/>
        <v>11563.380877438274</v>
      </c>
      <c r="AQ169" s="417">
        <f t="shared" si="97"/>
        <v>12007.216792617717</v>
      </c>
      <c r="AR169" s="417">
        <f t="shared" si="98"/>
        <v>1154.0500676408847</v>
      </c>
      <c r="AS169" s="417">
        <f t="shared" si="99"/>
        <v>4523.6004192972978</v>
      </c>
      <c r="AT169" s="417"/>
    </row>
    <row r="170" spans="1:46">
      <c r="A170" s="423"/>
      <c r="B170" s="423"/>
      <c r="C170" s="434" t="s">
        <v>640</v>
      </c>
      <c r="D170" s="433">
        <v>21290.210559627609</v>
      </c>
      <c r="E170" s="433">
        <v>20376.154203521004</v>
      </c>
      <c r="F170" s="433">
        <v>21030.307905816731</v>
      </c>
      <c r="G170" s="433">
        <v>35297.000000000007</v>
      </c>
      <c r="H170" s="423"/>
      <c r="I170" s="434" t="s">
        <v>640</v>
      </c>
      <c r="J170" s="433">
        <v>5958672.7676741323</v>
      </c>
      <c r="K170" s="433">
        <v>4419477.8115750225</v>
      </c>
      <c r="L170" s="433">
        <v>6105732.6467505852</v>
      </c>
      <c r="M170" s="433">
        <v>8430094.9738606419</v>
      </c>
      <c r="O170" s="434" t="s">
        <v>640</v>
      </c>
      <c r="P170" s="435">
        <f>P171+P183+P195+P207+P219+P231</f>
        <v>408641.27753603854</v>
      </c>
      <c r="Q170" s="435">
        <f>Q171+Q183+Q195+Q207+Q219+Q231</f>
        <v>411639.47885901015</v>
      </c>
      <c r="R170" s="435">
        <f>R171+R183+R195+R207+R219+R231</f>
        <v>407564.10670187464</v>
      </c>
      <c r="S170" s="435">
        <f>S171+S183+S195+S207+S219+S231</f>
        <v>680096.33911368018</v>
      </c>
      <c r="U170" s="434" t="s">
        <v>640</v>
      </c>
      <c r="V170" s="433">
        <v>5958672.7676741323</v>
      </c>
      <c r="W170" s="433">
        <v>4419477.8115750225</v>
      </c>
      <c r="X170" s="433">
        <v>6105732.6467505852</v>
      </c>
      <c r="Y170" s="433">
        <v>8430094.9738606419</v>
      </c>
      <c r="AA170" s="417">
        <f t="shared" si="88"/>
        <v>3572.9786463736095</v>
      </c>
      <c r="AB170" s="417">
        <f t="shared" si="89"/>
        <v>4610.5343373721589</v>
      </c>
      <c r="AC170" s="417">
        <f t="shared" si="90"/>
        <v>3444.3545308209436</v>
      </c>
      <c r="AD170" s="417">
        <f t="shared" si="91"/>
        <v>4187.0228164031478</v>
      </c>
      <c r="AF170" s="417">
        <f t="shared" si="92"/>
        <v>68579.244652084628</v>
      </c>
      <c r="AG170" s="417">
        <f t="shared" si="93"/>
        <v>93142.107825700165</v>
      </c>
      <c r="AH170" s="417">
        <f t="shared" si="94"/>
        <v>66751.056798855498</v>
      </c>
      <c r="AI170" s="417">
        <f t="shared" si="95"/>
        <v>80674.813418172402</v>
      </c>
      <c r="AK170" s="417">
        <v>3572.9786463736091</v>
      </c>
      <c r="AL170" s="417">
        <v>4852.7038177189788</v>
      </c>
      <c r="AM170" s="417">
        <v>3304.1773115433475</v>
      </c>
      <c r="AN170" s="417">
        <v>4162.820372377696</v>
      </c>
      <c r="AP170" s="417">
        <f t="shared" si="96"/>
        <v>21290.210559627609</v>
      </c>
      <c r="AQ170" s="417">
        <f t="shared" si="97"/>
        <v>21446.416848554429</v>
      </c>
      <c r="AR170" s="417">
        <f t="shared" si="98"/>
        <v>20174.423281742798</v>
      </c>
      <c r="AS170" s="417">
        <f t="shared" si="99"/>
        <v>35092.971098265902</v>
      </c>
      <c r="AT170" s="417"/>
    </row>
    <row r="171" spans="1:46">
      <c r="C171" s="432" t="s">
        <v>296</v>
      </c>
      <c r="D171" s="431">
        <v>194.03841467522199</v>
      </c>
      <c r="E171" s="431">
        <v>586.1273942373075</v>
      </c>
      <c r="F171" s="431">
        <v>54.469981042343427</v>
      </c>
      <c r="G171" s="431">
        <v>442.71019750416207</v>
      </c>
      <c r="I171" s="432" t="s">
        <v>296</v>
      </c>
      <c r="J171" s="431">
        <v>45674</v>
      </c>
      <c r="K171" s="431">
        <v>98586</v>
      </c>
      <c r="L171" s="431">
        <v>13936</v>
      </c>
      <c r="M171" s="431">
        <v>101697</v>
      </c>
      <c r="O171" s="432" t="s">
        <v>296</v>
      </c>
      <c r="P171" s="417">
        <v>3724.3457711175047</v>
      </c>
      <c r="Q171" s="417">
        <v>11840.957459339545</v>
      </c>
      <c r="R171" s="417">
        <v>1055.6197876423146</v>
      </c>
      <c r="S171" s="417">
        <v>8530.0616089433915</v>
      </c>
      <c r="U171" s="432" t="s">
        <v>296</v>
      </c>
      <c r="V171" s="431">
        <v>45674</v>
      </c>
      <c r="W171" s="431">
        <v>98586</v>
      </c>
      <c r="X171" s="431">
        <v>13936</v>
      </c>
      <c r="Y171" s="431">
        <v>101697</v>
      </c>
      <c r="AA171" s="417">
        <f t="shared" si="88"/>
        <v>4248.3341655038312</v>
      </c>
      <c r="AB171" s="417">
        <f t="shared" si="89"/>
        <v>5945.3410650326368</v>
      </c>
      <c r="AC171" s="417">
        <f t="shared" si="90"/>
        <v>3908.580729215229</v>
      </c>
      <c r="AD171" s="417">
        <f t="shared" si="91"/>
        <v>4353.2277009563904</v>
      </c>
      <c r="AF171" s="417">
        <f t="shared" si="92"/>
        <v>81541.922562453576</v>
      </c>
      <c r="AG171" s="417">
        <f t="shared" si="93"/>
        <v>120107.90030368962</v>
      </c>
      <c r="AH171" s="417">
        <f t="shared" si="94"/>
        <v>75747.688550682724</v>
      </c>
      <c r="AI171" s="417">
        <f t="shared" si="95"/>
        <v>83877.219671606741</v>
      </c>
      <c r="AK171" s="417">
        <v>4248.3341655038312</v>
      </c>
      <c r="AL171" s="417">
        <v>6257.621605822229</v>
      </c>
      <c r="AM171" s="417">
        <v>3749.5105832587951</v>
      </c>
      <c r="AN171" s="417">
        <v>4328.0645350549075</v>
      </c>
      <c r="AP171" s="417">
        <f t="shared" si="96"/>
        <v>194.03841467522199</v>
      </c>
      <c r="AQ171" s="417">
        <f t="shared" si="97"/>
        <v>616.91388363159024</v>
      </c>
      <c r="AR171" s="417">
        <f t="shared" si="98"/>
        <v>52.25317948829457</v>
      </c>
      <c r="AS171" s="417">
        <f t="shared" si="99"/>
        <v>440.15117902147892</v>
      </c>
      <c r="AT171" s="417"/>
    </row>
    <row r="172" spans="1:46">
      <c r="A172" s="416" t="s">
        <v>296</v>
      </c>
      <c r="B172" s="416" t="s">
        <v>638</v>
      </c>
      <c r="C172" s="425" t="s">
        <v>638</v>
      </c>
      <c r="D172" s="424">
        <v>19.208735883510922</v>
      </c>
      <c r="E172" s="424">
        <v>35.020873759085596</v>
      </c>
      <c r="F172" s="424">
        <v>13.29473999130008</v>
      </c>
      <c r="G172" s="424">
        <v>63.655795629137288</v>
      </c>
      <c r="I172" s="425" t="s">
        <v>638</v>
      </c>
      <c r="J172" s="424">
        <v>5778</v>
      </c>
      <c r="K172" s="424">
        <v>12147</v>
      </c>
      <c r="L172" s="424">
        <v>6075</v>
      </c>
      <c r="M172" s="424">
        <v>27758</v>
      </c>
      <c r="O172" s="425" t="s">
        <v>638</v>
      </c>
      <c r="P172" s="417">
        <v>368.68974824397162</v>
      </c>
      <c r="Q172" s="417">
        <v>707.4923991734463</v>
      </c>
      <c r="R172" s="417">
        <v>257.64999983139688</v>
      </c>
      <c r="S172" s="417">
        <v>1226.5085863032232</v>
      </c>
      <c r="U172" s="425" t="s">
        <v>638</v>
      </c>
      <c r="V172" s="424">
        <v>5778</v>
      </c>
      <c r="W172" s="424">
        <v>12147</v>
      </c>
      <c r="X172" s="424">
        <v>6075</v>
      </c>
      <c r="Y172" s="424">
        <v>27758</v>
      </c>
      <c r="AA172" s="417">
        <f t="shared" si="88"/>
        <v>3324.4610390292351</v>
      </c>
      <c r="AB172" s="417">
        <f t="shared" si="89"/>
        <v>2883.0883147349632</v>
      </c>
      <c r="AC172" s="417">
        <f t="shared" si="90"/>
        <v>2188.4345664691491</v>
      </c>
      <c r="AD172" s="417">
        <f t="shared" si="91"/>
        <v>2293.2414305474922</v>
      </c>
      <c r="AF172" s="417">
        <f t="shared" si="92"/>
        <v>63809.23299480298</v>
      </c>
      <c r="AG172" s="417">
        <f t="shared" si="93"/>
        <v>58244.208378484094</v>
      </c>
      <c r="AH172" s="417">
        <f t="shared" si="94"/>
        <v>42411.52260599126</v>
      </c>
      <c r="AI172" s="417">
        <f t="shared" si="95"/>
        <v>44185.769374710835</v>
      </c>
      <c r="AK172" s="417">
        <v>3324.4610390292355</v>
      </c>
      <c r="AL172" s="417">
        <v>3034.5232565190213</v>
      </c>
      <c r="AM172" s="417">
        <v>2099.3703689965673</v>
      </c>
      <c r="AN172" s="417">
        <v>2279.9856997350789</v>
      </c>
      <c r="AP172" s="417">
        <f t="shared" si="96"/>
        <v>19.208735883510922</v>
      </c>
      <c r="AQ172" s="417">
        <f t="shared" si="97"/>
        <v>36.860353996936553</v>
      </c>
      <c r="AR172" s="417">
        <f t="shared" si="98"/>
        <v>12.753674991654146</v>
      </c>
      <c r="AS172" s="417">
        <f t="shared" si="99"/>
        <v>63.28784305324632</v>
      </c>
      <c r="AT172" s="417"/>
    </row>
    <row r="173" spans="1:46">
      <c r="A173" s="416" t="s">
        <v>296</v>
      </c>
      <c r="B173" s="416" t="s">
        <v>637</v>
      </c>
      <c r="C173" s="425" t="s">
        <v>637</v>
      </c>
      <c r="D173" s="424">
        <v>8.0098884663159904</v>
      </c>
      <c r="E173" s="424">
        <v>25.909855622762265</v>
      </c>
      <c r="F173" s="424">
        <v>4.3189572080067995</v>
      </c>
      <c r="G173" s="424">
        <v>44.324637154468221</v>
      </c>
      <c r="I173" s="425" t="s">
        <v>637</v>
      </c>
      <c r="J173" s="424">
        <v>1484</v>
      </c>
      <c r="K173" s="424">
        <v>4219</v>
      </c>
      <c r="L173" s="424">
        <v>896</v>
      </c>
      <c r="M173" s="424">
        <v>10187</v>
      </c>
      <c r="O173" s="425" t="s">
        <v>637</v>
      </c>
      <c r="P173" s="417">
        <v>153.7406615415737</v>
      </c>
      <c r="Q173" s="417">
        <v>523.43142672246995</v>
      </c>
      <c r="R173" s="417">
        <v>83.700721085403089</v>
      </c>
      <c r="S173" s="417">
        <v>854.0392515311795</v>
      </c>
      <c r="U173" s="425" t="s">
        <v>637</v>
      </c>
      <c r="V173" s="424">
        <v>1484</v>
      </c>
      <c r="W173" s="424">
        <v>4219</v>
      </c>
      <c r="X173" s="424">
        <v>896</v>
      </c>
      <c r="Y173" s="424">
        <v>10187</v>
      </c>
      <c r="AA173" s="417">
        <f t="shared" si="88"/>
        <v>5397.4989665202093</v>
      </c>
      <c r="AB173" s="417">
        <f t="shared" si="89"/>
        <v>6141.2314820484162</v>
      </c>
      <c r="AC173" s="417">
        <f t="shared" si="90"/>
        <v>4820.2647410790169</v>
      </c>
      <c r="AD173" s="417">
        <f t="shared" si="91"/>
        <v>4351.0981794903528</v>
      </c>
      <c r="AF173" s="417">
        <f t="shared" si="92"/>
        <v>103598.82853205776</v>
      </c>
      <c r="AG173" s="417">
        <f t="shared" si="93"/>
        <v>124065.28246562454</v>
      </c>
      <c r="AH173" s="417">
        <f t="shared" si="94"/>
        <v>93415.983354244512</v>
      </c>
      <c r="AI173" s="417">
        <f t="shared" si="95"/>
        <v>83836.188429486545</v>
      </c>
      <c r="AK173" s="417">
        <v>5397.4989665202093</v>
      </c>
      <c r="AL173" s="417">
        <v>6463.8012164590382</v>
      </c>
      <c r="AM173" s="417">
        <v>4624.0911760351037</v>
      </c>
      <c r="AN173" s="417">
        <v>4325.947322961506</v>
      </c>
      <c r="AP173" s="417">
        <f t="shared" si="96"/>
        <v>8.0098884663159904</v>
      </c>
      <c r="AQ173" s="417">
        <f t="shared" si="97"/>
        <v>27.270777332240684</v>
      </c>
      <c r="AR173" s="417">
        <f t="shared" si="98"/>
        <v>4.1431856937274532</v>
      </c>
      <c r="AS173" s="417">
        <f t="shared" si="99"/>
        <v>44.068425379008858</v>
      </c>
      <c r="AT173" s="417"/>
    </row>
    <row r="174" spans="1:46">
      <c r="A174" s="416" t="s">
        <v>296</v>
      </c>
      <c r="B174" s="416" t="s">
        <v>636</v>
      </c>
      <c r="C174" s="425" t="s">
        <v>636</v>
      </c>
      <c r="D174" s="424">
        <v>20.583263473912865</v>
      </c>
      <c r="E174" s="424">
        <v>72.749825632580396</v>
      </c>
      <c r="F174" s="424">
        <v>3.2577732096152814</v>
      </c>
      <c r="G174" s="424">
        <v>24.168133531874521</v>
      </c>
      <c r="I174" s="425" t="s">
        <v>636</v>
      </c>
      <c r="J174" s="424">
        <v>2997</v>
      </c>
      <c r="K174" s="424">
        <v>8276</v>
      </c>
      <c r="L174" s="424">
        <v>261</v>
      </c>
      <c r="M174" s="424">
        <v>1885</v>
      </c>
      <c r="O174" s="425" t="s">
        <v>636</v>
      </c>
      <c r="P174" s="417">
        <v>395.07223558374022</v>
      </c>
      <c r="Q174" s="417">
        <v>1469.6934471228362</v>
      </c>
      <c r="R174" s="417">
        <v>63.135139721226381</v>
      </c>
      <c r="S174" s="417">
        <v>465.66731275288095</v>
      </c>
      <c r="U174" s="425" t="s">
        <v>636</v>
      </c>
      <c r="V174" s="424">
        <v>2997</v>
      </c>
      <c r="W174" s="424">
        <v>8276</v>
      </c>
      <c r="X174" s="424">
        <v>261</v>
      </c>
      <c r="Y174" s="424">
        <v>1885</v>
      </c>
      <c r="AA174" s="417">
        <f t="shared" si="88"/>
        <v>6867.9557804180395</v>
      </c>
      <c r="AB174" s="417">
        <f t="shared" si="89"/>
        <v>8790.457422979749</v>
      </c>
      <c r="AC174" s="417">
        <f t="shared" si="90"/>
        <v>12481.889692012572</v>
      </c>
      <c r="AD174" s="417">
        <f t="shared" si="91"/>
        <v>12821.290998341919</v>
      </c>
      <c r="AF174" s="417">
        <f t="shared" si="92"/>
        <v>131822.56776234243</v>
      </c>
      <c r="AG174" s="417">
        <f t="shared" si="93"/>
        <v>177584.9984440353</v>
      </c>
      <c r="AH174" s="417">
        <f t="shared" si="94"/>
        <v>241897.08705450722</v>
      </c>
      <c r="AI174" s="417">
        <f t="shared" si="95"/>
        <v>247038.36220311988</v>
      </c>
      <c r="AK174" s="417">
        <v>6867.9557804180404</v>
      </c>
      <c r="AL174" s="417">
        <v>9252.1784189342397</v>
      </c>
      <c r="AM174" s="417">
        <v>11973.905809198108</v>
      </c>
      <c r="AN174" s="417">
        <v>12747.179489680986</v>
      </c>
      <c r="AP174" s="417">
        <f t="shared" si="96"/>
        <v>20.583263473912869</v>
      </c>
      <c r="AQ174" s="417">
        <f t="shared" si="97"/>
        <v>76.571028595099762</v>
      </c>
      <c r="AR174" s="417">
        <f t="shared" si="98"/>
        <v>3.1251894162007061</v>
      </c>
      <c r="AS174" s="417">
        <f t="shared" si="99"/>
        <v>24.028433338048661</v>
      </c>
      <c r="AT174" s="417"/>
    </row>
    <row r="175" spans="1:46">
      <c r="A175" s="416" t="s">
        <v>296</v>
      </c>
      <c r="B175" s="416" t="s">
        <v>635</v>
      </c>
      <c r="C175" s="425" t="s">
        <v>635</v>
      </c>
      <c r="D175" s="424">
        <v>19.950691092646846</v>
      </c>
      <c r="E175" s="424">
        <v>33.453116142699521</v>
      </c>
      <c r="F175" s="424">
        <v>4.0364445803184683</v>
      </c>
      <c r="G175" s="424">
        <v>38.319294341885936</v>
      </c>
      <c r="I175" s="425" t="s">
        <v>635</v>
      </c>
      <c r="J175" s="424">
        <v>8582</v>
      </c>
      <c r="K175" s="424">
        <v>8943</v>
      </c>
      <c r="L175" s="424">
        <v>1841</v>
      </c>
      <c r="M175" s="424">
        <v>16248</v>
      </c>
      <c r="O175" s="425" t="s">
        <v>635</v>
      </c>
      <c r="P175" s="417">
        <v>382.9307311448531</v>
      </c>
      <c r="Q175" s="417">
        <v>675.82052813534381</v>
      </c>
      <c r="R175" s="417">
        <v>78.22567016121063</v>
      </c>
      <c r="S175" s="417">
        <v>738.32937074924735</v>
      </c>
      <c r="U175" s="425" t="s">
        <v>635</v>
      </c>
      <c r="V175" s="424">
        <v>8582</v>
      </c>
      <c r="W175" s="424">
        <v>8943</v>
      </c>
      <c r="X175" s="424">
        <v>1841</v>
      </c>
      <c r="Y175" s="424">
        <v>16248</v>
      </c>
      <c r="AA175" s="417">
        <f t="shared" si="88"/>
        <v>2324.7134808490846</v>
      </c>
      <c r="AB175" s="417">
        <f t="shared" si="89"/>
        <v>3740.7040302694309</v>
      </c>
      <c r="AC175" s="417">
        <f t="shared" si="90"/>
        <v>2192.5282891463708</v>
      </c>
      <c r="AD175" s="417">
        <f t="shared" si="91"/>
        <v>2358.4006857389181</v>
      </c>
      <c r="AF175" s="417">
        <f t="shared" si="92"/>
        <v>44620.220361786662</v>
      </c>
      <c r="AG175" s="417">
        <f t="shared" si="93"/>
        <v>75569.778389281433</v>
      </c>
      <c r="AH175" s="417">
        <f t="shared" si="94"/>
        <v>42490.858316790131</v>
      </c>
      <c r="AI175" s="417">
        <f t="shared" si="95"/>
        <v>45441.246353351016</v>
      </c>
      <c r="AK175" s="417">
        <v>2324.713480849085</v>
      </c>
      <c r="AL175" s="417">
        <v>3937.1854540815625</v>
      </c>
      <c r="AM175" s="417">
        <v>2103.2974866811114</v>
      </c>
      <c r="AN175" s="417">
        <v>2344.7683118329123</v>
      </c>
      <c r="AP175" s="417">
        <f t="shared" si="96"/>
        <v>19.950691092646849</v>
      </c>
      <c r="AQ175" s="417">
        <f t="shared" si="97"/>
        <v>35.210249515851416</v>
      </c>
      <c r="AR175" s="417">
        <f t="shared" si="98"/>
        <v>3.8721706729799261</v>
      </c>
      <c r="AS175" s="417">
        <f t="shared" si="99"/>
        <v>38.097795530661159</v>
      </c>
      <c r="AT175" s="417"/>
    </row>
    <row r="176" spans="1:46">
      <c r="A176" s="416" t="s">
        <v>296</v>
      </c>
      <c r="B176" s="416" t="s">
        <v>634</v>
      </c>
      <c r="C176" s="425" t="s">
        <v>634</v>
      </c>
      <c r="D176" s="424">
        <v>39.618580958519665</v>
      </c>
      <c r="E176" s="424">
        <v>121.95681482779085</v>
      </c>
      <c r="F176" s="424">
        <v>9.4598260235041742</v>
      </c>
      <c r="G176" s="424">
        <v>146.39374604733212</v>
      </c>
      <c r="I176" s="425" t="s">
        <v>634</v>
      </c>
      <c r="J176" s="424">
        <v>3223</v>
      </c>
      <c r="K176" s="424">
        <v>8860</v>
      </c>
      <c r="L176" s="424">
        <v>780</v>
      </c>
      <c r="M176" s="424">
        <v>16117</v>
      </c>
      <c r="O176" s="425" t="s">
        <v>634</v>
      </c>
      <c r="P176" s="417">
        <v>760.43341571055021</v>
      </c>
      <c r="Q176" s="417">
        <v>2463.7740369250678</v>
      </c>
      <c r="R176" s="417">
        <v>183.32996169581733</v>
      </c>
      <c r="S176" s="417">
        <v>2820.688748503509</v>
      </c>
      <c r="U176" s="425" t="s">
        <v>634</v>
      </c>
      <c r="V176" s="424">
        <v>3223</v>
      </c>
      <c r="W176" s="424">
        <v>8860</v>
      </c>
      <c r="X176" s="424">
        <v>780</v>
      </c>
      <c r="Y176" s="424">
        <v>16117</v>
      </c>
      <c r="AA176" s="417">
        <f t="shared" si="88"/>
        <v>12292.454532584445</v>
      </c>
      <c r="AB176" s="417">
        <f t="shared" si="89"/>
        <v>13764.877520066688</v>
      </c>
      <c r="AC176" s="417">
        <f t="shared" si="90"/>
        <v>12127.982081415606</v>
      </c>
      <c r="AD176" s="417">
        <f t="shared" si="91"/>
        <v>9083.1883134164</v>
      </c>
      <c r="AF176" s="417">
        <f t="shared" si="92"/>
        <v>235939.62634519089</v>
      </c>
      <c r="AG176" s="417">
        <f t="shared" si="93"/>
        <v>278078.33373872098</v>
      </c>
      <c r="AH176" s="417">
        <f t="shared" si="94"/>
        <v>235038.41243053504</v>
      </c>
      <c r="AI176" s="417">
        <f t="shared" si="95"/>
        <v>175013.26230089404</v>
      </c>
      <c r="AK176" s="417">
        <v>12292.454532584445</v>
      </c>
      <c r="AL176" s="417">
        <v>14487.881187787363</v>
      </c>
      <c r="AM176" s="417">
        <v>11634.401415311486</v>
      </c>
      <c r="AN176" s="417">
        <v>9030.6843347261329</v>
      </c>
      <c r="AP176" s="417">
        <f t="shared" si="96"/>
        <v>39.618580958519665</v>
      </c>
      <c r="AQ176" s="417">
        <f t="shared" si="97"/>
        <v>128.36262732379603</v>
      </c>
      <c r="AR176" s="417">
        <f t="shared" si="98"/>
        <v>9.0748331039429591</v>
      </c>
      <c r="AS176" s="417">
        <f t="shared" si="99"/>
        <v>145.54753942278109</v>
      </c>
      <c r="AT176" s="417"/>
    </row>
    <row r="177" spans="1:46">
      <c r="A177" s="416" t="s">
        <v>296</v>
      </c>
      <c r="B177" s="416" t="s">
        <v>633</v>
      </c>
      <c r="C177" s="425" t="s">
        <v>633</v>
      </c>
      <c r="D177" s="424">
        <v>8.4023118479235226</v>
      </c>
      <c r="E177" s="424">
        <v>54.520326188075252</v>
      </c>
      <c r="F177" s="424">
        <v>5.970611176581377</v>
      </c>
      <c r="G177" s="424">
        <v>7.6392728870103062</v>
      </c>
      <c r="I177" s="425" t="s">
        <v>633</v>
      </c>
      <c r="J177" s="424">
        <v>1603</v>
      </c>
      <c r="K177" s="424">
        <v>8100</v>
      </c>
      <c r="L177" s="424">
        <v>691</v>
      </c>
      <c r="M177" s="424">
        <v>841</v>
      </c>
      <c r="O177" s="425" t="s">
        <v>633</v>
      </c>
      <c r="P177" s="417">
        <v>161.27278019047068</v>
      </c>
      <c r="Q177" s="417">
        <v>1101.4207310722272</v>
      </c>
      <c r="R177" s="417">
        <v>115.70951892599568</v>
      </c>
      <c r="S177" s="417">
        <v>147.19215581908105</v>
      </c>
      <c r="U177" s="425" t="s">
        <v>633</v>
      </c>
      <c r="V177" s="424">
        <v>1603</v>
      </c>
      <c r="W177" s="424">
        <v>8100</v>
      </c>
      <c r="X177" s="424">
        <v>691</v>
      </c>
      <c r="Y177" s="424">
        <v>841</v>
      </c>
      <c r="AA177" s="417">
        <f t="shared" si="88"/>
        <v>5241.6168733147369</v>
      </c>
      <c r="AB177" s="417">
        <f t="shared" si="89"/>
        <v>6730.9044676636113</v>
      </c>
      <c r="AC177" s="417">
        <f t="shared" si="90"/>
        <v>8640.5371585837584</v>
      </c>
      <c r="AD177" s="417">
        <f t="shared" si="91"/>
        <v>9083.5587241501853</v>
      </c>
      <c r="AF177" s="417">
        <f t="shared" si="92"/>
        <v>100606.84977571471</v>
      </c>
      <c r="AG177" s="417">
        <f t="shared" si="93"/>
        <v>135977.86803360831</v>
      </c>
      <c r="AH177" s="417">
        <f t="shared" si="94"/>
        <v>167452.27051518913</v>
      </c>
      <c r="AI177" s="417">
        <f t="shared" si="95"/>
        <v>175020.39930925216</v>
      </c>
      <c r="AK177" s="417">
        <v>5241.6168733147369</v>
      </c>
      <c r="AL177" s="417">
        <v>7084.4469245509927</v>
      </c>
      <c r="AM177" s="417">
        <v>8288.8873905018627</v>
      </c>
      <c r="AN177" s="417">
        <v>9031.0526043574118</v>
      </c>
      <c r="AP177" s="417">
        <f t="shared" si="96"/>
        <v>8.4023118479235226</v>
      </c>
      <c r="AQ177" s="417">
        <f t="shared" si="97"/>
        <v>57.384020088863039</v>
      </c>
      <c r="AR177" s="417">
        <f t="shared" si="98"/>
        <v>5.7276211868367879</v>
      </c>
      <c r="AS177" s="417">
        <f t="shared" si="99"/>
        <v>7.5951152402645832</v>
      </c>
      <c r="AT177" s="417"/>
    </row>
    <row r="178" spans="1:46">
      <c r="A178" s="416" t="s">
        <v>296</v>
      </c>
      <c r="B178" s="416" t="s">
        <v>97</v>
      </c>
      <c r="C178" s="425" t="s">
        <v>97</v>
      </c>
      <c r="D178" s="424">
        <v>16.254941688136185</v>
      </c>
      <c r="E178" s="424">
        <v>44.890938604226058</v>
      </c>
      <c r="F178" s="424">
        <v>3.3010378806711018</v>
      </c>
      <c r="G178" s="424">
        <v>0.42785944304234419</v>
      </c>
      <c r="I178" s="425" t="s">
        <v>97</v>
      </c>
      <c r="J178" s="424">
        <v>8083</v>
      </c>
      <c r="K178" s="424">
        <v>14713</v>
      </c>
      <c r="L178" s="424">
        <v>1212</v>
      </c>
      <c r="M178" s="424">
        <v>142</v>
      </c>
      <c r="O178" s="425" t="s">
        <v>97</v>
      </c>
      <c r="P178" s="417">
        <v>311.99504199877515</v>
      </c>
      <c r="Q178" s="417">
        <v>906.8876485702234</v>
      </c>
      <c r="R178" s="417">
        <v>63.973602338587241</v>
      </c>
      <c r="S178" s="417">
        <v>8.2439199044767673</v>
      </c>
      <c r="U178" s="425" t="s">
        <v>97</v>
      </c>
      <c r="V178" s="424">
        <v>8083</v>
      </c>
      <c r="W178" s="424">
        <v>14713</v>
      </c>
      <c r="X178" s="424">
        <v>1212</v>
      </c>
      <c r="Y178" s="424">
        <v>142</v>
      </c>
      <c r="AA178" s="417">
        <f t="shared" si="88"/>
        <v>2011.0035491941339</v>
      </c>
      <c r="AB178" s="417">
        <f t="shared" si="89"/>
        <v>3051.107089256172</v>
      </c>
      <c r="AC178" s="417">
        <f t="shared" si="90"/>
        <v>2723.6286144151004</v>
      </c>
      <c r="AD178" s="417">
        <f t="shared" si="91"/>
        <v>3013.0946693122828</v>
      </c>
      <c r="AF178" s="417">
        <f t="shared" si="92"/>
        <v>38598.916491250173</v>
      </c>
      <c r="AG178" s="417">
        <f t="shared" si="93"/>
        <v>61638.527055680242</v>
      </c>
      <c r="AH178" s="417">
        <f t="shared" si="94"/>
        <v>52783.500279362415</v>
      </c>
      <c r="AI178" s="417">
        <f t="shared" si="95"/>
        <v>58055.773975188502</v>
      </c>
      <c r="AK178" s="417">
        <v>2011.0035491941339</v>
      </c>
      <c r="AL178" s="417">
        <v>3211.3672596009405</v>
      </c>
      <c r="AM178" s="417">
        <v>2612.7832638284399</v>
      </c>
      <c r="AN178" s="417">
        <v>2995.6779371197267</v>
      </c>
      <c r="AP178" s="417">
        <f t="shared" si="96"/>
        <v>16.254941688136185</v>
      </c>
      <c r="AQ178" s="417">
        <f t="shared" si="97"/>
        <v>47.24884649050864</v>
      </c>
      <c r="AR178" s="417">
        <f t="shared" si="98"/>
        <v>3.1666933157600692</v>
      </c>
      <c r="AS178" s="417">
        <f t="shared" si="99"/>
        <v>0.42538626707100119</v>
      </c>
      <c r="AT178" s="417"/>
    </row>
    <row r="179" spans="1:46">
      <c r="A179" s="416" t="s">
        <v>296</v>
      </c>
      <c r="B179" s="416" t="s">
        <v>632</v>
      </c>
      <c r="C179" s="425" t="s">
        <v>632</v>
      </c>
      <c r="D179" s="424">
        <v>0</v>
      </c>
      <c r="E179" s="424">
        <v>0</v>
      </c>
      <c r="F179" s="424">
        <v>0</v>
      </c>
      <c r="G179" s="424">
        <v>0</v>
      </c>
      <c r="I179" s="425" t="s">
        <v>632</v>
      </c>
      <c r="J179" s="424">
        <v>0</v>
      </c>
      <c r="K179" s="424">
        <v>0</v>
      </c>
      <c r="L179" s="424">
        <v>0</v>
      </c>
      <c r="M179" s="424">
        <v>0</v>
      </c>
      <c r="O179" s="425" t="s">
        <v>632</v>
      </c>
      <c r="P179" s="417">
        <v>0</v>
      </c>
      <c r="Q179" s="417">
        <v>0</v>
      </c>
      <c r="R179" s="417">
        <v>0</v>
      </c>
      <c r="S179" s="417">
        <v>0</v>
      </c>
      <c r="U179" s="425" t="s">
        <v>632</v>
      </c>
      <c r="V179" s="424">
        <v>0</v>
      </c>
      <c r="W179" s="424">
        <v>0</v>
      </c>
      <c r="X179" s="424">
        <v>0</v>
      </c>
      <c r="Y179" s="424">
        <v>0</v>
      </c>
      <c r="AA179" s="417">
        <f t="shared" si="88"/>
        <v>0</v>
      </c>
      <c r="AB179" s="417">
        <f t="shared" si="89"/>
        <v>0</v>
      </c>
      <c r="AC179" s="417">
        <f t="shared" si="90"/>
        <v>0</v>
      </c>
      <c r="AD179" s="417">
        <f t="shared" si="91"/>
        <v>0</v>
      </c>
      <c r="AF179" s="417">
        <f t="shared" si="92"/>
        <v>0</v>
      </c>
      <c r="AG179" s="417">
        <f t="shared" si="93"/>
        <v>0</v>
      </c>
      <c r="AH179" s="417">
        <f t="shared" si="94"/>
        <v>0</v>
      </c>
      <c r="AI179" s="417">
        <f t="shared" si="95"/>
        <v>0</v>
      </c>
      <c r="AK179" s="417">
        <v>0</v>
      </c>
      <c r="AL179" s="417">
        <v>0</v>
      </c>
      <c r="AM179" s="417">
        <v>0</v>
      </c>
      <c r="AN179" s="417">
        <v>0</v>
      </c>
      <c r="AP179" s="417">
        <f t="shared" si="96"/>
        <v>0</v>
      </c>
      <c r="AQ179" s="417">
        <f t="shared" si="97"/>
        <v>0</v>
      </c>
      <c r="AR179" s="417">
        <f t="shared" si="98"/>
        <v>0</v>
      </c>
      <c r="AS179" s="417">
        <f t="shared" si="99"/>
        <v>0</v>
      </c>
      <c r="AT179" s="417"/>
    </row>
    <row r="180" spans="1:46">
      <c r="A180" s="416" t="s">
        <v>296</v>
      </c>
      <c r="B180" s="416" t="s">
        <v>631</v>
      </c>
      <c r="C180" s="425" t="s">
        <v>631</v>
      </c>
      <c r="D180" s="424">
        <v>8.4528098372359981</v>
      </c>
      <c r="E180" s="424">
        <v>9.5310723319875752</v>
      </c>
      <c r="F180" s="424">
        <v>8.2711850311370252E-2</v>
      </c>
      <c r="G180" s="424">
        <v>16.790583150713044</v>
      </c>
      <c r="I180" s="425" t="s">
        <v>631</v>
      </c>
      <c r="J180" s="424">
        <v>703</v>
      </c>
      <c r="K180" s="424">
        <v>934</v>
      </c>
      <c r="L180" s="424">
        <v>9</v>
      </c>
      <c r="M180" s="424">
        <v>2037</v>
      </c>
      <c r="O180" s="425" t="s">
        <v>631</v>
      </c>
      <c r="P180" s="417">
        <v>162.24203142487519</v>
      </c>
      <c r="Q180" s="417">
        <v>192.54691579772879</v>
      </c>
      <c r="R180" s="417">
        <v>1.6029428354916715</v>
      </c>
      <c r="S180" s="417">
        <v>323.51797978252489</v>
      </c>
      <c r="U180" s="425" t="s">
        <v>631</v>
      </c>
      <c r="V180" s="424">
        <v>703</v>
      </c>
      <c r="W180" s="424">
        <v>934</v>
      </c>
      <c r="X180" s="424">
        <v>9</v>
      </c>
      <c r="Y180" s="424">
        <v>2037</v>
      </c>
      <c r="AA180" s="417">
        <f t="shared" si="88"/>
        <v>12023.911575015645</v>
      </c>
      <c r="AB180" s="417">
        <f t="shared" si="89"/>
        <v>10204.574231250081</v>
      </c>
      <c r="AC180" s="417">
        <f t="shared" si="90"/>
        <v>9190.205590152249</v>
      </c>
      <c r="AD180" s="417">
        <f t="shared" si="91"/>
        <v>8242.7997794369385</v>
      </c>
      <c r="AF180" s="417">
        <f t="shared" si="92"/>
        <v>230785.25095999317</v>
      </c>
      <c r="AG180" s="417">
        <f t="shared" si="93"/>
        <v>206153.0147727289</v>
      </c>
      <c r="AH180" s="417">
        <f t="shared" si="94"/>
        <v>178104.75949907463</v>
      </c>
      <c r="AI180" s="417">
        <f t="shared" si="95"/>
        <v>158820.80499878494</v>
      </c>
      <c r="AK180" s="417">
        <v>12023.911575015643</v>
      </c>
      <c r="AL180" s="417">
        <v>10740.572069659176</v>
      </c>
      <c r="AM180" s="417">
        <v>8816.1855952041951</v>
      </c>
      <c r="AN180" s="417">
        <v>8195.1535379373036</v>
      </c>
      <c r="AP180" s="417">
        <f t="shared" si="96"/>
        <v>8.4528098372359963</v>
      </c>
      <c r="AQ180" s="417">
        <f t="shared" si="97"/>
        <v>10.031694313061671</v>
      </c>
      <c r="AR180" s="417">
        <f t="shared" si="98"/>
        <v>7.9345670356837761E-2</v>
      </c>
      <c r="AS180" s="417">
        <f t="shared" si="99"/>
        <v>16.693527756778288</v>
      </c>
      <c r="AT180" s="417"/>
    </row>
    <row r="181" spans="1:46">
      <c r="A181" s="416" t="s">
        <v>296</v>
      </c>
      <c r="B181" s="416" t="s">
        <v>630</v>
      </c>
      <c r="C181" s="425" t="s">
        <v>630</v>
      </c>
      <c r="D181" s="424">
        <v>46.637093897583064</v>
      </c>
      <c r="E181" s="424">
        <v>96.653703039749701</v>
      </c>
      <c r="F181" s="424">
        <v>7.7121086175452529</v>
      </c>
      <c r="G181" s="424">
        <v>96.285015393088585</v>
      </c>
      <c r="I181" s="425" t="s">
        <v>630</v>
      </c>
      <c r="J181" s="424">
        <v>11783</v>
      </c>
      <c r="K181" s="424">
        <v>15227</v>
      </c>
      <c r="L181" s="424">
        <v>1343</v>
      </c>
      <c r="M181" s="424">
        <v>24731</v>
      </c>
      <c r="O181" s="425" t="s">
        <v>630</v>
      </c>
      <c r="P181" s="417">
        <v>895.14575619161349</v>
      </c>
      <c r="Q181" s="417">
        <v>1952.6000614090847</v>
      </c>
      <c r="R181" s="417">
        <v>149.45946933227233</v>
      </c>
      <c r="S181" s="417">
        <v>1855.2026087300305</v>
      </c>
      <c r="U181" s="425" t="s">
        <v>630</v>
      </c>
      <c r="V181" s="424">
        <v>11783</v>
      </c>
      <c r="W181" s="424">
        <v>15227</v>
      </c>
      <c r="X181" s="424">
        <v>1343</v>
      </c>
      <c r="Y181" s="424">
        <v>24731</v>
      </c>
      <c r="AA181" s="417">
        <f t="shared" si="88"/>
        <v>3957.9982939474726</v>
      </c>
      <c r="AB181" s="417">
        <f t="shared" si="89"/>
        <v>6347.5210507486499</v>
      </c>
      <c r="AC181" s="417">
        <f t="shared" si="90"/>
        <v>5742.4487100113574</v>
      </c>
      <c r="AD181" s="417">
        <f t="shared" si="91"/>
        <v>3893.2924424038083</v>
      </c>
      <c r="AF181" s="417">
        <f t="shared" si="92"/>
        <v>75969.257081525371</v>
      </c>
      <c r="AG181" s="417">
        <f t="shared" si="93"/>
        <v>128232.74849997273</v>
      </c>
      <c r="AH181" s="417">
        <f t="shared" si="94"/>
        <v>111287.76569789452</v>
      </c>
      <c r="AI181" s="417">
        <f t="shared" si="95"/>
        <v>75015.268639765098</v>
      </c>
      <c r="AK181" s="417">
        <v>3957.9982939474717</v>
      </c>
      <c r="AL181" s="417">
        <v>6680.9261968485789</v>
      </c>
      <c r="AM181" s="417">
        <v>5508.7444020457788</v>
      </c>
      <c r="AN181" s="417">
        <v>3870.7878618118789</v>
      </c>
      <c r="AP181" s="417">
        <f t="shared" si="96"/>
        <v>46.637093897583057</v>
      </c>
      <c r="AQ181" s="417">
        <f t="shared" si="97"/>
        <v>101.73046319941331</v>
      </c>
      <c r="AR181" s="417">
        <f t="shared" si="98"/>
        <v>7.3982437319474803</v>
      </c>
      <c r="AS181" s="417">
        <f t="shared" si="99"/>
        <v>95.728454610469583</v>
      </c>
      <c r="AT181" s="417"/>
    </row>
    <row r="182" spans="1:46">
      <c r="A182" s="416" t="s">
        <v>296</v>
      </c>
      <c r="B182" s="416" t="s">
        <v>629</v>
      </c>
      <c r="C182" s="425" t="s">
        <v>629</v>
      </c>
      <c r="D182" s="424">
        <v>6.92009752943693</v>
      </c>
      <c r="E182" s="424">
        <v>91.440868088350271</v>
      </c>
      <c r="F182" s="424">
        <v>3.0357705044895207</v>
      </c>
      <c r="G182" s="424">
        <v>4.7058599256097295</v>
      </c>
      <c r="I182" s="425" t="s">
        <v>629</v>
      </c>
      <c r="J182" s="424">
        <v>1438</v>
      </c>
      <c r="K182" s="424">
        <v>17167</v>
      </c>
      <c r="L182" s="424">
        <v>828</v>
      </c>
      <c r="M182" s="424">
        <v>1751</v>
      </c>
      <c r="O182" s="425" t="s">
        <v>629</v>
      </c>
      <c r="P182" s="417">
        <v>132.82336908708118</v>
      </c>
      <c r="Q182" s="417">
        <v>1847.2902644111166</v>
      </c>
      <c r="R182" s="417">
        <v>58.83276171491319</v>
      </c>
      <c r="S182" s="417">
        <v>90.671674867239489</v>
      </c>
      <c r="U182" s="425" t="s">
        <v>629</v>
      </c>
      <c r="V182" s="424">
        <v>1438</v>
      </c>
      <c r="W182" s="424">
        <v>17167</v>
      </c>
      <c r="X182" s="424">
        <v>828</v>
      </c>
      <c r="Y182" s="424">
        <v>1751</v>
      </c>
      <c r="AA182" s="417">
        <f t="shared" si="88"/>
        <v>4812.3070441146938</v>
      </c>
      <c r="AB182" s="417">
        <f t="shared" si="89"/>
        <v>5326.5490818634744</v>
      </c>
      <c r="AC182" s="417">
        <f t="shared" si="90"/>
        <v>3666.3894981757494</v>
      </c>
      <c r="AD182" s="417">
        <f t="shared" si="91"/>
        <v>2687.5270848713476</v>
      </c>
      <c r="AF182" s="417">
        <f t="shared" si="92"/>
        <v>92366.737890877033</v>
      </c>
      <c r="AG182" s="417">
        <f t="shared" si="93"/>
        <v>107607.05215885807</v>
      </c>
      <c r="AH182" s="417">
        <f t="shared" si="94"/>
        <v>71054.060042165685</v>
      </c>
      <c r="AI182" s="417">
        <f t="shared" si="95"/>
        <v>51782.795469582801</v>
      </c>
      <c r="AK182" s="417">
        <v>4812.3070441146938</v>
      </c>
      <c r="AL182" s="417">
        <v>5606.3274174765056</v>
      </c>
      <c r="AM182" s="417">
        <v>3517.1759720872014</v>
      </c>
      <c r="AN182" s="417">
        <v>2671.9922462304726</v>
      </c>
      <c r="AP182" s="417">
        <f t="shared" si="96"/>
        <v>6.92009752943693</v>
      </c>
      <c r="AQ182" s="417">
        <f t="shared" si="97"/>
        <v>96.243822775819169</v>
      </c>
      <c r="AR182" s="417">
        <f t="shared" si="98"/>
        <v>2.9122217048882026</v>
      </c>
      <c r="AS182" s="417">
        <f t="shared" si="99"/>
        <v>4.6786584231495576</v>
      </c>
      <c r="AT182" s="417"/>
    </row>
    <row r="183" spans="1:46">
      <c r="C183" s="432" t="s">
        <v>293</v>
      </c>
      <c r="D183" s="431">
        <v>7445.6061402989344</v>
      </c>
      <c r="E183" s="431">
        <v>8375.3870790565034</v>
      </c>
      <c r="F183" s="431">
        <v>7232.5588300140689</v>
      </c>
      <c r="G183" s="431">
        <v>14396.855457289981</v>
      </c>
      <c r="I183" s="432" t="s">
        <v>293</v>
      </c>
      <c r="J183" s="431">
        <v>3224278</v>
      </c>
      <c r="K183" s="431">
        <v>2236155</v>
      </c>
      <c r="L183" s="431">
        <v>3453464</v>
      </c>
      <c r="M183" s="431">
        <v>4212349</v>
      </c>
      <c r="O183" s="432" t="s">
        <v>293</v>
      </c>
      <c r="P183" s="417">
        <v>142909.90672358798</v>
      </c>
      <c r="Q183" s="417">
        <v>169199.73897083846</v>
      </c>
      <c r="R183" s="417">
        <v>140165.86879872228</v>
      </c>
      <c r="S183" s="417">
        <v>277396.05890732142</v>
      </c>
      <c r="U183" s="432" t="s">
        <v>293</v>
      </c>
      <c r="V183" s="431">
        <v>3224278</v>
      </c>
      <c r="W183" s="431">
        <v>2236155</v>
      </c>
      <c r="X183" s="431">
        <v>3453464</v>
      </c>
      <c r="Y183" s="431">
        <v>4212349</v>
      </c>
      <c r="AA183" s="417">
        <f t="shared" si="88"/>
        <v>2309.232063829153</v>
      </c>
      <c r="AB183" s="417">
        <f t="shared" si="89"/>
        <v>3745.4412055767616</v>
      </c>
      <c r="AC183" s="417">
        <f t="shared" si="90"/>
        <v>2094.2910741255937</v>
      </c>
      <c r="AD183" s="417">
        <f t="shared" si="91"/>
        <v>3417.7736596112959</v>
      </c>
      <c r="AF183" s="417">
        <f t="shared" si="92"/>
        <v>44323.072242402166</v>
      </c>
      <c r="AG183" s="417">
        <f t="shared" si="93"/>
        <v>75665.478900540635</v>
      </c>
      <c r="AH183" s="417">
        <f t="shared" si="94"/>
        <v>40587.036320263447</v>
      </c>
      <c r="AI183" s="417">
        <f t="shared" si="95"/>
        <v>65853.057025265807</v>
      </c>
      <c r="AK183" s="417">
        <v>2309.232063829153</v>
      </c>
      <c r="AL183" s="417">
        <v>3942.1714507181673</v>
      </c>
      <c r="AM183" s="417">
        <v>2009.0582978530408</v>
      </c>
      <c r="AN183" s="417">
        <v>3398.0177425037155</v>
      </c>
      <c r="AP183" s="417">
        <f t="shared" si="96"/>
        <v>7445.6061402989344</v>
      </c>
      <c r="AQ183" s="417">
        <f t="shared" si="97"/>
        <v>8815.306400380683</v>
      </c>
      <c r="AR183" s="417">
        <f t="shared" si="98"/>
        <v>6938.2105055367538</v>
      </c>
      <c r="AS183" s="417">
        <f t="shared" si="99"/>
        <v>14313.636639617782</v>
      </c>
      <c r="AT183" s="417"/>
    </row>
    <row r="184" spans="1:46">
      <c r="A184" s="416" t="s">
        <v>293</v>
      </c>
      <c r="B184" s="416" t="s">
        <v>638</v>
      </c>
      <c r="C184" s="425" t="s">
        <v>638</v>
      </c>
      <c r="D184" s="424">
        <v>2563.7297451863428</v>
      </c>
      <c r="E184" s="424">
        <v>1149.6001497375651</v>
      </c>
      <c r="F184" s="424">
        <v>902.65979691923496</v>
      </c>
      <c r="G184" s="424">
        <v>875.7065315103406</v>
      </c>
      <c r="I184" s="425" t="s">
        <v>638</v>
      </c>
      <c r="J184" s="424">
        <v>2396221</v>
      </c>
      <c r="K184" s="424">
        <v>831994</v>
      </c>
      <c r="L184" s="424">
        <v>314475</v>
      </c>
      <c r="M184" s="424">
        <v>537009</v>
      </c>
      <c r="O184" s="425" t="s">
        <v>638</v>
      </c>
      <c r="P184" s="417">
        <v>49207.864590908692</v>
      </c>
      <c r="Q184" s="417">
        <v>23224.245449243739</v>
      </c>
      <c r="R184" s="417">
        <v>17493.406917039436</v>
      </c>
      <c r="S184" s="417">
        <v>16872.958217925636</v>
      </c>
      <c r="U184" s="425" t="s">
        <v>638</v>
      </c>
      <c r="V184" s="424">
        <v>2396221</v>
      </c>
      <c r="W184" s="424">
        <v>831994</v>
      </c>
      <c r="X184" s="424">
        <v>314475</v>
      </c>
      <c r="Y184" s="424">
        <v>537009</v>
      </c>
      <c r="AA184" s="417">
        <f t="shared" si="88"/>
        <v>1069.9053823442591</v>
      </c>
      <c r="AB184" s="417">
        <f t="shared" si="89"/>
        <v>1381.740913681547</v>
      </c>
      <c r="AC184" s="417">
        <f t="shared" si="90"/>
        <v>2870.3706078996265</v>
      </c>
      <c r="AD184" s="417">
        <f t="shared" si="91"/>
        <v>1630.7110895913115</v>
      </c>
      <c r="AF184" s="417">
        <f t="shared" si="92"/>
        <v>20535.611945187316</v>
      </c>
      <c r="AG184" s="417">
        <f t="shared" si="93"/>
        <v>27913.957852152467</v>
      </c>
      <c r="AH184" s="417">
        <f t="shared" si="94"/>
        <v>55627.337362395854</v>
      </c>
      <c r="AI184" s="417">
        <f t="shared" si="95"/>
        <v>31420.252207925074</v>
      </c>
      <c r="AK184" s="417">
        <v>1069.9053823442591</v>
      </c>
      <c r="AL184" s="417">
        <v>1454.3172040971435</v>
      </c>
      <c r="AM184" s="417">
        <v>2753.5531994385951</v>
      </c>
      <c r="AN184" s="417">
        <v>1621.2850139289337</v>
      </c>
      <c r="AP184" s="417">
        <f t="shared" si="96"/>
        <v>2563.7297451863428</v>
      </c>
      <c r="AQ184" s="417">
        <f t="shared" si="97"/>
        <v>1209.9831879055989</v>
      </c>
      <c r="AR184" s="417">
        <f t="shared" si="98"/>
        <v>865.92364239345216</v>
      </c>
      <c r="AS184" s="417">
        <f t="shared" si="99"/>
        <v>870.64464404496277</v>
      </c>
      <c r="AT184" s="417"/>
    </row>
    <row r="185" spans="1:46">
      <c r="A185" s="416" t="s">
        <v>293</v>
      </c>
      <c r="B185" s="416" t="s">
        <v>637</v>
      </c>
      <c r="C185" s="425" t="s">
        <v>637</v>
      </c>
      <c r="D185" s="424">
        <v>1519.4461852871495</v>
      </c>
      <c r="E185" s="424">
        <v>1547.1402129123576</v>
      </c>
      <c r="F185" s="424">
        <v>939.82554077540158</v>
      </c>
      <c r="G185" s="424">
        <v>4336.0286227007318</v>
      </c>
      <c r="I185" s="425" t="s">
        <v>637</v>
      </c>
      <c r="J185" s="424">
        <v>113048</v>
      </c>
      <c r="K185" s="424">
        <v>204135</v>
      </c>
      <c r="L185" s="424">
        <v>145387</v>
      </c>
      <c r="M185" s="424">
        <v>446468</v>
      </c>
      <c r="O185" s="425" t="s">
        <v>637</v>
      </c>
      <c r="P185" s="417">
        <v>29164.034266547977</v>
      </c>
      <c r="Q185" s="417">
        <v>31255.357836613282</v>
      </c>
      <c r="R185" s="417">
        <v>18213.673270841115</v>
      </c>
      <c r="S185" s="417">
        <v>83545.830880553593</v>
      </c>
      <c r="U185" s="425" t="s">
        <v>637</v>
      </c>
      <c r="V185" s="424">
        <v>113048</v>
      </c>
      <c r="W185" s="424">
        <v>204135</v>
      </c>
      <c r="X185" s="424">
        <v>145387</v>
      </c>
      <c r="Y185" s="424">
        <v>446468</v>
      </c>
      <c r="AA185" s="417">
        <f t="shared" si="88"/>
        <v>13440.717087318213</v>
      </c>
      <c r="AB185" s="417">
        <f t="shared" si="89"/>
        <v>7579.0051334281607</v>
      </c>
      <c r="AC185" s="417">
        <f t="shared" si="90"/>
        <v>6464.3024532826294</v>
      </c>
      <c r="AD185" s="417">
        <f t="shared" si="91"/>
        <v>9711.8463645787215</v>
      </c>
      <c r="AF185" s="417">
        <f t="shared" si="92"/>
        <v>257979.21472779685</v>
      </c>
      <c r="AG185" s="417">
        <f t="shared" si="93"/>
        <v>153111.2148167305</v>
      </c>
      <c r="AH185" s="417">
        <f t="shared" si="94"/>
        <v>125277.17932718272</v>
      </c>
      <c r="AI185" s="417">
        <f t="shared" si="95"/>
        <v>187126.13419226816</v>
      </c>
      <c r="AK185" s="417">
        <v>13440.717087318217</v>
      </c>
      <c r="AL185" s="417">
        <v>7977.0942919516592</v>
      </c>
      <c r="AM185" s="417">
        <v>6201.2203766955445</v>
      </c>
      <c r="AN185" s="417">
        <v>9655.7085243210367</v>
      </c>
      <c r="AP185" s="417">
        <f t="shared" si="96"/>
        <v>1519.4461852871498</v>
      </c>
      <c r="AQ185" s="417">
        <f t="shared" si="97"/>
        <v>1628.404143287552</v>
      </c>
      <c r="AR185" s="417">
        <f t="shared" si="98"/>
        <v>901.57682690663512</v>
      </c>
      <c r="AS185" s="417">
        <f t="shared" si="99"/>
        <v>4310.9648734365646</v>
      </c>
      <c r="AT185" s="417"/>
    </row>
    <row r="186" spans="1:46">
      <c r="A186" s="416" t="s">
        <v>293</v>
      </c>
      <c r="B186" s="416" t="s">
        <v>636</v>
      </c>
      <c r="C186" s="425" t="s">
        <v>636</v>
      </c>
      <c r="D186" s="424">
        <v>349.30574679199299</v>
      </c>
      <c r="E186" s="424">
        <v>498.96354555485919</v>
      </c>
      <c r="F186" s="424">
        <v>793.13814321282143</v>
      </c>
      <c r="G186" s="424">
        <v>1156.4441586239175</v>
      </c>
      <c r="I186" s="425" t="s">
        <v>636</v>
      </c>
      <c r="J186" s="424">
        <v>36034</v>
      </c>
      <c r="K186" s="424">
        <v>47938</v>
      </c>
      <c r="L186" s="424">
        <v>100184</v>
      </c>
      <c r="M186" s="424">
        <v>111560</v>
      </c>
      <c r="O186" s="425" t="s">
        <v>636</v>
      </c>
      <c r="P186" s="417">
        <v>6704.5248904413238</v>
      </c>
      <c r="Q186" s="417">
        <v>10080.071627370893</v>
      </c>
      <c r="R186" s="417">
        <v>15370.894248310493</v>
      </c>
      <c r="S186" s="417">
        <v>22282.16105248396</v>
      </c>
      <c r="U186" s="425" t="s">
        <v>636</v>
      </c>
      <c r="V186" s="424">
        <v>36034</v>
      </c>
      <c r="W186" s="424">
        <v>47938</v>
      </c>
      <c r="X186" s="424">
        <v>100184</v>
      </c>
      <c r="Y186" s="424">
        <v>111560</v>
      </c>
      <c r="AA186" s="417">
        <f t="shared" si="88"/>
        <v>9693.7821721705332</v>
      </c>
      <c r="AB186" s="417">
        <f t="shared" si="89"/>
        <v>10408.51820173681</v>
      </c>
      <c r="AC186" s="417">
        <f t="shared" si="90"/>
        <v>7916.8144934602478</v>
      </c>
      <c r="AD186" s="417">
        <f t="shared" si="91"/>
        <v>10366.118309644295</v>
      </c>
      <c r="AF186" s="417">
        <f t="shared" si="92"/>
        <v>186061.07816066282</v>
      </c>
      <c r="AG186" s="417">
        <f t="shared" si="93"/>
        <v>210273.09498458201</v>
      </c>
      <c r="AH186" s="417">
        <f t="shared" si="94"/>
        <v>153426.63747015983</v>
      </c>
      <c r="AI186" s="417">
        <f t="shared" si="95"/>
        <v>199732.5300509498</v>
      </c>
      <c r="AK186" s="417">
        <v>9693.7821721705332</v>
      </c>
      <c r="AL186" s="417">
        <v>10955.228248696723</v>
      </c>
      <c r="AM186" s="417">
        <v>7594.6185547729119</v>
      </c>
      <c r="AN186" s="417">
        <v>10306.198550629009</v>
      </c>
      <c r="AP186" s="417">
        <f t="shared" si="96"/>
        <v>349.30574679199299</v>
      </c>
      <c r="AQ186" s="417">
        <f t="shared" si="97"/>
        <v>525.17173178602354</v>
      </c>
      <c r="AR186" s="417">
        <f t="shared" si="98"/>
        <v>760.85926529136941</v>
      </c>
      <c r="AS186" s="417">
        <f t="shared" si="99"/>
        <v>1149.7595103081721</v>
      </c>
      <c r="AT186" s="417"/>
    </row>
    <row r="187" spans="1:46">
      <c r="A187" s="416" t="s">
        <v>293</v>
      </c>
      <c r="B187" s="416" t="s">
        <v>635</v>
      </c>
      <c r="C187" s="425" t="s">
        <v>635</v>
      </c>
      <c r="D187" s="424">
        <v>864.3190482655275</v>
      </c>
      <c r="E187" s="424">
        <v>825.56108445536711</v>
      </c>
      <c r="F187" s="424">
        <v>2042.188557442626</v>
      </c>
      <c r="G187" s="424">
        <v>1397.0639400796908</v>
      </c>
      <c r="I187" s="425" t="s">
        <v>635</v>
      </c>
      <c r="J187" s="424">
        <v>333972</v>
      </c>
      <c r="K187" s="424">
        <v>394235</v>
      </c>
      <c r="L187" s="424">
        <v>1724702</v>
      </c>
      <c r="M187" s="424">
        <v>1012481</v>
      </c>
      <c r="O187" s="425" t="s">
        <v>635</v>
      </c>
      <c r="P187" s="417">
        <v>16589.61704924237</v>
      </c>
      <c r="Q187" s="417">
        <v>16678.001706169031</v>
      </c>
      <c r="R187" s="417">
        <v>39577.297624857092</v>
      </c>
      <c r="S187" s="417">
        <v>26918.380348356277</v>
      </c>
      <c r="U187" s="425" t="s">
        <v>635</v>
      </c>
      <c r="V187" s="424">
        <v>333972</v>
      </c>
      <c r="W187" s="424">
        <v>394235</v>
      </c>
      <c r="X187" s="424">
        <v>1724702</v>
      </c>
      <c r="Y187" s="424">
        <v>1012481</v>
      </c>
      <c r="AA187" s="417">
        <f t="shared" si="88"/>
        <v>2587.9985395947192</v>
      </c>
      <c r="AB187" s="417">
        <f t="shared" si="89"/>
        <v>2094.0836923544766</v>
      </c>
      <c r="AC187" s="417">
        <f t="shared" si="90"/>
        <v>1184.0819790564549</v>
      </c>
      <c r="AD187" s="417">
        <f t="shared" si="91"/>
        <v>1379.84213044955</v>
      </c>
      <c r="AF187" s="417">
        <f t="shared" si="92"/>
        <v>49673.676383775797</v>
      </c>
      <c r="AG187" s="417">
        <f t="shared" si="93"/>
        <v>42304.721057666189</v>
      </c>
      <c r="AH187" s="417">
        <f t="shared" si="94"/>
        <v>22947.325175512691</v>
      </c>
      <c r="AI187" s="417">
        <f t="shared" si="95"/>
        <v>26586.553573209054</v>
      </c>
      <c r="AK187" s="417">
        <v>2587.9985395947192</v>
      </c>
      <c r="AL187" s="417">
        <v>2204.0759671044084</v>
      </c>
      <c r="AM187" s="417">
        <v>1135.8925961878783</v>
      </c>
      <c r="AN187" s="417">
        <v>1371.8661643775872</v>
      </c>
      <c r="AP187" s="417">
        <f t="shared" si="96"/>
        <v>864.31904826552761</v>
      </c>
      <c r="AQ187" s="417">
        <f t="shared" si="97"/>
        <v>868.92388889140636</v>
      </c>
      <c r="AR187" s="417">
        <f t="shared" si="98"/>
        <v>1959.0762324304262</v>
      </c>
      <c r="AS187" s="417">
        <f t="shared" si="99"/>
        <v>1388.9884259751839</v>
      </c>
      <c r="AT187" s="417"/>
    </row>
    <row r="188" spans="1:46">
      <c r="A188" s="416" t="s">
        <v>293</v>
      </c>
      <c r="B188" s="416" t="s">
        <v>634</v>
      </c>
      <c r="C188" s="425" t="s">
        <v>634</v>
      </c>
      <c r="D188" s="424">
        <v>1677.0791707890917</v>
      </c>
      <c r="E188" s="424">
        <v>2598.5207577556062</v>
      </c>
      <c r="F188" s="424">
        <v>1118.2985615868977</v>
      </c>
      <c r="G188" s="424">
        <v>3750.0122243887104</v>
      </c>
      <c r="I188" s="425" t="s">
        <v>634</v>
      </c>
      <c r="J188" s="424">
        <v>205741</v>
      </c>
      <c r="K188" s="424">
        <v>256879</v>
      </c>
      <c r="L188" s="424">
        <v>122280</v>
      </c>
      <c r="M188" s="424">
        <v>902348</v>
      </c>
      <c r="O188" s="425" t="s">
        <v>634</v>
      </c>
      <c r="P188" s="417">
        <v>32189.619400942258</v>
      </c>
      <c r="Q188" s="417">
        <v>52495.3688435476</v>
      </c>
      <c r="R188" s="417">
        <v>21672.452743932125</v>
      </c>
      <c r="S188" s="417">
        <v>72254.570797470325</v>
      </c>
      <c r="U188" s="425" t="s">
        <v>634</v>
      </c>
      <c r="V188" s="424">
        <v>205741</v>
      </c>
      <c r="W188" s="424">
        <v>256879</v>
      </c>
      <c r="X188" s="424">
        <v>122280</v>
      </c>
      <c r="Y188" s="424">
        <v>902348</v>
      </c>
      <c r="AA188" s="417">
        <f t="shared" si="88"/>
        <v>8151.4096402228606</v>
      </c>
      <c r="AB188" s="417">
        <f t="shared" si="89"/>
        <v>10115.738373925491</v>
      </c>
      <c r="AC188" s="417">
        <f t="shared" si="90"/>
        <v>9145.3922275670393</v>
      </c>
      <c r="AD188" s="417">
        <f t="shared" si="91"/>
        <v>4155.8381294009741</v>
      </c>
      <c r="AF188" s="417">
        <f t="shared" si="92"/>
        <v>156456.99885264607</v>
      </c>
      <c r="AG188" s="417">
        <f t="shared" si="93"/>
        <v>204358.35098839374</v>
      </c>
      <c r="AH188" s="417">
        <f t="shared" si="94"/>
        <v>177236.28347998139</v>
      </c>
      <c r="AI188" s="417">
        <f t="shared" si="95"/>
        <v>80073.9523969359</v>
      </c>
      <c r="AK188" s="417">
        <v>8151.4096402228597</v>
      </c>
      <c r="AL188" s="417">
        <v>10647.070086495314</v>
      </c>
      <c r="AM188" s="417">
        <v>8773.1960322590785</v>
      </c>
      <c r="AN188" s="417">
        <v>4131.8159436818923</v>
      </c>
      <c r="AP188" s="417">
        <f t="shared" si="96"/>
        <v>1677.0791707890914</v>
      </c>
      <c r="AQ188" s="417">
        <f t="shared" si="97"/>
        <v>2735.00871674883</v>
      </c>
      <c r="AR188" s="417">
        <f t="shared" si="98"/>
        <v>1072.7864108246401</v>
      </c>
      <c r="AS188" s="417">
        <f t="shared" si="99"/>
        <v>3728.3358531494682</v>
      </c>
      <c r="AT188" s="417"/>
    </row>
    <row r="189" spans="1:46">
      <c r="A189" s="416" t="s">
        <v>293</v>
      </c>
      <c r="B189" s="416" t="s">
        <v>633</v>
      </c>
      <c r="C189" s="425" t="s">
        <v>633</v>
      </c>
      <c r="D189" s="424">
        <v>16.692306511293403</v>
      </c>
      <c r="E189" s="424">
        <v>3.2975282552001821</v>
      </c>
      <c r="F189" s="424">
        <v>28.371783754586257</v>
      </c>
      <c r="G189" s="424">
        <v>49.359367143966097</v>
      </c>
      <c r="I189" s="425" t="s">
        <v>633</v>
      </c>
      <c r="J189" s="424">
        <v>1905</v>
      </c>
      <c r="K189" s="424">
        <v>440</v>
      </c>
      <c r="L189" s="424">
        <v>3387</v>
      </c>
      <c r="M189" s="424">
        <v>10965</v>
      </c>
      <c r="O189" s="425" t="s">
        <v>633</v>
      </c>
      <c r="P189" s="417">
        <v>320.38976029353938</v>
      </c>
      <c r="Q189" s="417">
        <v>66.616732428286511</v>
      </c>
      <c r="R189" s="417">
        <v>549.84077043771811</v>
      </c>
      <c r="S189" s="417">
        <v>951.04753649260294</v>
      </c>
      <c r="U189" s="425" t="s">
        <v>633</v>
      </c>
      <c r="V189" s="424">
        <v>1905</v>
      </c>
      <c r="W189" s="424">
        <v>440</v>
      </c>
      <c r="X189" s="424">
        <v>3387</v>
      </c>
      <c r="Y189" s="424">
        <v>10965</v>
      </c>
      <c r="AA189" s="417">
        <f t="shared" si="88"/>
        <v>8762.3656227261945</v>
      </c>
      <c r="AB189" s="417">
        <f t="shared" si="89"/>
        <v>7494.3823981822325</v>
      </c>
      <c r="AC189" s="417">
        <f t="shared" si="90"/>
        <v>8376.670727660543</v>
      </c>
      <c r="AD189" s="417">
        <f t="shared" si="91"/>
        <v>4501.5382712235378</v>
      </c>
      <c r="AF189" s="417">
        <f t="shared" si="92"/>
        <v>168183.60120395766</v>
      </c>
      <c r="AG189" s="417">
        <f t="shared" si="93"/>
        <v>151401.66460974209</v>
      </c>
      <c r="AH189" s="417">
        <f t="shared" si="94"/>
        <v>162338.57999342136</v>
      </c>
      <c r="AI189" s="417">
        <f t="shared" si="95"/>
        <v>86734.841449393789</v>
      </c>
      <c r="AK189" s="417">
        <v>8762.3656227261945</v>
      </c>
      <c r="AL189" s="417">
        <v>7888.0267261675626</v>
      </c>
      <c r="AM189" s="417">
        <v>8035.7597096743575</v>
      </c>
      <c r="AN189" s="417">
        <v>4475.5178187887195</v>
      </c>
      <c r="AP189" s="417">
        <f t="shared" si="96"/>
        <v>16.692306511293399</v>
      </c>
      <c r="AQ189" s="417">
        <f t="shared" si="97"/>
        <v>3.4707317595137273</v>
      </c>
      <c r="AR189" s="417">
        <f t="shared" si="98"/>
        <v>27.21711813666705</v>
      </c>
      <c r="AS189" s="417">
        <f t="shared" si="99"/>
        <v>49.074052883018311</v>
      </c>
      <c r="AT189" s="417"/>
    </row>
    <row r="190" spans="1:46">
      <c r="A190" s="416" t="s">
        <v>293</v>
      </c>
      <c r="B190" s="416" t="s">
        <v>97</v>
      </c>
      <c r="C190" s="425" t="s">
        <v>97</v>
      </c>
      <c r="D190" s="424">
        <v>129.91953704666145</v>
      </c>
      <c r="E190" s="424">
        <v>476.00375938778853</v>
      </c>
      <c r="F190" s="424">
        <v>321.16136964683739</v>
      </c>
      <c r="G190" s="424">
        <v>647.01241415733216</v>
      </c>
      <c r="I190" s="425" t="s">
        <v>97</v>
      </c>
      <c r="J190" s="424">
        <v>93112</v>
      </c>
      <c r="K190" s="424">
        <v>338194</v>
      </c>
      <c r="L190" s="424">
        <v>407310</v>
      </c>
      <c r="M190" s="424">
        <v>607535</v>
      </c>
      <c r="O190" s="425" t="s">
        <v>97</v>
      </c>
      <c r="P190" s="417">
        <v>2493.6571410107763</v>
      </c>
      <c r="Q190" s="417">
        <v>9616.2375633896663</v>
      </c>
      <c r="R190" s="417">
        <v>6224.0575512952983</v>
      </c>
      <c r="S190" s="417">
        <v>12466.52050399484</v>
      </c>
      <c r="U190" s="425" t="s">
        <v>97</v>
      </c>
      <c r="V190" s="424">
        <v>93112</v>
      </c>
      <c r="W190" s="424">
        <v>338194</v>
      </c>
      <c r="X190" s="424">
        <v>407310</v>
      </c>
      <c r="Y190" s="424">
        <v>607535</v>
      </c>
      <c r="AA190" s="417">
        <f t="shared" si="88"/>
        <v>1395.3039033278358</v>
      </c>
      <c r="AB190" s="417">
        <f t="shared" si="89"/>
        <v>1407.4872983784117</v>
      </c>
      <c r="AC190" s="417">
        <f t="shared" si="90"/>
        <v>788.49370171819351</v>
      </c>
      <c r="AD190" s="417">
        <f t="shared" si="91"/>
        <v>1064.9796541060716</v>
      </c>
      <c r="AF190" s="417">
        <f t="shared" si="92"/>
        <v>26781.264939113931</v>
      </c>
      <c r="AG190" s="417">
        <f t="shared" si="93"/>
        <v>28434.086835927505</v>
      </c>
      <c r="AH190" s="417">
        <f t="shared" si="94"/>
        <v>15280.885692213053</v>
      </c>
      <c r="AI190" s="417">
        <f t="shared" si="95"/>
        <v>20519.839192795211</v>
      </c>
      <c r="AK190" s="417">
        <v>1395.3039033278358</v>
      </c>
      <c r="AL190" s="417">
        <v>1481.415924151823</v>
      </c>
      <c r="AM190" s="417">
        <v>756.40384176454609</v>
      </c>
      <c r="AN190" s="417">
        <v>1058.8237023482329</v>
      </c>
      <c r="AP190" s="417">
        <f t="shared" si="96"/>
        <v>129.91953704666145</v>
      </c>
      <c r="AQ190" s="417">
        <f t="shared" si="97"/>
        <v>501.00597705260162</v>
      </c>
      <c r="AR190" s="417">
        <f t="shared" si="98"/>
        <v>308.09084878911727</v>
      </c>
      <c r="AS190" s="417">
        <f t="shared" si="99"/>
        <v>643.27245800613366</v>
      </c>
      <c r="AT190" s="417"/>
    </row>
    <row r="191" spans="1:46">
      <c r="A191" s="416" t="s">
        <v>293</v>
      </c>
      <c r="B191" s="416" t="s">
        <v>632</v>
      </c>
      <c r="C191" s="425" t="s">
        <v>632</v>
      </c>
      <c r="D191" s="424">
        <v>0</v>
      </c>
      <c r="E191" s="424">
        <v>0</v>
      </c>
      <c r="F191" s="424">
        <v>0</v>
      </c>
      <c r="G191" s="424">
        <v>0</v>
      </c>
      <c r="I191" s="425" t="s">
        <v>632</v>
      </c>
      <c r="J191" s="424">
        <v>0</v>
      </c>
      <c r="K191" s="424">
        <v>0</v>
      </c>
      <c r="L191" s="424">
        <v>0</v>
      </c>
      <c r="M191" s="424">
        <v>0</v>
      </c>
      <c r="O191" s="425" t="s">
        <v>632</v>
      </c>
      <c r="P191" s="417">
        <v>0</v>
      </c>
      <c r="Q191" s="417">
        <v>0</v>
      </c>
      <c r="R191" s="417">
        <v>0</v>
      </c>
      <c r="S191" s="417">
        <v>0</v>
      </c>
      <c r="U191" s="425" t="s">
        <v>632</v>
      </c>
      <c r="V191" s="424">
        <v>0</v>
      </c>
      <c r="W191" s="424">
        <v>0</v>
      </c>
      <c r="X191" s="424">
        <v>0</v>
      </c>
      <c r="Y191" s="424">
        <v>0</v>
      </c>
      <c r="AA191" s="417">
        <f t="shared" si="88"/>
        <v>0</v>
      </c>
      <c r="AB191" s="417">
        <f t="shared" si="89"/>
        <v>0</v>
      </c>
      <c r="AC191" s="417">
        <f t="shared" si="90"/>
        <v>0</v>
      </c>
      <c r="AD191" s="417">
        <f t="shared" si="91"/>
        <v>0</v>
      </c>
      <c r="AF191" s="417">
        <f t="shared" si="92"/>
        <v>0</v>
      </c>
      <c r="AG191" s="417">
        <f t="shared" si="93"/>
        <v>0</v>
      </c>
      <c r="AH191" s="417">
        <f t="shared" si="94"/>
        <v>0</v>
      </c>
      <c r="AI191" s="417">
        <f t="shared" si="95"/>
        <v>0</v>
      </c>
      <c r="AK191" s="417">
        <v>0</v>
      </c>
      <c r="AL191" s="417">
        <v>0</v>
      </c>
      <c r="AM191" s="417">
        <v>0</v>
      </c>
      <c r="AN191" s="417">
        <v>0</v>
      </c>
      <c r="AP191" s="417">
        <f t="shared" si="96"/>
        <v>0</v>
      </c>
      <c r="AQ191" s="417">
        <f t="shared" si="97"/>
        <v>0</v>
      </c>
      <c r="AR191" s="417">
        <f t="shared" si="98"/>
        <v>0</v>
      </c>
      <c r="AS191" s="417">
        <f t="shared" si="99"/>
        <v>0</v>
      </c>
      <c r="AT191" s="417"/>
    </row>
    <row r="192" spans="1:46">
      <c r="A192" s="416" t="s">
        <v>293</v>
      </c>
      <c r="B192" s="416" t="s">
        <v>631</v>
      </c>
      <c r="C192" s="425" t="s">
        <v>631</v>
      </c>
      <c r="D192" s="424">
        <v>243.4644793289238</v>
      </c>
      <c r="E192" s="424">
        <v>70.828540373978342</v>
      </c>
      <c r="F192" s="424">
        <v>183.3757984637783</v>
      </c>
      <c r="G192" s="424">
        <v>559.67790705635753</v>
      </c>
      <c r="I192" s="425" t="s">
        <v>631</v>
      </c>
      <c r="J192" s="424">
        <v>22193</v>
      </c>
      <c r="K192" s="424">
        <v>5647</v>
      </c>
      <c r="L192" s="424">
        <v>21272</v>
      </c>
      <c r="M192" s="424">
        <v>74258</v>
      </c>
      <c r="O192" s="425" t="s">
        <v>631</v>
      </c>
      <c r="P192" s="417">
        <v>4673.0226358718583</v>
      </c>
      <c r="Q192" s="417">
        <v>1430.8796035147138</v>
      </c>
      <c r="R192" s="417">
        <v>3553.7945438716724</v>
      </c>
      <c r="S192" s="417">
        <v>10783.774702434634</v>
      </c>
      <c r="U192" s="425" t="s">
        <v>631</v>
      </c>
      <c r="V192" s="424">
        <v>22193</v>
      </c>
      <c r="W192" s="424">
        <v>5647</v>
      </c>
      <c r="X192" s="424">
        <v>21272</v>
      </c>
      <c r="Y192" s="424">
        <v>74258</v>
      </c>
      <c r="AA192" s="417">
        <f t="shared" si="88"/>
        <v>10970.327550530519</v>
      </c>
      <c r="AB192" s="417">
        <f t="shared" si="89"/>
        <v>12542.684677524056</v>
      </c>
      <c r="AC192" s="417">
        <f t="shared" si="90"/>
        <v>8620.5245611027785</v>
      </c>
      <c r="AD192" s="417">
        <f t="shared" si="91"/>
        <v>7536.9375293753874</v>
      </c>
      <c r="AF192" s="417">
        <f t="shared" si="92"/>
        <v>210562.90883935738</v>
      </c>
      <c r="AG192" s="417">
        <f t="shared" si="93"/>
        <v>253387.56924291016</v>
      </c>
      <c r="AH192" s="417">
        <f t="shared" si="94"/>
        <v>167064.42947873601</v>
      </c>
      <c r="AI192" s="417">
        <f t="shared" si="95"/>
        <v>145220.37628854308</v>
      </c>
      <c r="AK192" s="417">
        <v>10970.327550530519</v>
      </c>
      <c r="AL192" s="417">
        <v>13201.49235755562</v>
      </c>
      <c r="AM192" s="417">
        <v>8269.6892591974338</v>
      </c>
      <c r="AN192" s="417">
        <v>7493.3714164888224</v>
      </c>
      <c r="AP192" s="417">
        <f t="shared" si="96"/>
        <v>243.46447932892383</v>
      </c>
      <c r="AQ192" s="417">
        <f t="shared" si="97"/>
        <v>74.548827343116585</v>
      </c>
      <c r="AR192" s="417">
        <f t="shared" si="98"/>
        <v>175.91282992164781</v>
      </c>
      <c r="AS192" s="417">
        <f t="shared" si="99"/>
        <v>556.44277464562697</v>
      </c>
      <c r="AT192" s="417"/>
    </row>
    <row r="193" spans="1:46">
      <c r="A193" s="416" t="s">
        <v>293</v>
      </c>
      <c r="B193" s="416" t="s">
        <v>630</v>
      </c>
      <c r="C193" s="425" t="s">
        <v>630</v>
      </c>
      <c r="D193" s="424">
        <v>79.097707135921297</v>
      </c>
      <c r="E193" s="424">
        <v>1126.8531442176209</v>
      </c>
      <c r="F193" s="424">
        <v>435.22907940651686</v>
      </c>
      <c r="G193" s="424">
        <v>1279.6096343106169</v>
      </c>
      <c r="I193" s="425" t="s">
        <v>630</v>
      </c>
      <c r="J193" s="424">
        <v>21152</v>
      </c>
      <c r="K193" s="424">
        <v>120255</v>
      </c>
      <c r="L193" s="424">
        <v>28623</v>
      </c>
      <c r="M193" s="424">
        <v>83065</v>
      </c>
      <c r="O193" s="425" t="s">
        <v>630</v>
      </c>
      <c r="P193" s="417">
        <v>1518.1901561597178</v>
      </c>
      <c r="Q193" s="417">
        <v>22764.70998419436</v>
      </c>
      <c r="R193" s="417">
        <v>8434.6720815216449</v>
      </c>
      <c r="S193" s="417">
        <v>24655.291605214199</v>
      </c>
      <c r="U193" s="425" t="s">
        <v>630</v>
      </c>
      <c r="V193" s="424">
        <v>21152</v>
      </c>
      <c r="W193" s="424">
        <v>120255</v>
      </c>
      <c r="X193" s="424">
        <v>28623</v>
      </c>
      <c r="Y193" s="424">
        <v>83065</v>
      </c>
      <c r="AA193" s="417">
        <f t="shared" si="88"/>
        <v>3739.4906928858404</v>
      </c>
      <c r="AB193" s="417">
        <f t="shared" si="89"/>
        <v>9370.5304911864023</v>
      </c>
      <c r="AC193" s="417">
        <f t="shared" si="90"/>
        <v>15205.571722269393</v>
      </c>
      <c r="AD193" s="417">
        <f t="shared" si="91"/>
        <v>15404.919452364016</v>
      </c>
      <c r="AF193" s="417">
        <f t="shared" si="92"/>
        <v>71775.253222376981</v>
      </c>
      <c r="AG193" s="417">
        <f t="shared" si="93"/>
        <v>189303.64628659398</v>
      </c>
      <c r="AH193" s="417">
        <f t="shared" si="94"/>
        <v>294681.62252460065</v>
      </c>
      <c r="AI193" s="417">
        <f t="shared" si="95"/>
        <v>296819.25727098295</v>
      </c>
      <c r="AK193" s="417">
        <v>3739.4906928858409</v>
      </c>
      <c r="AL193" s="417">
        <v>9862.7199715315473</v>
      </c>
      <c r="AM193" s="417">
        <v>14586.740314967732</v>
      </c>
      <c r="AN193" s="417">
        <v>15315.87367518272</v>
      </c>
      <c r="AP193" s="417">
        <f t="shared" si="96"/>
        <v>79.097707135921297</v>
      </c>
      <c r="AQ193" s="417">
        <f t="shared" si="97"/>
        <v>1186.0413901765264</v>
      </c>
      <c r="AR193" s="417">
        <f t="shared" si="98"/>
        <v>417.51626803532139</v>
      </c>
      <c r="AS193" s="417">
        <f t="shared" si="99"/>
        <v>1272.2130468290527</v>
      </c>
      <c r="AT193" s="417"/>
    </row>
    <row r="194" spans="1:46">
      <c r="A194" s="416" t="s">
        <v>293</v>
      </c>
      <c r="B194" s="416" t="s">
        <v>629</v>
      </c>
      <c r="C194" s="425" t="s">
        <v>629</v>
      </c>
      <c r="D194" s="424">
        <v>2.5522139560307453</v>
      </c>
      <c r="E194" s="424">
        <v>78.618356406159918</v>
      </c>
      <c r="F194" s="424">
        <v>468.31019880536763</v>
      </c>
      <c r="G194" s="424">
        <v>345.94065731831671</v>
      </c>
      <c r="I194" s="425" t="s">
        <v>629</v>
      </c>
      <c r="J194" s="424">
        <v>900</v>
      </c>
      <c r="K194" s="424">
        <v>36438</v>
      </c>
      <c r="L194" s="424">
        <v>585844</v>
      </c>
      <c r="M194" s="424">
        <v>426660</v>
      </c>
      <c r="O194" s="425" t="s">
        <v>629</v>
      </c>
      <c r="P194" s="417">
        <v>48.986832169496068</v>
      </c>
      <c r="Q194" s="417">
        <v>1588.249624366867</v>
      </c>
      <c r="R194" s="417">
        <v>9075.7790466156512</v>
      </c>
      <c r="S194" s="417">
        <v>6665.5232623953125</v>
      </c>
      <c r="U194" s="425" t="s">
        <v>629</v>
      </c>
      <c r="V194" s="424">
        <v>900</v>
      </c>
      <c r="W194" s="424">
        <v>36438</v>
      </c>
      <c r="X194" s="424">
        <v>585844</v>
      </c>
      <c r="Y194" s="424">
        <v>426660</v>
      </c>
      <c r="AA194" s="417">
        <f t="shared" si="88"/>
        <v>2835.793284478606</v>
      </c>
      <c r="AB194" s="417">
        <f t="shared" si="89"/>
        <v>2157.5925244568834</v>
      </c>
      <c r="AC194" s="417">
        <f t="shared" si="90"/>
        <v>799.3769652080889</v>
      </c>
      <c r="AD194" s="417">
        <f t="shared" si="91"/>
        <v>810.81108451300031</v>
      </c>
      <c r="AF194" s="417">
        <f t="shared" si="92"/>
        <v>54429.813521662298</v>
      </c>
      <c r="AG194" s="417">
        <f t="shared" si="93"/>
        <v>43587.727766805721</v>
      </c>
      <c r="AH194" s="417">
        <f t="shared" si="94"/>
        <v>15491.801651319551</v>
      </c>
      <c r="AI194" s="417">
        <f t="shared" si="95"/>
        <v>15622.564248805402</v>
      </c>
      <c r="AK194" s="417">
        <v>2835.7932844786055</v>
      </c>
      <c r="AL194" s="417">
        <v>2270.9206166505783</v>
      </c>
      <c r="AM194" s="417">
        <v>766.84418174031782</v>
      </c>
      <c r="AN194" s="417">
        <v>806.12431523835869</v>
      </c>
      <c r="AP194" s="417">
        <f t="shared" si="96"/>
        <v>2.5522139560307449</v>
      </c>
      <c r="AQ194" s="417">
        <f t="shared" si="97"/>
        <v>82.747805429513761</v>
      </c>
      <c r="AR194" s="417">
        <f t="shared" si="98"/>
        <v>449.25106280747474</v>
      </c>
      <c r="AS194" s="417">
        <f t="shared" si="99"/>
        <v>343.94100033959813</v>
      </c>
      <c r="AT194" s="417"/>
    </row>
    <row r="195" spans="1:46">
      <c r="C195" s="432" t="s">
        <v>291</v>
      </c>
      <c r="D195" s="431">
        <v>754.5451705426583</v>
      </c>
      <c r="E195" s="431">
        <v>381.58890759413566</v>
      </c>
      <c r="F195" s="431">
        <v>200.69943177311873</v>
      </c>
      <c r="G195" s="431">
        <v>481.49621926493489</v>
      </c>
      <c r="I195" s="432" t="s">
        <v>291</v>
      </c>
      <c r="J195" s="431">
        <v>87641</v>
      </c>
      <c r="K195" s="431">
        <v>25133</v>
      </c>
      <c r="L195" s="431">
        <v>23496</v>
      </c>
      <c r="M195" s="431">
        <v>73362</v>
      </c>
      <c r="O195" s="432" t="s">
        <v>291</v>
      </c>
      <c r="P195" s="417">
        <v>14482.632831912828</v>
      </c>
      <c r="Q195" s="417">
        <v>7708.8668200835482</v>
      </c>
      <c r="R195" s="417">
        <v>3889.5238715720684</v>
      </c>
      <c r="S195" s="417">
        <v>9277.3838008657967</v>
      </c>
      <c r="U195" s="432" t="s">
        <v>291</v>
      </c>
      <c r="V195" s="431">
        <v>87641</v>
      </c>
      <c r="W195" s="431">
        <v>25133</v>
      </c>
      <c r="X195" s="431">
        <v>23496</v>
      </c>
      <c r="Y195" s="431">
        <v>73362</v>
      </c>
      <c r="AA195" s="417">
        <f t="shared" si="88"/>
        <v>8609.4997836932289</v>
      </c>
      <c r="AB195" s="417">
        <f t="shared" si="89"/>
        <v>15182.783893452259</v>
      </c>
      <c r="AC195" s="417">
        <f t="shared" si="90"/>
        <v>8541.8552848620511</v>
      </c>
      <c r="AD195" s="417">
        <f t="shared" si="91"/>
        <v>6563.2918849668067</v>
      </c>
      <c r="AF195" s="417">
        <f t="shared" si="92"/>
        <v>165249.51600178945</v>
      </c>
      <c r="AG195" s="417">
        <f t="shared" si="93"/>
        <v>306722.90693842946</v>
      </c>
      <c r="AH195" s="417">
        <f t="shared" si="94"/>
        <v>165539.8311019777</v>
      </c>
      <c r="AI195" s="417">
        <f t="shared" si="95"/>
        <v>126460.34460437005</v>
      </c>
      <c r="AK195" s="417">
        <v>8609.4997836932307</v>
      </c>
      <c r="AL195" s="417">
        <v>15980.263451492176</v>
      </c>
      <c r="AM195" s="417">
        <v>8194.2216395478972</v>
      </c>
      <c r="AN195" s="417">
        <v>6525.3537815854952</v>
      </c>
      <c r="AP195" s="417">
        <f t="shared" si="96"/>
        <v>754.54517054265841</v>
      </c>
      <c r="AQ195" s="417">
        <f t="shared" si="97"/>
        <v>401.63196132635284</v>
      </c>
      <c r="AR195" s="417">
        <f t="shared" si="98"/>
        <v>192.53143164281738</v>
      </c>
      <c r="AS195" s="417">
        <f t="shared" si="99"/>
        <v>478.71300412467508</v>
      </c>
      <c r="AT195" s="417"/>
    </row>
    <row r="196" spans="1:46">
      <c r="A196" s="416" t="s">
        <v>291</v>
      </c>
      <c r="B196" s="416" t="s">
        <v>638</v>
      </c>
      <c r="C196" s="425" t="s">
        <v>638</v>
      </c>
      <c r="D196" s="424">
        <v>270.22388726326778</v>
      </c>
      <c r="E196" s="424">
        <v>72.989971243188208</v>
      </c>
      <c r="F196" s="424">
        <v>52.987548204352336</v>
      </c>
      <c r="G196" s="424">
        <v>69.674130202594569</v>
      </c>
      <c r="I196" s="425" t="s">
        <v>638</v>
      </c>
      <c r="J196" s="424">
        <v>47590</v>
      </c>
      <c r="K196" s="424">
        <v>4475</v>
      </c>
      <c r="L196" s="424">
        <v>6168</v>
      </c>
      <c r="M196" s="424">
        <v>9256</v>
      </c>
      <c r="O196" s="425" t="s">
        <v>638</v>
      </c>
      <c r="P196" s="417">
        <v>5186.6389110032205</v>
      </c>
      <c r="Q196" s="417">
        <v>1474.5448735997618</v>
      </c>
      <c r="R196" s="417">
        <v>1026.8904690765958</v>
      </c>
      <c r="S196" s="417">
        <v>1342.4687900307238</v>
      </c>
      <c r="U196" s="425" t="s">
        <v>638</v>
      </c>
      <c r="V196" s="424">
        <v>47590</v>
      </c>
      <c r="W196" s="424">
        <v>4475</v>
      </c>
      <c r="X196" s="424">
        <v>6168</v>
      </c>
      <c r="Y196" s="424">
        <v>9256</v>
      </c>
      <c r="AA196" s="417">
        <f t="shared" ref="AA196:AA258" si="100">IFERROR(D196*1000000/J196,0)</f>
        <v>5678.1653133697782</v>
      </c>
      <c r="AB196" s="417">
        <f t="shared" ref="AB196:AB258" si="101">IFERROR(E196*1000000/K196,0)</f>
        <v>16310.60809903647</v>
      </c>
      <c r="AC196" s="417">
        <f t="shared" ref="AC196:AC258" si="102">IFERROR(F196*1000000/L196,0)</f>
        <v>8590.717931963738</v>
      </c>
      <c r="AD196" s="417">
        <f t="shared" ref="AD196:AD258" si="103">IFERROR(G196*1000000/M196,0)</f>
        <v>7527.4557262958688</v>
      </c>
      <c r="AF196" s="417">
        <f t="shared" ref="AF196:AF258" si="104">IFERROR(P196/V196*10^6,0)</f>
        <v>108985.89852917043</v>
      </c>
      <c r="AG196" s="417">
        <f t="shared" ref="AG196:AG258" si="105">IFERROR(Q196/W196*10^6,0)</f>
        <v>329507.23432396911</v>
      </c>
      <c r="AH196" s="417">
        <f t="shared" ref="AH196:AH258" si="106">IFERROR(R196/X196*10^6,0)</f>
        <v>166486.78162720424</v>
      </c>
      <c r="AI196" s="417">
        <f t="shared" ref="AI196:AI258" si="107">IFERROR(S196/Y196*10^6,0)</f>
        <v>145037.68258758902</v>
      </c>
      <c r="AK196" s="417">
        <v>5678.1653133697791</v>
      </c>
      <c r="AL196" s="417">
        <v>17167.326908278792</v>
      </c>
      <c r="AM196" s="417">
        <v>8241.0956905466101</v>
      </c>
      <c r="AN196" s="417">
        <v>7483.9444215195936</v>
      </c>
      <c r="AP196" s="417">
        <f t="shared" ref="AP196:AP231" si="108">AK196*V196/1000000</f>
        <v>270.22388726326784</v>
      </c>
      <c r="AQ196" s="417">
        <f t="shared" ref="AQ196:AQ231" si="109">AL196*W196/1000000</f>
        <v>76.823787914547594</v>
      </c>
      <c r="AR196" s="417">
        <f t="shared" ref="AR196:AR231" si="110">AM196*X196/1000000</f>
        <v>50.831078219291491</v>
      </c>
      <c r="AS196" s="417">
        <f t="shared" ref="AS196:AS231" si="111">AN196*Y196/1000000</f>
        <v>69.271389565585366</v>
      </c>
      <c r="AT196" s="417"/>
    </row>
    <row r="197" spans="1:46">
      <c r="A197" s="416" t="s">
        <v>291</v>
      </c>
      <c r="B197" s="416" t="s">
        <v>637</v>
      </c>
      <c r="C197" s="425" t="s">
        <v>637</v>
      </c>
      <c r="D197" s="424">
        <v>54.877506257414126</v>
      </c>
      <c r="E197" s="424">
        <v>53.153151346531004</v>
      </c>
      <c r="F197" s="424">
        <v>25.385122433864719</v>
      </c>
      <c r="G197" s="424">
        <v>34.509752599552421</v>
      </c>
      <c r="I197" s="425" t="s">
        <v>637</v>
      </c>
      <c r="J197" s="424">
        <v>2816</v>
      </c>
      <c r="K197" s="424">
        <v>1674</v>
      </c>
      <c r="L197" s="424">
        <v>4385</v>
      </c>
      <c r="M197" s="424">
        <v>5181</v>
      </c>
      <c r="O197" s="425" t="s">
        <v>637</v>
      </c>
      <c r="P197" s="417">
        <v>1053.3110606029582</v>
      </c>
      <c r="Q197" s="417">
        <v>1073.8010373036566</v>
      </c>
      <c r="R197" s="417">
        <v>491.95973709040152</v>
      </c>
      <c r="S197" s="417">
        <v>664.92779575245515</v>
      </c>
      <c r="U197" s="425" t="s">
        <v>637</v>
      </c>
      <c r="V197" s="424">
        <v>2816</v>
      </c>
      <c r="W197" s="424">
        <v>1674</v>
      </c>
      <c r="X197" s="424">
        <v>4385</v>
      </c>
      <c r="Y197" s="424">
        <v>5181</v>
      </c>
      <c r="AA197" s="417">
        <f t="shared" si="100"/>
        <v>19487.75080163854</v>
      </c>
      <c r="AB197" s="417">
        <f t="shared" si="101"/>
        <v>31752.181210591996</v>
      </c>
      <c r="AC197" s="417">
        <f t="shared" si="102"/>
        <v>5789.0815128539843</v>
      </c>
      <c r="AD197" s="417">
        <f t="shared" si="103"/>
        <v>6660.8285272249414</v>
      </c>
      <c r="AF197" s="417">
        <f t="shared" si="104"/>
        <v>374045.12095275504</v>
      </c>
      <c r="AG197" s="417">
        <f t="shared" si="105"/>
        <v>641458.20627458568</v>
      </c>
      <c r="AH197" s="417">
        <f t="shared" si="106"/>
        <v>112191.5021870927</v>
      </c>
      <c r="AI197" s="417">
        <f t="shared" si="107"/>
        <v>128339.66333766747</v>
      </c>
      <c r="AK197" s="417">
        <v>19487.750801638536</v>
      </c>
      <c r="AL197" s="417">
        <v>33419.972546905912</v>
      </c>
      <c r="AM197" s="417">
        <v>5553.4793582610891</v>
      </c>
      <c r="AN197" s="417">
        <v>6622.3266282236418</v>
      </c>
      <c r="AP197" s="417">
        <f t="shared" si="108"/>
        <v>54.877506257414119</v>
      </c>
      <c r="AQ197" s="417">
        <f t="shared" si="109"/>
        <v>55.945034043520494</v>
      </c>
      <c r="AR197" s="417">
        <f t="shared" si="110"/>
        <v>24.352006985974874</v>
      </c>
      <c r="AS197" s="417">
        <f t="shared" si="111"/>
        <v>34.310274260826695</v>
      </c>
      <c r="AT197" s="417"/>
    </row>
    <row r="198" spans="1:46">
      <c r="A198" s="416" t="s">
        <v>291</v>
      </c>
      <c r="B198" s="416" t="s">
        <v>636</v>
      </c>
      <c r="C198" s="425" t="s">
        <v>636</v>
      </c>
      <c r="D198" s="424">
        <v>52.55224710148525</v>
      </c>
      <c r="E198" s="424">
        <v>27.411979457602527</v>
      </c>
      <c r="F198" s="424">
        <v>56.204434235902404</v>
      </c>
      <c r="G198" s="424">
        <v>182.67627486562102</v>
      </c>
      <c r="I198" s="425" t="s">
        <v>636</v>
      </c>
      <c r="J198" s="424">
        <v>3974</v>
      </c>
      <c r="K198" s="424">
        <v>2020</v>
      </c>
      <c r="L198" s="424">
        <v>5891</v>
      </c>
      <c r="M198" s="424">
        <v>22718</v>
      </c>
      <c r="O198" s="425" t="s">
        <v>636</v>
      </c>
      <c r="P198" s="417">
        <v>1008.6803666311948</v>
      </c>
      <c r="Q198" s="417">
        <v>553.777362779849</v>
      </c>
      <c r="R198" s="417">
        <v>1089.2332216260156</v>
      </c>
      <c r="S198" s="417">
        <v>3519.7740821892298</v>
      </c>
      <c r="U198" s="425" t="s">
        <v>636</v>
      </c>
      <c r="V198" s="424">
        <v>3974</v>
      </c>
      <c r="W198" s="424">
        <v>2020</v>
      </c>
      <c r="X198" s="424">
        <v>5891</v>
      </c>
      <c r="Y198" s="424">
        <v>22718</v>
      </c>
      <c r="AA198" s="417">
        <f t="shared" si="100"/>
        <v>13224.01789166715</v>
      </c>
      <c r="AB198" s="417">
        <f t="shared" si="101"/>
        <v>13570.28686019927</v>
      </c>
      <c r="AC198" s="417">
        <f t="shared" si="102"/>
        <v>9540.7289485490419</v>
      </c>
      <c r="AD198" s="417">
        <f t="shared" si="103"/>
        <v>8041.0368371168688</v>
      </c>
      <c r="AF198" s="417">
        <f t="shared" si="104"/>
        <v>253819.92114524276</v>
      </c>
      <c r="AG198" s="417">
        <f t="shared" si="105"/>
        <v>274147.20929695497</v>
      </c>
      <c r="AH198" s="417">
        <f t="shared" si="106"/>
        <v>184897.8478400977</v>
      </c>
      <c r="AI198" s="417">
        <f t="shared" si="107"/>
        <v>154933.27239146183</v>
      </c>
      <c r="AK198" s="417">
        <v>13224.017891667148</v>
      </c>
      <c r="AL198" s="417">
        <v>14283.069604371354</v>
      </c>
      <c r="AM198" s="417">
        <v>9152.4434680848371</v>
      </c>
      <c r="AN198" s="417">
        <v>7994.5568553994299</v>
      </c>
      <c r="AP198" s="417">
        <f t="shared" si="108"/>
        <v>52.552247101485243</v>
      </c>
      <c r="AQ198" s="417">
        <f t="shared" si="109"/>
        <v>28.851800600830135</v>
      </c>
      <c r="AR198" s="417">
        <f t="shared" si="110"/>
        <v>53.917044470487774</v>
      </c>
      <c r="AS198" s="417">
        <f t="shared" si="111"/>
        <v>181.62034264096425</v>
      </c>
      <c r="AT198" s="417"/>
    </row>
    <row r="199" spans="1:46">
      <c r="A199" s="416" t="s">
        <v>291</v>
      </c>
      <c r="B199" s="416" t="s">
        <v>635</v>
      </c>
      <c r="C199" s="425" t="s">
        <v>635</v>
      </c>
      <c r="D199" s="424">
        <v>7.7221238064279873</v>
      </c>
      <c r="E199" s="424">
        <v>9.5467409804324106</v>
      </c>
      <c r="F199" s="424">
        <v>7.8028738472826102</v>
      </c>
      <c r="G199" s="424">
        <v>53.796309784345453</v>
      </c>
      <c r="I199" s="425" t="s">
        <v>635</v>
      </c>
      <c r="J199" s="424">
        <v>2895</v>
      </c>
      <c r="K199" s="424">
        <v>2521</v>
      </c>
      <c r="L199" s="424">
        <v>2458</v>
      </c>
      <c r="M199" s="424">
        <v>20055</v>
      </c>
      <c r="O199" s="425" t="s">
        <v>635</v>
      </c>
      <c r="P199" s="417">
        <v>148.21734753220704</v>
      </c>
      <c r="Q199" s="417">
        <v>192.86345415014969</v>
      </c>
      <c r="R199" s="417">
        <v>151.21848541245367</v>
      </c>
      <c r="S199" s="417">
        <v>1036.5377607773689</v>
      </c>
      <c r="U199" s="425" t="s">
        <v>635</v>
      </c>
      <c r="V199" s="424">
        <v>2895</v>
      </c>
      <c r="W199" s="424">
        <v>2521</v>
      </c>
      <c r="X199" s="424">
        <v>2458</v>
      </c>
      <c r="Y199" s="424">
        <v>20055</v>
      </c>
      <c r="AA199" s="417">
        <f t="shared" si="100"/>
        <v>2667.4002785588905</v>
      </c>
      <c r="AB199" s="417">
        <f t="shared" si="101"/>
        <v>3786.8865451933398</v>
      </c>
      <c r="AC199" s="417">
        <f t="shared" si="102"/>
        <v>3174.4808166324697</v>
      </c>
      <c r="AD199" s="417">
        <f t="shared" si="103"/>
        <v>2682.4387825652184</v>
      </c>
      <c r="AF199" s="417">
        <f t="shared" si="104"/>
        <v>51197.70208366392</v>
      </c>
      <c r="AG199" s="417">
        <f t="shared" si="105"/>
        <v>76502.758488754349</v>
      </c>
      <c r="AH199" s="417">
        <f t="shared" si="106"/>
        <v>61520.946058768786</v>
      </c>
      <c r="AI199" s="417">
        <f t="shared" si="107"/>
        <v>51684.754962720966</v>
      </c>
      <c r="AK199" s="417">
        <v>2667.4002785588905</v>
      </c>
      <c r="AL199" s="417">
        <v>3985.7937172641018</v>
      </c>
      <c r="AM199" s="417">
        <v>3045.2868299090551</v>
      </c>
      <c r="AN199" s="417">
        <v>2666.9333560764017</v>
      </c>
      <c r="AP199" s="417">
        <f t="shared" si="108"/>
        <v>7.7221238064279882</v>
      </c>
      <c r="AQ199" s="417">
        <f t="shared" si="109"/>
        <v>10.048185961222801</v>
      </c>
      <c r="AR199" s="417">
        <f t="shared" si="110"/>
        <v>7.4853150279164575</v>
      </c>
      <c r="AS199" s="417">
        <f t="shared" si="111"/>
        <v>53.485348456112234</v>
      </c>
      <c r="AT199" s="417"/>
    </row>
    <row r="200" spans="1:46">
      <c r="A200" s="416" t="s">
        <v>291</v>
      </c>
      <c r="B200" s="416" t="s">
        <v>634</v>
      </c>
      <c r="C200" s="425" t="s">
        <v>634</v>
      </c>
      <c r="D200" s="424">
        <v>36.168630751111671</v>
      </c>
      <c r="E200" s="424">
        <v>45.30598725854972</v>
      </c>
      <c r="F200" s="424">
        <v>-4.5352891392940107</v>
      </c>
      <c r="G200" s="424">
        <v>9.2073766834408008</v>
      </c>
      <c r="I200" s="425" t="s">
        <v>634</v>
      </c>
      <c r="J200" s="424">
        <v>3065</v>
      </c>
      <c r="K200" s="424">
        <v>1829</v>
      </c>
      <c r="L200" s="424">
        <v>-35</v>
      </c>
      <c r="M200" s="424">
        <v>608</v>
      </c>
      <c r="O200" s="425" t="s">
        <v>634</v>
      </c>
      <c r="P200" s="417">
        <v>694.21556144168278</v>
      </c>
      <c r="Q200" s="417">
        <v>915.27246986969124</v>
      </c>
      <c r="R200" s="417">
        <v>-87.893200373914937</v>
      </c>
      <c r="S200" s="417">
        <v>177.40610180040079</v>
      </c>
      <c r="U200" s="425" t="s">
        <v>634</v>
      </c>
      <c r="V200" s="424">
        <v>3065</v>
      </c>
      <c r="W200" s="424">
        <v>1829</v>
      </c>
      <c r="X200" s="424">
        <v>-35</v>
      </c>
      <c r="Y200" s="424">
        <v>608</v>
      </c>
      <c r="AA200" s="417">
        <f t="shared" si="100"/>
        <v>11800.532055827625</v>
      </c>
      <c r="AB200" s="417">
        <f t="shared" si="101"/>
        <v>24770.906100901979</v>
      </c>
      <c r="AC200" s="417">
        <f t="shared" si="102"/>
        <v>129579.68969411458</v>
      </c>
      <c r="AD200" s="417">
        <f t="shared" si="103"/>
        <v>15143.711650396053</v>
      </c>
      <c r="AF200" s="417">
        <f t="shared" si="104"/>
        <v>226497.73619630758</v>
      </c>
      <c r="AG200" s="417">
        <f t="shared" si="105"/>
        <v>500422.34547276719</v>
      </c>
      <c r="AH200" s="417">
        <f t="shared" si="106"/>
        <v>2511234.2963975696</v>
      </c>
      <c r="AI200" s="417">
        <f t="shared" si="107"/>
        <v>291786.35164539603</v>
      </c>
      <c r="AK200" s="417">
        <v>11800.532055827625</v>
      </c>
      <c r="AL200" s="417">
        <v>26072.00419913117</v>
      </c>
      <c r="AM200" s="417">
        <v>124306.0976716797</v>
      </c>
      <c r="AN200" s="417">
        <v>15056.175744902435</v>
      </c>
      <c r="AP200" s="417">
        <f t="shared" si="108"/>
        <v>36.168630751111671</v>
      </c>
      <c r="AQ200" s="417">
        <f t="shared" si="109"/>
        <v>47.685695680210912</v>
      </c>
      <c r="AR200" s="417">
        <f t="shared" si="110"/>
        <v>-4.3507134185087892</v>
      </c>
      <c r="AS200" s="417">
        <f t="shared" si="111"/>
        <v>9.15415485290068</v>
      </c>
      <c r="AT200" s="417"/>
    </row>
    <row r="201" spans="1:46">
      <c r="A201" s="416" t="s">
        <v>291</v>
      </c>
      <c r="B201" s="416" t="s">
        <v>633</v>
      </c>
      <c r="C201" s="425" t="s">
        <v>633</v>
      </c>
      <c r="D201" s="424">
        <v>134.82541722864437</v>
      </c>
      <c r="E201" s="424">
        <v>34.693116128300332</v>
      </c>
      <c r="F201" s="424">
        <v>5.3771411110973437</v>
      </c>
      <c r="G201" s="424">
        <v>26.052129082536474</v>
      </c>
      <c r="I201" s="425" t="s">
        <v>633</v>
      </c>
      <c r="J201" s="424">
        <v>4781</v>
      </c>
      <c r="K201" s="424">
        <v>1012</v>
      </c>
      <c r="L201" s="424">
        <v>620</v>
      </c>
      <c r="M201" s="424">
        <v>3076</v>
      </c>
      <c r="O201" s="425" t="s">
        <v>633</v>
      </c>
      <c r="P201" s="417">
        <v>2587.8199084192779</v>
      </c>
      <c r="Q201" s="417">
        <v>700.87103289495622</v>
      </c>
      <c r="R201" s="417">
        <v>104.20816106777798</v>
      </c>
      <c r="S201" s="417">
        <v>501.96780505850626</v>
      </c>
      <c r="U201" s="425" t="s">
        <v>633</v>
      </c>
      <c r="V201" s="424">
        <v>4781</v>
      </c>
      <c r="W201" s="424">
        <v>1012</v>
      </c>
      <c r="X201" s="424">
        <v>620</v>
      </c>
      <c r="Y201" s="424">
        <v>3076</v>
      </c>
      <c r="AA201" s="417">
        <f t="shared" si="100"/>
        <v>28200.254597081024</v>
      </c>
      <c r="AB201" s="417">
        <f t="shared" si="101"/>
        <v>34281.735304644593</v>
      </c>
      <c r="AC201" s="417">
        <f t="shared" si="102"/>
        <v>8672.8082437053927</v>
      </c>
      <c r="AD201" s="417">
        <f t="shared" si="103"/>
        <v>8469.4827966633529</v>
      </c>
      <c r="AF201" s="417">
        <f t="shared" si="104"/>
        <v>541271.68132593145</v>
      </c>
      <c r="AG201" s="417">
        <f t="shared" si="105"/>
        <v>692560.30918473937</v>
      </c>
      <c r="AH201" s="417">
        <f t="shared" si="106"/>
        <v>168077.67914157739</v>
      </c>
      <c r="AI201" s="417">
        <f t="shared" si="107"/>
        <v>163188.49319197211</v>
      </c>
      <c r="AK201" s="417">
        <v>28200.254597081028</v>
      </c>
      <c r="AL201" s="417">
        <v>36082.392108524924</v>
      </c>
      <c r="AM201" s="417">
        <v>8319.8451175080809</v>
      </c>
      <c r="AN201" s="417">
        <v>8420.5262487057607</v>
      </c>
      <c r="AP201" s="417">
        <f t="shared" si="108"/>
        <v>134.8254172286444</v>
      </c>
      <c r="AQ201" s="417">
        <f t="shared" si="109"/>
        <v>36.515380813827221</v>
      </c>
      <c r="AR201" s="417">
        <f t="shared" si="110"/>
        <v>5.15830397285501</v>
      </c>
      <c r="AS201" s="417">
        <f t="shared" si="111"/>
        <v>25.901538741018921</v>
      </c>
      <c r="AT201" s="417"/>
    </row>
    <row r="202" spans="1:46">
      <c r="A202" s="416" t="s">
        <v>291</v>
      </c>
      <c r="B202" s="416" t="s">
        <v>97</v>
      </c>
      <c r="C202" s="425" t="s">
        <v>97</v>
      </c>
      <c r="D202" s="424">
        <v>4.0952797563840919</v>
      </c>
      <c r="E202" s="424">
        <v>5.136016443210913</v>
      </c>
      <c r="F202" s="424">
        <v>2.4890571963707604</v>
      </c>
      <c r="G202" s="424">
        <v>1.2574886589928103</v>
      </c>
      <c r="I202" s="425" t="s">
        <v>97</v>
      </c>
      <c r="J202" s="424">
        <v>1182</v>
      </c>
      <c r="K202" s="424">
        <v>730</v>
      </c>
      <c r="L202" s="424">
        <v>207</v>
      </c>
      <c r="M202" s="424">
        <v>625</v>
      </c>
      <c r="O202" s="425" t="s">
        <v>97</v>
      </c>
      <c r="P202" s="417">
        <v>78.604217972823264</v>
      </c>
      <c r="Q202" s="417">
        <v>103.7579079436548</v>
      </c>
      <c r="R202" s="417">
        <v>48.237542565324816</v>
      </c>
      <c r="S202" s="417">
        <v>24.229068574042586</v>
      </c>
      <c r="U202" s="425" t="s">
        <v>97</v>
      </c>
      <c r="V202" s="424">
        <v>1182</v>
      </c>
      <c r="W202" s="424">
        <v>730</v>
      </c>
      <c r="X202" s="424">
        <v>207</v>
      </c>
      <c r="Y202" s="424">
        <v>625</v>
      </c>
      <c r="AA202" s="417">
        <f t="shared" si="100"/>
        <v>3464.7036856041386</v>
      </c>
      <c r="AB202" s="417">
        <f t="shared" si="101"/>
        <v>7035.6389633026201</v>
      </c>
      <c r="AC202" s="417">
        <f t="shared" si="102"/>
        <v>12024.430900341838</v>
      </c>
      <c r="AD202" s="417">
        <f t="shared" si="103"/>
        <v>2011.9818543884962</v>
      </c>
      <c r="AF202" s="417">
        <f t="shared" si="104"/>
        <v>66501.030433860637</v>
      </c>
      <c r="AG202" s="417">
        <f t="shared" si="105"/>
        <v>142134.12047075998</v>
      </c>
      <c r="AH202" s="417">
        <f t="shared" si="106"/>
        <v>233031.60659577206</v>
      </c>
      <c r="AI202" s="417">
        <f t="shared" si="107"/>
        <v>38766.509718468136</v>
      </c>
      <c r="AK202" s="417">
        <v>3464.7036856041391</v>
      </c>
      <c r="AL202" s="417">
        <v>7405.1876765265952</v>
      </c>
      <c r="AM202" s="417">
        <v>11535.064526490718</v>
      </c>
      <c r="AN202" s="417">
        <v>2000.3519014729559</v>
      </c>
      <c r="AP202" s="417">
        <f t="shared" si="108"/>
        <v>4.0952797563840928</v>
      </c>
      <c r="AQ202" s="417">
        <f t="shared" si="109"/>
        <v>5.4057870038644138</v>
      </c>
      <c r="AR202" s="417">
        <f t="shared" si="110"/>
        <v>2.387758356983579</v>
      </c>
      <c r="AS202" s="417">
        <f t="shared" si="111"/>
        <v>1.2502199384205974</v>
      </c>
      <c r="AT202" s="417"/>
    </row>
    <row r="203" spans="1:46">
      <c r="A203" s="416" t="s">
        <v>291</v>
      </c>
      <c r="B203" s="416" t="s">
        <v>632</v>
      </c>
      <c r="C203" s="425" t="s">
        <v>632</v>
      </c>
      <c r="D203" s="424">
        <v>0</v>
      </c>
      <c r="E203" s="424">
        <v>0</v>
      </c>
      <c r="F203" s="424">
        <v>0</v>
      </c>
      <c r="G203" s="424">
        <v>0</v>
      </c>
      <c r="I203" s="425" t="s">
        <v>632</v>
      </c>
      <c r="J203" s="424">
        <v>0</v>
      </c>
      <c r="K203" s="424">
        <v>0</v>
      </c>
      <c r="L203" s="424">
        <v>0</v>
      </c>
      <c r="M203" s="424">
        <v>0</v>
      </c>
      <c r="O203" s="425" t="s">
        <v>632</v>
      </c>
      <c r="P203" s="417">
        <v>0</v>
      </c>
      <c r="Q203" s="417">
        <v>0</v>
      </c>
      <c r="R203" s="417">
        <v>0</v>
      </c>
      <c r="S203" s="417">
        <v>0</v>
      </c>
      <c r="U203" s="425" t="s">
        <v>632</v>
      </c>
      <c r="V203" s="424">
        <v>0</v>
      </c>
      <c r="W203" s="424">
        <v>0</v>
      </c>
      <c r="X203" s="424">
        <v>0</v>
      </c>
      <c r="Y203" s="424">
        <v>0</v>
      </c>
      <c r="AA203" s="417">
        <f t="shared" si="100"/>
        <v>0</v>
      </c>
      <c r="AB203" s="417">
        <f t="shared" si="101"/>
        <v>0</v>
      </c>
      <c r="AC203" s="417">
        <f t="shared" si="102"/>
        <v>0</v>
      </c>
      <c r="AD203" s="417">
        <f t="shared" si="103"/>
        <v>0</v>
      </c>
      <c r="AF203" s="417">
        <f t="shared" si="104"/>
        <v>0</v>
      </c>
      <c r="AG203" s="417">
        <f t="shared" si="105"/>
        <v>0</v>
      </c>
      <c r="AH203" s="417">
        <f t="shared" si="106"/>
        <v>0</v>
      </c>
      <c r="AI203" s="417">
        <f t="shared" si="107"/>
        <v>0</v>
      </c>
      <c r="AK203" s="417">
        <v>0</v>
      </c>
      <c r="AL203" s="417">
        <v>0</v>
      </c>
      <c r="AM203" s="417">
        <v>0</v>
      </c>
      <c r="AN203" s="417">
        <v>0</v>
      </c>
      <c r="AP203" s="417">
        <f t="shared" si="108"/>
        <v>0</v>
      </c>
      <c r="AQ203" s="417">
        <f t="shared" si="109"/>
        <v>0</v>
      </c>
      <c r="AR203" s="417">
        <f t="shared" si="110"/>
        <v>0</v>
      </c>
      <c r="AS203" s="417">
        <f t="shared" si="111"/>
        <v>0</v>
      </c>
      <c r="AT203" s="417"/>
    </row>
    <row r="204" spans="1:46">
      <c r="A204" s="416" t="s">
        <v>291</v>
      </c>
      <c r="B204" s="416" t="s">
        <v>631</v>
      </c>
      <c r="C204" s="425" t="s">
        <v>631</v>
      </c>
      <c r="D204" s="424">
        <v>76.425777670506648</v>
      </c>
      <c r="E204" s="424">
        <v>19.88619319220491</v>
      </c>
      <c r="F204" s="424">
        <v>26.1597508439731</v>
      </c>
      <c r="G204" s="424">
        <v>70.519592952015046</v>
      </c>
      <c r="I204" s="425" t="s">
        <v>631</v>
      </c>
      <c r="J204" s="424">
        <v>4667</v>
      </c>
      <c r="K204" s="424">
        <v>1262</v>
      </c>
      <c r="L204" s="424">
        <v>2942</v>
      </c>
      <c r="M204" s="424">
        <v>9577</v>
      </c>
      <c r="O204" s="425" t="s">
        <v>631</v>
      </c>
      <c r="P204" s="417">
        <v>1466.9055215068454</v>
      </c>
      <c r="Q204" s="417">
        <v>401.7412766102002</v>
      </c>
      <c r="R204" s="417">
        <v>506.97191558087405</v>
      </c>
      <c r="S204" s="417">
        <v>1358.7590164164749</v>
      </c>
      <c r="U204" s="425" t="s">
        <v>631</v>
      </c>
      <c r="V204" s="424">
        <v>4667</v>
      </c>
      <c r="W204" s="424">
        <v>1262</v>
      </c>
      <c r="X204" s="424">
        <v>2942</v>
      </c>
      <c r="Y204" s="424">
        <v>9577</v>
      </c>
      <c r="AA204" s="417">
        <f t="shared" si="100"/>
        <v>16375.782659204337</v>
      </c>
      <c r="AB204" s="417">
        <f t="shared" si="101"/>
        <v>15757.680817911974</v>
      </c>
      <c r="AC204" s="417">
        <f t="shared" si="102"/>
        <v>8891.8255757896331</v>
      </c>
      <c r="AD204" s="417">
        <f t="shared" si="103"/>
        <v>7363.4324895076788</v>
      </c>
      <c r="AF204" s="417">
        <f t="shared" si="104"/>
        <v>314314.44643386448</v>
      </c>
      <c r="AG204" s="417">
        <f t="shared" si="105"/>
        <v>318336.98622044385</v>
      </c>
      <c r="AH204" s="417">
        <f t="shared" si="106"/>
        <v>172322.20108119445</v>
      </c>
      <c r="AI204" s="417">
        <f t="shared" si="107"/>
        <v>141877.31193656413</v>
      </c>
      <c r="AK204" s="417">
        <v>16375.78265920434</v>
      </c>
      <c r="AL204" s="417">
        <v>16585.356982085126</v>
      </c>
      <c r="AM204" s="417">
        <v>8529.948953519126</v>
      </c>
      <c r="AN204" s="417">
        <v>7320.8692959267091</v>
      </c>
      <c r="AP204" s="417">
        <f t="shared" si="108"/>
        <v>76.425777670506662</v>
      </c>
      <c r="AQ204" s="417">
        <f t="shared" si="109"/>
        <v>20.930720511391431</v>
      </c>
      <c r="AR204" s="417">
        <f t="shared" si="110"/>
        <v>25.095109821253271</v>
      </c>
      <c r="AS204" s="417">
        <f t="shared" si="111"/>
        <v>70.111965247090083</v>
      </c>
      <c r="AT204" s="417"/>
    </row>
    <row r="205" spans="1:46">
      <c r="A205" s="416" t="s">
        <v>291</v>
      </c>
      <c r="B205" s="416" t="s">
        <v>630</v>
      </c>
      <c r="C205" s="425" t="s">
        <v>630</v>
      </c>
      <c r="D205" s="424">
        <v>115.49892207353872</v>
      </c>
      <c r="E205" s="424">
        <v>112.66390193970685</v>
      </c>
      <c r="F205" s="424">
        <v>26.740017133307937</v>
      </c>
      <c r="G205" s="424">
        <v>27.192861113089503</v>
      </c>
      <c r="I205" s="425" t="s">
        <v>630</v>
      </c>
      <c r="J205" s="424">
        <v>16115</v>
      </c>
      <c r="K205" s="424">
        <v>9343</v>
      </c>
      <c r="L205" s="424">
        <v>501</v>
      </c>
      <c r="M205" s="424">
        <v>1292</v>
      </c>
      <c r="O205" s="425" t="s">
        <v>630</v>
      </c>
      <c r="P205" s="417">
        <v>2216.8699054422018</v>
      </c>
      <c r="Q205" s="417">
        <v>2276.0384230243808</v>
      </c>
      <c r="R205" s="417">
        <v>518.21738630441735</v>
      </c>
      <c r="S205" s="417">
        <v>523.94722761251444</v>
      </c>
      <c r="U205" s="425" t="s">
        <v>630</v>
      </c>
      <c r="V205" s="424">
        <v>16115</v>
      </c>
      <c r="W205" s="424">
        <v>9343</v>
      </c>
      <c r="X205" s="424">
        <v>501</v>
      </c>
      <c r="Y205" s="424">
        <v>1292</v>
      </c>
      <c r="AA205" s="417">
        <f t="shared" si="100"/>
        <v>7167.1686052459645</v>
      </c>
      <c r="AB205" s="417">
        <f t="shared" si="101"/>
        <v>12058.643041818137</v>
      </c>
      <c r="AC205" s="417">
        <f t="shared" si="102"/>
        <v>53373.28769123341</v>
      </c>
      <c r="AD205" s="417">
        <f t="shared" si="103"/>
        <v>21047.106124682276</v>
      </c>
      <c r="AF205" s="417">
        <f t="shared" si="104"/>
        <v>137565.61622353096</v>
      </c>
      <c r="AG205" s="417">
        <f t="shared" si="105"/>
        <v>243608.95033976031</v>
      </c>
      <c r="AH205" s="417">
        <f t="shared" si="106"/>
        <v>1034366.040527779</v>
      </c>
      <c r="AI205" s="417">
        <f t="shared" si="107"/>
        <v>405531.90991680685</v>
      </c>
      <c r="AK205" s="417">
        <v>7167.1686052459627</v>
      </c>
      <c r="AL205" s="417">
        <v>12692.026312701513</v>
      </c>
      <c r="AM205" s="417">
        <v>51201.119006125067</v>
      </c>
      <c r="AN205" s="417">
        <v>20925.446551707235</v>
      </c>
      <c r="AP205" s="417">
        <f t="shared" si="108"/>
        <v>115.49892207353869</v>
      </c>
      <c r="AQ205" s="417">
        <f t="shared" si="109"/>
        <v>118.58160183957024</v>
      </c>
      <c r="AR205" s="417">
        <f t="shared" si="110"/>
        <v>25.651760622068657</v>
      </c>
      <c r="AS205" s="417">
        <f t="shared" si="111"/>
        <v>27.035676944805747</v>
      </c>
      <c r="AT205" s="417"/>
    </row>
    <row r="206" spans="1:46">
      <c r="A206" s="416" t="s">
        <v>291</v>
      </c>
      <c r="B206" s="416" t="s">
        <v>629</v>
      </c>
      <c r="C206" s="425" t="s">
        <v>629</v>
      </c>
      <c r="D206" s="424">
        <v>2.1553786338774703</v>
      </c>
      <c r="E206" s="424">
        <v>0.80184960440874331</v>
      </c>
      <c r="F206" s="424">
        <v>2.0887759062615516</v>
      </c>
      <c r="G206" s="424">
        <v>6.6103033227467538</v>
      </c>
      <c r="I206" s="425" t="s">
        <v>629</v>
      </c>
      <c r="J206" s="424">
        <v>556</v>
      </c>
      <c r="K206" s="424">
        <v>267</v>
      </c>
      <c r="L206" s="424">
        <v>359</v>
      </c>
      <c r="M206" s="424">
        <v>974</v>
      </c>
      <c r="O206" s="425" t="s">
        <v>629</v>
      </c>
      <c r="P206" s="417">
        <v>41.370031360412099</v>
      </c>
      <c r="Q206" s="417">
        <v>16.19898190724734</v>
      </c>
      <c r="R206" s="417">
        <v>40.480153222123093</v>
      </c>
      <c r="S206" s="417">
        <v>127.36615265408003</v>
      </c>
      <c r="U206" s="425" t="s">
        <v>629</v>
      </c>
      <c r="V206" s="424">
        <v>556</v>
      </c>
      <c r="W206" s="424">
        <v>267</v>
      </c>
      <c r="X206" s="424">
        <v>359</v>
      </c>
      <c r="Y206" s="424">
        <v>974</v>
      </c>
      <c r="AA206" s="417">
        <f t="shared" si="100"/>
        <v>3876.5802767580399</v>
      </c>
      <c r="AB206" s="417">
        <f t="shared" si="101"/>
        <v>3003.1820389840573</v>
      </c>
      <c r="AC206" s="417">
        <f t="shared" si="102"/>
        <v>5818.3172876366343</v>
      </c>
      <c r="AD206" s="417">
        <f t="shared" si="103"/>
        <v>6786.7590582615539</v>
      </c>
      <c r="AF206" s="417">
        <f t="shared" si="104"/>
        <v>74406.531223762766</v>
      </c>
      <c r="AG206" s="417">
        <f t="shared" si="105"/>
        <v>60670.344221900152</v>
      </c>
      <c r="AH206" s="417">
        <f t="shared" si="106"/>
        <v>112758.08696970221</v>
      </c>
      <c r="AI206" s="417">
        <f t="shared" si="107"/>
        <v>130766.07048673513</v>
      </c>
      <c r="AK206" s="417">
        <v>3876.5802767580403</v>
      </c>
      <c r="AL206" s="417">
        <v>3160.9249339609978</v>
      </c>
      <c r="AM206" s="417">
        <v>5581.5253050002602</v>
      </c>
      <c r="AN206" s="417">
        <v>6747.5292371155329</v>
      </c>
      <c r="AP206" s="417">
        <f t="shared" si="108"/>
        <v>2.1553786338774708</v>
      </c>
      <c r="AQ206" s="417">
        <f t="shared" si="109"/>
        <v>0.84396695736758642</v>
      </c>
      <c r="AR206" s="417">
        <f t="shared" si="110"/>
        <v>2.0037675844950935</v>
      </c>
      <c r="AS206" s="417">
        <f t="shared" si="111"/>
        <v>6.5720934769505286</v>
      </c>
      <c r="AT206" s="417"/>
    </row>
    <row r="207" spans="1:46">
      <c r="C207" s="432" t="s">
        <v>290</v>
      </c>
      <c r="D207" s="431">
        <v>2660.600455345821</v>
      </c>
      <c r="E207" s="431">
        <v>2868.9067424975478</v>
      </c>
      <c r="F207" s="431">
        <v>2748.8865281349522</v>
      </c>
      <c r="G207" s="431">
        <v>5872.1431175002626</v>
      </c>
      <c r="I207" s="432" t="s">
        <v>290</v>
      </c>
      <c r="J207" s="431">
        <v>908428</v>
      </c>
      <c r="K207" s="431">
        <v>1089755</v>
      </c>
      <c r="L207" s="431">
        <v>1215918</v>
      </c>
      <c r="M207" s="431">
        <v>1987942</v>
      </c>
      <c r="O207" s="432" t="s">
        <v>290</v>
      </c>
      <c r="P207" s="417">
        <v>51067.187242722095</v>
      </c>
      <c r="Q207" s="417">
        <v>57957.711969647426</v>
      </c>
      <c r="R207" s="417">
        <v>53272.99473129752</v>
      </c>
      <c r="S207" s="417">
        <v>113143.41266859851</v>
      </c>
      <c r="U207" s="432" t="s">
        <v>290</v>
      </c>
      <c r="V207" s="431">
        <v>908428</v>
      </c>
      <c r="W207" s="431">
        <v>1089755</v>
      </c>
      <c r="X207" s="431">
        <v>1215918</v>
      </c>
      <c r="Y207" s="431">
        <v>1987942</v>
      </c>
      <c r="AA207" s="417">
        <f t="shared" si="100"/>
        <v>2928.7961790541694</v>
      </c>
      <c r="AB207" s="417">
        <f t="shared" si="101"/>
        <v>2632.6162692509301</v>
      </c>
      <c r="AC207" s="417">
        <f t="shared" si="102"/>
        <v>2260.7499256816268</v>
      </c>
      <c r="AD207" s="417">
        <f t="shared" si="103"/>
        <v>2953.8805043106199</v>
      </c>
      <c r="AF207" s="417">
        <f t="shared" si="104"/>
        <v>56214.89787052149</v>
      </c>
      <c r="AG207" s="417">
        <f t="shared" si="105"/>
        <v>53184.167055574348</v>
      </c>
      <c r="AH207" s="417">
        <f t="shared" si="106"/>
        <v>43812.983055845471</v>
      </c>
      <c r="AI207" s="417">
        <f t="shared" si="107"/>
        <v>56914.845940474377</v>
      </c>
      <c r="AK207" s="417">
        <v>2928.7961790541699</v>
      </c>
      <c r="AL207" s="417">
        <v>2770.8951035954237</v>
      </c>
      <c r="AM207" s="417">
        <v>2168.7426612643508</v>
      </c>
      <c r="AN207" s="417">
        <v>2936.806050528478</v>
      </c>
      <c r="AP207" s="417">
        <f t="shared" si="108"/>
        <v>2660.6004553458215</v>
      </c>
      <c r="AQ207" s="417">
        <f t="shared" si="109"/>
        <v>3019.5967936186307</v>
      </c>
      <c r="AR207" s="417">
        <f t="shared" si="110"/>
        <v>2637.013239199227</v>
      </c>
      <c r="AS207" s="417">
        <f t="shared" si="111"/>
        <v>5838.2000936996828</v>
      </c>
      <c r="AT207" s="417"/>
    </row>
    <row r="208" spans="1:46">
      <c r="A208" s="416" t="s">
        <v>290</v>
      </c>
      <c r="B208" s="416" t="s">
        <v>638</v>
      </c>
      <c r="C208" s="425" t="s">
        <v>638</v>
      </c>
      <c r="D208" s="424">
        <v>940.71700157513942</v>
      </c>
      <c r="E208" s="424">
        <v>871.69102294004063</v>
      </c>
      <c r="F208" s="424">
        <v>923.27069933845121</v>
      </c>
      <c r="G208" s="424">
        <v>1149.545923251633</v>
      </c>
      <c r="I208" s="425" t="s">
        <v>638</v>
      </c>
      <c r="J208" s="424">
        <v>380823</v>
      </c>
      <c r="K208" s="424">
        <v>437097</v>
      </c>
      <c r="L208" s="424">
        <v>516783</v>
      </c>
      <c r="M208" s="424">
        <v>635682</v>
      </c>
      <c r="O208" s="425" t="s">
        <v>638</v>
      </c>
      <c r="P208" s="417">
        <v>18055.988513918222</v>
      </c>
      <c r="Q208" s="417">
        <v>17609.919655354355</v>
      </c>
      <c r="R208" s="417">
        <v>17892.843010435099</v>
      </c>
      <c r="S208" s="417">
        <v>22149.247076139363</v>
      </c>
      <c r="U208" s="425" t="s">
        <v>638</v>
      </c>
      <c r="V208" s="424">
        <v>380823</v>
      </c>
      <c r="W208" s="424">
        <v>437097</v>
      </c>
      <c r="X208" s="424">
        <v>516783</v>
      </c>
      <c r="Y208" s="424">
        <v>635682</v>
      </c>
      <c r="AA208" s="417">
        <f t="shared" si="100"/>
        <v>2470.221077968346</v>
      </c>
      <c r="AB208" s="417">
        <f t="shared" si="101"/>
        <v>1994.273634776813</v>
      </c>
      <c r="AC208" s="417">
        <f t="shared" si="102"/>
        <v>1786.5732799617078</v>
      </c>
      <c r="AD208" s="417">
        <f t="shared" si="103"/>
        <v>1808.3663266407307</v>
      </c>
      <c r="AF208" s="417">
        <f t="shared" si="104"/>
        <v>47413.072513787833</v>
      </c>
      <c r="AG208" s="417">
        <f t="shared" si="105"/>
        <v>40288.356258117434</v>
      </c>
      <c r="AH208" s="417">
        <f t="shared" si="106"/>
        <v>34623.513177552471</v>
      </c>
      <c r="AI208" s="417">
        <f t="shared" si="107"/>
        <v>34843.281823520825</v>
      </c>
      <c r="AK208" s="417">
        <v>2470.221077968346</v>
      </c>
      <c r="AL208" s="417">
        <v>2099.0233610479181</v>
      </c>
      <c r="AM208" s="417">
        <v>1713.8639022888474</v>
      </c>
      <c r="AN208" s="417">
        <v>1797.9133420936746</v>
      </c>
      <c r="AP208" s="417">
        <f t="shared" si="108"/>
        <v>940.71700157513942</v>
      </c>
      <c r="AQ208" s="417">
        <f t="shared" si="109"/>
        <v>917.47681404396189</v>
      </c>
      <c r="AR208" s="417">
        <f t="shared" si="110"/>
        <v>885.69572901653748</v>
      </c>
      <c r="AS208" s="417">
        <f t="shared" si="111"/>
        <v>1142.9011491287913</v>
      </c>
      <c r="AT208" s="417"/>
    </row>
    <row r="209" spans="1:46">
      <c r="A209" s="416" t="s">
        <v>290</v>
      </c>
      <c r="B209" s="416" t="s">
        <v>637</v>
      </c>
      <c r="C209" s="425" t="s">
        <v>637</v>
      </c>
      <c r="D209" s="424">
        <v>200.78776802443463</v>
      </c>
      <c r="E209" s="424">
        <v>343.28621034041657</v>
      </c>
      <c r="F209" s="424">
        <v>423.08972544611754</v>
      </c>
      <c r="G209" s="424">
        <v>788.74235426613188</v>
      </c>
      <c r="I209" s="425" t="s">
        <v>637</v>
      </c>
      <c r="J209" s="424">
        <v>36315</v>
      </c>
      <c r="K209" s="424">
        <v>69908</v>
      </c>
      <c r="L209" s="424">
        <v>123927</v>
      </c>
      <c r="M209" s="424">
        <v>262421</v>
      </c>
      <c r="O209" s="425" t="s">
        <v>637</v>
      </c>
      <c r="P209" s="417">
        <v>3853.8919006609335</v>
      </c>
      <c r="Q209" s="417">
        <v>6935.0749563720519</v>
      </c>
      <c r="R209" s="417">
        <v>8199.4132838394871</v>
      </c>
      <c r="S209" s="417">
        <v>15197.347866399457</v>
      </c>
      <c r="U209" s="425" t="s">
        <v>637</v>
      </c>
      <c r="V209" s="424">
        <v>36315</v>
      </c>
      <c r="W209" s="424">
        <v>69908</v>
      </c>
      <c r="X209" s="424">
        <v>123927</v>
      </c>
      <c r="Y209" s="424">
        <v>262421</v>
      </c>
      <c r="AA209" s="417">
        <f t="shared" si="100"/>
        <v>5529.0587367323315</v>
      </c>
      <c r="AB209" s="417">
        <f t="shared" si="101"/>
        <v>4910.5425751046596</v>
      </c>
      <c r="AC209" s="417">
        <f t="shared" si="102"/>
        <v>3414.0237837284653</v>
      </c>
      <c r="AD209" s="417">
        <f t="shared" si="103"/>
        <v>3005.637331867998</v>
      </c>
      <c r="AF209" s="417">
        <f t="shared" si="104"/>
        <v>106123.96807547663</v>
      </c>
      <c r="AG209" s="417">
        <f t="shared" si="105"/>
        <v>99202.880305144659</v>
      </c>
      <c r="AH209" s="417">
        <f t="shared" si="106"/>
        <v>66163.251622644675</v>
      </c>
      <c r="AI209" s="417">
        <f t="shared" si="107"/>
        <v>57912.087319229242</v>
      </c>
      <c r="AK209" s="417">
        <v>5529.0587367323324</v>
      </c>
      <c r="AL209" s="417">
        <v>5168.4700638980366</v>
      </c>
      <c r="AM209" s="417">
        <v>3275.0809553209115</v>
      </c>
      <c r="AN209" s="417">
        <v>2988.2637056722288</v>
      </c>
      <c r="AP209" s="417">
        <f t="shared" si="108"/>
        <v>200.78776802443465</v>
      </c>
      <c r="AQ209" s="417">
        <f t="shared" si="109"/>
        <v>361.31740522698396</v>
      </c>
      <c r="AR209" s="417">
        <f t="shared" si="110"/>
        <v>405.87095755005458</v>
      </c>
      <c r="AS209" s="417">
        <f t="shared" si="111"/>
        <v>784.18314990621195</v>
      </c>
      <c r="AT209" s="417"/>
    </row>
    <row r="210" spans="1:46">
      <c r="A210" s="416" t="s">
        <v>290</v>
      </c>
      <c r="B210" s="416" t="s">
        <v>636</v>
      </c>
      <c r="C210" s="425" t="s">
        <v>636</v>
      </c>
      <c r="D210" s="424">
        <v>52.860562663679488</v>
      </c>
      <c r="E210" s="424">
        <v>113.48603451924707</v>
      </c>
      <c r="F210" s="424">
        <v>148.89194982722123</v>
      </c>
      <c r="G210" s="424">
        <v>321.53233452825276</v>
      </c>
      <c r="I210" s="425" t="s">
        <v>636</v>
      </c>
      <c r="J210" s="424">
        <v>4164</v>
      </c>
      <c r="K210" s="424">
        <v>9577</v>
      </c>
      <c r="L210" s="424">
        <v>17932</v>
      </c>
      <c r="M210" s="424">
        <v>35645</v>
      </c>
      <c r="O210" s="425" t="s">
        <v>636</v>
      </c>
      <c r="P210" s="417">
        <v>1014.5981317404892</v>
      </c>
      <c r="Q210" s="417">
        <v>2292.6471620049911</v>
      </c>
      <c r="R210" s="417">
        <v>2885.5029036283181</v>
      </c>
      <c r="S210" s="417">
        <v>6195.2280255925389</v>
      </c>
      <c r="U210" s="425" t="s">
        <v>636</v>
      </c>
      <c r="V210" s="424">
        <v>4164</v>
      </c>
      <c r="W210" s="424">
        <v>9577</v>
      </c>
      <c r="X210" s="424">
        <v>17932</v>
      </c>
      <c r="Y210" s="424">
        <v>35645</v>
      </c>
      <c r="AA210" s="417">
        <f t="shared" si="100"/>
        <v>12694.6596214408</v>
      </c>
      <c r="AB210" s="417">
        <f t="shared" si="101"/>
        <v>11849.852199984032</v>
      </c>
      <c r="AC210" s="417">
        <f t="shared" si="102"/>
        <v>8303.1424173110208</v>
      </c>
      <c r="AD210" s="417">
        <f t="shared" si="103"/>
        <v>9020.4049523987305</v>
      </c>
      <c r="AF210" s="417">
        <f t="shared" si="104"/>
        <v>243659.49369368138</v>
      </c>
      <c r="AG210" s="417">
        <f t="shared" si="105"/>
        <v>239390.95353503092</v>
      </c>
      <c r="AH210" s="417">
        <f t="shared" si="106"/>
        <v>160913.61273858568</v>
      </c>
      <c r="AI210" s="417">
        <f t="shared" si="107"/>
        <v>173803.56363003334</v>
      </c>
      <c r="AK210" s="417">
        <v>12694.6596214408</v>
      </c>
      <c r="AL210" s="417">
        <v>12472.268679175111</v>
      </c>
      <c r="AM210" s="417">
        <v>7965.2238305599913</v>
      </c>
      <c r="AN210" s="417">
        <v>8968.2638833097208</v>
      </c>
      <c r="AP210" s="417">
        <f t="shared" si="108"/>
        <v>52.860562663679488</v>
      </c>
      <c r="AQ210" s="417">
        <f t="shared" si="109"/>
        <v>119.44691714046004</v>
      </c>
      <c r="AR210" s="417">
        <f t="shared" si="110"/>
        <v>142.83239372960176</v>
      </c>
      <c r="AS210" s="417">
        <f t="shared" si="111"/>
        <v>319.67376612057501</v>
      </c>
      <c r="AT210" s="417"/>
    </row>
    <row r="211" spans="1:46">
      <c r="A211" s="416" t="s">
        <v>290</v>
      </c>
      <c r="B211" s="416" t="s">
        <v>635</v>
      </c>
      <c r="C211" s="425" t="s">
        <v>635</v>
      </c>
      <c r="D211" s="424">
        <v>698.4839843400058</v>
      </c>
      <c r="E211" s="424">
        <v>697.63964449763193</v>
      </c>
      <c r="F211" s="424">
        <v>623.97618109998666</v>
      </c>
      <c r="G211" s="424">
        <v>1035.7290934750549</v>
      </c>
      <c r="I211" s="425" t="s">
        <v>635</v>
      </c>
      <c r="J211" s="424">
        <v>319316</v>
      </c>
      <c r="K211" s="424">
        <v>337847</v>
      </c>
      <c r="L211" s="424">
        <v>379267</v>
      </c>
      <c r="M211" s="424">
        <v>569399</v>
      </c>
      <c r="O211" s="425" t="s">
        <v>635</v>
      </c>
      <c r="P211" s="417">
        <v>13406.602386564411</v>
      </c>
      <c r="Q211" s="417">
        <v>14093.730191871351</v>
      </c>
      <c r="R211" s="417">
        <v>12092.561649224548</v>
      </c>
      <c r="S211" s="417">
        <v>19956.244575627261</v>
      </c>
      <c r="U211" s="425" t="s">
        <v>635</v>
      </c>
      <c r="V211" s="424">
        <v>319316</v>
      </c>
      <c r="W211" s="424">
        <v>337847</v>
      </c>
      <c r="X211" s="424">
        <v>379267</v>
      </c>
      <c r="Y211" s="424">
        <v>569399</v>
      </c>
      <c r="AA211" s="417">
        <f t="shared" si="100"/>
        <v>2187.4381000012709</v>
      </c>
      <c r="AB211" s="417">
        <f t="shared" si="101"/>
        <v>2064.9573460697652</v>
      </c>
      <c r="AC211" s="417">
        <f t="shared" si="102"/>
        <v>1645.2161171417147</v>
      </c>
      <c r="AD211" s="417">
        <f t="shared" si="103"/>
        <v>1818.9864988787388</v>
      </c>
      <c r="AF211" s="417">
        <f t="shared" si="104"/>
        <v>41985.376199640516</v>
      </c>
      <c r="AG211" s="417">
        <f t="shared" si="105"/>
        <v>41716.310021611411</v>
      </c>
      <c r="AH211" s="417">
        <f t="shared" si="106"/>
        <v>31884.033277940205</v>
      </c>
      <c r="AI211" s="417">
        <f t="shared" si="107"/>
        <v>35047.909419628879</v>
      </c>
      <c r="AK211" s="417">
        <v>2187.4381000012709</v>
      </c>
      <c r="AL211" s="417">
        <v>2173.4197521259543</v>
      </c>
      <c r="AM211" s="417">
        <v>1578.2596472580403</v>
      </c>
      <c r="AN211" s="417">
        <v>1808.4721260528502</v>
      </c>
      <c r="AP211" s="417">
        <f t="shared" si="108"/>
        <v>698.4839843400058</v>
      </c>
      <c r="AQ211" s="417">
        <f t="shared" si="109"/>
        <v>734.28334299649725</v>
      </c>
      <c r="AR211" s="417">
        <f t="shared" si="110"/>
        <v>598.58180163661518</v>
      </c>
      <c r="AS211" s="417">
        <f t="shared" si="111"/>
        <v>1029.7422201023669</v>
      </c>
      <c r="AT211" s="417"/>
    </row>
    <row r="212" spans="1:46">
      <c r="A212" s="416" t="s">
        <v>290</v>
      </c>
      <c r="B212" s="416" t="s">
        <v>634</v>
      </c>
      <c r="C212" s="425" t="s">
        <v>634</v>
      </c>
      <c r="D212" s="424">
        <v>223.7151974843982</v>
      </c>
      <c r="E212" s="424">
        <v>121.49640032033547</v>
      </c>
      <c r="F212" s="424">
        <v>170.47805163579847</v>
      </c>
      <c r="G212" s="424">
        <v>748.48530693002135</v>
      </c>
      <c r="I212" s="425" t="s">
        <v>634</v>
      </c>
      <c r="J212" s="424">
        <v>16393</v>
      </c>
      <c r="K212" s="424">
        <v>8879</v>
      </c>
      <c r="L212" s="424">
        <v>13740</v>
      </c>
      <c r="M212" s="424">
        <v>62385</v>
      </c>
      <c r="O212" s="425" t="s">
        <v>634</v>
      </c>
      <c r="P212" s="417">
        <v>4293.9577252283725</v>
      </c>
      <c r="Q212" s="417">
        <v>2454.4727337441509</v>
      </c>
      <c r="R212" s="417">
        <v>3303.8382099960941</v>
      </c>
      <c r="S212" s="417">
        <v>14421.682214451277</v>
      </c>
      <c r="U212" s="425" t="s">
        <v>634</v>
      </c>
      <c r="V212" s="424">
        <v>16393</v>
      </c>
      <c r="W212" s="424">
        <v>8879</v>
      </c>
      <c r="X212" s="424">
        <v>13740</v>
      </c>
      <c r="Y212" s="424">
        <v>62385</v>
      </c>
      <c r="AA212" s="417">
        <f t="shared" si="100"/>
        <v>13646.995515427208</v>
      </c>
      <c r="AB212" s="417">
        <f t="shared" si="101"/>
        <v>13683.568005443796</v>
      </c>
      <c r="AC212" s="417">
        <f t="shared" si="102"/>
        <v>12407.427338849961</v>
      </c>
      <c r="AD212" s="417">
        <f t="shared" si="103"/>
        <v>11997.840938206642</v>
      </c>
      <c r="AF212" s="417">
        <f t="shared" si="104"/>
        <v>261938.49357825733</v>
      </c>
      <c r="AG212" s="417">
        <f t="shared" si="105"/>
        <v>276435.71728169284</v>
      </c>
      <c r="AH212" s="417">
        <f t="shared" si="106"/>
        <v>240454.01819476666</v>
      </c>
      <c r="AI212" s="417">
        <f t="shared" si="107"/>
        <v>231172.27241245937</v>
      </c>
      <c r="AK212" s="417">
        <v>13646.995515427207</v>
      </c>
      <c r="AL212" s="417">
        <v>14402.300870376197</v>
      </c>
      <c r="AM212" s="417">
        <v>11902.473900640951</v>
      </c>
      <c r="AN212" s="417">
        <v>11928.489256482902</v>
      </c>
      <c r="AP212" s="417">
        <f t="shared" si="108"/>
        <v>223.71519748439817</v>
      </c>
      <c r="AQ212" s="417">
        <f t="shared" si="109"/>
        <v>127.87802942807025</v>
      </c>
      <c r="AR212" s="417">
        <f t="shared" si="110"/>
        <v>163.53999139480666</v>
      </c>
      <c r="AS212" s="417">
        <f t="shared" si="111"/>
        <v>744.15880226568595</v>
      </c>
      <c r="AT212" s="417"/>
    </row>
    <row r="213" spans="1:46">
      <c r="A213" s="416" t="s">
        <v>290</v>
      </c>
      <c r="B213" s="416" t="s">
        <v>633</v>
      </c>
      <c r="C213" s="425" t="s">
        <v>633</v>
      </c>
      <c r="D213" s="424">
        <v>46.820897005601935</v>
      </c>
      <c r="E213" s="424">
        <v>41.010966962997216</v>
      </c>
      <c r="F213" s="424">
        <v>47.667841508211481</v>
      </c>
      <c r="G213" s="424">
        <v>77.677201728949598</v>
      </c>
      <c r="I213" s="425" t="s">
        <v>633</v>
      </c>
      <c r="J213" s="424">
        <v>16133</v>
      </c>
      <c r="K213" s="424">
        <v>14507</v>
      </c>
      <c r="L213" s="424">
        <v>8798</v>
      </c>
      <c r="M213" s="424">
        <v>10910</v>
      </c>
      <c r="O213" s="425" t="s">
        <v>633</v>
      </c>
      <c r="P213" s="417">
        <v>898.67364694053617</v>
      </c>
      <c r="Q213" s="417">
        <v>828.5043830908528</v>
      </c>
      <c r="R213" s="417">
        <v>923.79537806611393</v>
      </c>
      <c r="S213" s="417">
        <v>1496.6705535443082</v>
      </c>
      <c r="U213" s="425" t="s">
        <v>633</v>
      </c>
      <c r="V213" s="424">
        <v>16133</v>
      </c>
      <c r="W213" s="424">
        <v>14507</v>
      </c>
      <c r="X213" s="424">
        <v>8798</v>
      </c>
      <c r="Y213" s="424">
        <v>10910</v>
      </c>
      <c r="AA213" s="417">
        <f t="shared" si="100"/>
        <v>2902.181677654617</v>
      </c>
      <c r="AB213" s="417">
        <f t="shared" si="101"/>
        <v>2826.9778012681609</v>
      </c>
      <c r="AC213" s="417">
        <f t="shared" si="102"/>
        <v>5418.0315421927116</v>
      </c>
      <c r="AD213" s="417">
        <f t="shared" si="103"/>
        <v>7119.816840417011</v>
      </c>
      <c r="AF213" s="417">
        <f t="shared" si="104"/>
        <v>55704.062910837172</v>
      </c>
      <c r="AG213" s="417">
        <f t="shared" si="105"/>
        <v>57110.662651882041</v>
      </c>
      <c r="AH213" s="417">
        <f t="shared" si="106"/>
        <v>105000.6112828045</v>
      </c>
      <c r="AI213" s="417">
        <f t="shared" si="107"/>
        <v>137183.36879416206</v>
      </c>
      <c r="AK213" s="417">
        <v>2902.1816776546166</v>
      </c>
      <c r="AL213" s="417">
        <v>2975.4655241630544</v>
      </c>
      <c r="AM213" s="417">
        <v>5197.5302584988231</v>
      </c>
      <c r="AN213" s="417">
        <v>7078.6618297787627</v>
      </c>
      <c r="AP213" s="417">
        <f t="shared" si="108"/>
        <v>46.820897005601928</v>
      </c>
      <c r="AQ213" s="417">
        <f t="shared" si="109"/>
        <v>43.16507835903343</v>
      </c>
      <c r="AR213" s="417">
        <f t="shared" si="110"/>
        <v>45.727871214272646</v>
      </c>
      <c r="AS213" s="417">
        <f t="shared" si="111"/>
        <v>77.2282005628863</v>
      </c>
      <c r="AT213" s="417"/>
    </row>
    <row r="214" spans="1:46">
      <c r="A214" s="416" t="s">
        <v>290</v>
      </c>
      <c r="B214" s="416" t="s">
        <v>97</v>
      </c>
      <c r="C214" s="425" t="s">
        <v>97</v>
      </c>
      <c r="D214" s="424">
        <v>168.86469355178644</v>
      </c>
      <c r="E214" s="424">
        <v>166.22885586204887</v>
      </c>
      <c r="F214" s="424">
        <v>41.554625071398725</v>
      </c>
      <c r="G214" s="424">
        <v>54.773920035297778</v>
      </c>
      <c r="I214" s="425" t="s">
        <v>97</v>
      </c>
      <c r="J214" s="424">
        <v>68954</v>
      </c>
      <c r="K214" s="424">
        <v>57508</v>
      </c>
      <c r="L214" s="424">
        <v>20087</v>
      </c>
      <c r="M214" s="424">
        <v>31876</v>
      </c>
      <c r="O214" s="425" t="s">
        <v>97</v>
      </c>
      <c r="P214" s="417">
        <v>3241.1649434124079</v>
      </c>
      <c r="Q214" s="417">
        <v>3358.1587042838155</v>
      </c>
      <c r="R214" s="417">
        <v>805.32219130617682</v>
      </c>
      <c r="S214" s="417">
        <v>1055.374181797645</v>
      </c>
      <c r="U214" s="425" t="s">
        <v>97</v>
      </c>
      <c r="V214" s="424">
        <v>68954</v>
      </c>
      <c r="W214" s="424">
        <v>57508</v>
      </c>
      <c r="X214" s="424">
        <v>20087</v>
      </c>
      <c r="Y214" s="424">
        <v>31876</v>
      </c>
      <c r="AA214" s="417">
        <f t="shared" si="100"/>
        <v>2448.9470306550229</v>
      </c>
      <c r="AB214" s="417">
        <f t="shared" si="101"/>
        <v>2890.5344623713027</v>
      </c>
      <c r="AC214" s="417">
        <f t="shared" si="102"/>
        <v>2068.7322682032523</v>
      </c>
      <c r="AD214" s="417">
        <f t="shared" si="103"/>
        <v>1718.3435824851858</v>
      </c>
      <c r="AF214" s="417">
        <f t="shared" si="104"/>
        <v>47004.741471305621</v>
      </c>
      <c r="AG214" s="417">
        <f t="shared" si="105"/>
        <v>58394.635603460658</v>
      </c>
      <c r="AH214" s="417">
        <f t="shared" si="106"/>
        <v>40091.710624094027</v>
      </c>
      <c r="AI214" s="417">
        <f t="shared" si="107"/>
        <v>33108.739546920719</v>
      </c>
      <c r="AK214" s="417">
        <v>2448.9470306550229</v>
      </c>
      <c r="AL214" s="417">
        <v>3042.3605149403002</v>
      </c>
      <c r="AM214" s="417">
        <v>1984.5396758926545</v>
      </c>
      <c r="AN214" s="417">
        <v>1708.4109606211091</v>
      </c>
      <c r="AP214" s="417">
        <f t="shared" si="108"/>
        <v>168.86469355178644</v>
      </c>
      <c r="AQ214" s="417">
        <f t="shared" si="109"/>
        <v>174.96006849318678</v>
      </c>
      <c r="AR214" s="417">
        <f t="shared" si="110"/>
        <v>39.863448469655751</v>
      </c>
      <c r="AS214" s="417">
        <f t="shared" si="111"/>
        <v>54.45730778075847</v>
      </c>
      <c r="AT214" s="417"/>
    </row>
    <row r="215" spans="1:46">
      <c r="A215" s="416" t="s">
        <v>290</v>
      </c>
      <c r="B215" s="416" t="s">
        <v>632</v>
      </c>
      <c r="C215" s="425" t="s">
        <v>632</v>
      </c>
      <c r="D215" s="424">
        <v>0</v>
      </c>
      <c r="E215" s="424">
        <v>0</v>
      </c>
      <c r="F215" s="424">
        <v>0</v>
      </c>
      <c r="G215" s="424">
        <v>0</v>
      </c>
      <c r="I215" s="425" t="s">
        <v>632</v>
      </c>
      <c r="J215" s="424">
        <v>0</v>
      </c>
      <c r="K215" s="424">
        <v>0</v>
      </c>
      <c r="L215" s="424">
        <v>0</v>
      </c>
      <c r="M215" s="424">
        <v>0</v>
      </c>
      <c r="O215" s="425" t="s">
        <v>632</v>
      </c>
      <c r="P215" s="417">
        <v>0</v>
      </c>
      <c r="Q215" s="417">
        <v>0</v>
      </c>
      <c r="R215" s="417">
        <v>0</v>
      </c>
      <c r="S215" s="417">
        <v>0</v>
      </c>
      <c r="U215" s="425" t="s">
        <v>632</v>
      </c>
      <c r="V215" s="424">
        <v>0</v>
      </c>
      <c r="W215" s="424">
        <v>0</v>
      </c>
      <c r="X215" s="424">
        <v>0</v>
      </c>
      <c r="Y215" s="424">
        <v>0</v>
      </c>
      <c r="AA215" s="417">
        <f t="shared" si="100"/>
        <v>0</v>
      </c>
      <c r="AB215" s="417">
        <f t="shared" si="101"/>
        <v>0</v>
      </c>
      <c r="AC215" s="417">
        <f t="shared" si="102"/>
        <v>0</v>
      </c>
      <c r="AD215" s="417">
        <f t="shared" si="103"/>
        <v>0</v>
      </c>
      <c r="AF215" s="417">
        <f t="shared" si="104"/>
        <v>0</v>
      </c>
      <c r="AG215" s="417">
        <f t="shared" si="105"/>
        <v>0</v>
      </c>
      <c r="AH215" s="417">
        <f t="shared" si="106"/>
        <v>0</v>
      </c>
      <c r="AI215" s="417">
        <f t="shared" si="107"/>
        <v>0</v>
      </c>
      <c r="AK215" s="417">
        <v>0</v>
      </c>
      <c r="AL215" s="417">
        <v>0</v>
      </c>
      <c r="AM215" s="417">
        <v>0</v>
      </c>
      <c r="AN215" s="417">
        <v>0</v>
      </c>
      <c r="AP215" s="417">
        <f t="shared" si="108"/>
        <v>0</v>
      </c>
      <c r="AQ215" s="417">
        <f t="shared" si="109"/>
        <v>0</v>
      </c>
      <c r="AR215" s="417">
        <f t="shared" si="110"/>
        <v>0</v>
      </c>
      <c r="AS215" s="417">
        <f t="shared" si="111"/>
        <v>0</v>
      </c>
      <c r="AT215" s="417"/>
    </row>
    <row r="216" spans="1:46">
      <c r="A216" s="416" t="s">
        <v>290</v>
      </c>
      <c r="B216" s="416" t="s">
        <v>631</v>
      </c>
      <c r="C216" s="425" t="s">
        <v>631</v>
      </c>
      <c r="D216" s="424">
        <v>175.75742456321549</v>
      </c>
      <c r="E216" s="424">
        <v>140.51289825911968</v>
      </c>
      <c r="F216" s="424">
        <v>142.50620064698273</v>
      </c>
      <c r="G216" s="424">
        <v>283.38513953888952</v>
      </c>
      <c r="I216" s="425" t="s">
        <v>631</v>
      </c>
      <c r="J216" s="424">
        <v>22720</v>
      </c>
      <c r="K216" s="424">
        <v>15764</v>
      </c>
      <c r="L216" s="424">
        <v>20466</v>
      </c>
      <c r="M216" s="424">
        <v>37109</v>
      </c>
      <c r="O216" s="425" t="s">
        <v>631</v>
      </c>
      <c r="P216" s="417">
        <v>3373.4630434398368</v>
      </c>
      <c r="Q216" s="417">
        <v>2838.6444092751449</v>
      </c>
      <c r="R216" s="417">
        <v>2761.7480745539287</v>
      </c>
      <c r="S216" s="417">
        <v>5460.2146346606842</v>
      </c>
      <c r="U216" s="425" t="s">
        <v>631</v>
      </c>
      <c r="V216" s="424">
        <v>22720</v>
      </c>
      <c r="W216" s="424">
        <v>15764</v>
      </c>
      <c r="X216" s="424">
        <v>20466</v>
      </c>
      <c r="Y216" s="424">
        <v>37109</v>
      </c>
      <c r="AA216" s="417">
        <f t="shared" si="100"/>
        <v>7735.8021374654709</v>
      </c>
      <c r="AB216" s="417">
        <f t="shared" si="101"/>
        <v>8913.5307193047247</v>
      </c>
      <c r="AC216" s="417">
        <f t="shared" si="102"/>
        <v>6963.0704899336815</v>
      </c>
      <c r="AD216" s="417">
        <f t="shared" si="103"/>
        <v>7636.5609296636803</v>
      </c>
      <c r="AF216" s="417">
        <f t="shared" si="104"/>
        <v>148479.88747534493</v>
      </c>
      <c r="AG216" s="417">
        <f t="shared" si="105"/>
        <v>180071.32766272168</v>
      </c>
      <c r="AH216" s="417">
        <f t="shared" si="106"/>
        <v>134943.22654910234</v>
      </c>
      <c r="AI216" s="417">
        <f t="shared" si="107"/>
        <v>147139.90230565856</v>
      </c>
      <c r="AK216" s="417">
        <v>7735.8021374654709</v>
      </c>
      <c r="AL216" s="417">
        <v>9381.7161712277994</v>
      </c>
      <c r="AM216" s="417">
        <v>6679.6897141805666</v>
      </c>
      <c r="AN216" s="417">
        <v>7592.4189589719817</v>
      </c>
      <c r="AP216" s="417">
        <f t="shared" si="108"/>
        <v>175.75742456321549</v>
      </c>
      <c r="AQ216" s="417">
        <f t="shared" si="109"/>
        <v>147.89337372323504</v>
      </c>
      <c r="AR216" s="417">
        <f t="shared" si="110"/>
        <v>136.70652969041947</v>
      </c>
      <c r="AS216" s="417">
        <f t="shared" si="111"/>
        <v>281.74707514849126</v>
      </c>
      <c r="AT216" s="417"/>
    </row>
    <row r="217" spans="1:46">
      <c r="A217" s="416" t="s">
        <v>290</v>
      </c>
      <c r="B217" s="416" t="s">
        <v>630</v>
      </c>
      <c r="C217" s="425" t="s">
        <v>630</v>
      </c>
      <c r="D217" s="424">
        <v>99.65847387525892</v>
      </c>
      <c r="E217" s="424">
        <v>122.4397352121034</v>
      </c>
      <c r="F217" s="424">
        <v>62.829377168624021</v>
      </c>
      <c r="G217" s="424">
        <v>1265.363799834091</v>
      </c>
      <c r="I217" s="425" t="s">
        <v>630</v>
      </c>
      <c r="J217" s="424">
        <v>26480</v>
      </c>
      <c r="K217" s="424">
        <v>36345</v>
      </c>
      <c r="L217" s="424">
        <v>36958</v>
      </c>
      <c r="M217" s="424">
        <v>268347</v>
      </c>
      <c r="O217" s="425" t="s">
        <v>630</v>
      </c>
      <c r="P217" s="417">
        <v>1912.8305926153344</v>
      </c>
      <c r="Q217" s="417">
        <v>2473.5300042849171</v>
      </c>
      <c r="R217" s="417">
        <v>1217.6235885392252</v>
      </c>
      <c r="S217" s="417">
        <v>24380.80539179366</v>
      </c>
      <c r="U217" s="425" t="s">
        <v>630</v>
      </c>
      <c r="V217" s="424">
        <v>26480</v>
      </c>
      <c r="W217" s="424">
        <v>36345</v>
      </c>
      <c r="X217" s="424">
        <v>36958</v>
      </c>
      <c r="Y217" s="424">
        <v>268347</v>
      </c>
      <c r="AA217" s="417">
        <f t="shared" si="100"/>
        <v>3763.5375330535849</v>
      </c>
      <c r="AB217" s="417">
        <f t="shared" si="101"/>
        <v>3368.8192381924168</v>
      </c>
      <c r="AC217" s="417">
        <f t="shared" si="102"/>
        <v>1700.0210284275129</v>
      </c>
      <c r="AD217" s="417">
        <f t="shared" si="103"/>
        <v>4715.4013267675473</v>
      </c>
      <c r="AF217" s="417">
        <f t="shared" si="104"/>
        <v>72236.80485707456</v>
      </c>
      <c r="AG217" s="417">
        <f t="shared" si="105"/>
        <v>68056.954306917527</v>
      </c>
      <c r="AH217" s="417">
        <f t="shared" si="106"/>
        <v>32946.143961773509</v>
      </c>
      <c r="AI217" s="417">
        <f t="shared" si="107"/>
        <v>90855.516893401669</v>
      </c>
      <c r="AK217" s="417">
        <v>3763.5375330535844</v>
      </c>
      <c r="AL217" s="417">
        <v>3545.7673193904034</v>
      </c>
      <c r="AM217" s="417">
        <v>1630.8341261077887</v>
      </c>
      <c r="AN217" s="417">
        <v>4688.144671699526</v>
      </c>
      <c r="AP217" s="417">
        <f t="shared" si="108"/>
        <v>99.65847387525892</v>
      </c>
      <c r="AQ217" s="417">
        <f t="shared" si="109"/>
        <v>128.8709132232442</v>
      </c>
      <c r="AR217" s="417">
        <f t="shared" si="110"/>
        <v>60.272367632691662</v>
      </c>
      <c r="AS217" s="417">
        <f t="shared" si="111"/>
        <v>1258.0495582165527</v>
      </c>
      <c r="AT217" s="417"/>
    </row>
    <row r="218" spans="1:46">
      <c r="A218" s="416" t="s">
        <v>290</v>
      </c>
      <c r="B218" s="416" t="s">
        <v>629</v>
      </c>
      <c r="C218" s="425" t="s">
        <v>629</v>
      </c>
      <c r="D218" s="424">
        <v>52.934452262300532</v>
      </c>
      <c r="E218" s="424">
        <v>251.11497358360694</v>
      </c>
      <c r="F218" s="424">
        <v>164.62187639216006</v>
      </c>
      <c r="G218" s="424">
        <v>146.90804391194052</v>
      </c>
      <c r="I218" s="425" t="s">
        <v>629</v>
      </c>
      <c r="J218" s="424">
        <v>17130</v>
      </c>
      <c r="K218" s="424">
        <v>102323</v>
      </c>
      <c r="L218" s="424">
        <v>77960</v>
      </c>
      <c r="M218" s="424">
        <v>74168</v>
      </c>
      <c r="O218" s="425" t="s">
        <v>629</v>
      </c>
      <c r="P218" s="417">
        <v>1016.0163582015457</v>
      </c>
      <c r="Q218" s="417">
        <v>5073.0297693657967</v>
      </c>
      <c r="R218" s="417">
        <v>3190.3464417085283</v>
      </c>
      <c r="S218" s="417">
        <v>2830.598148592303</v>
      </c>
      <c r="U218" s="425" t="s">
        <v>629</v>
      </c>
      <c r="V218" s="424">
        <v>17130</v>
      </c>
      <c r="W218" s="424">
        <v>102323</v>
      </c>
      <c r="X218" s="424">
        <v>77960</v>
      </c>
      <c r="Y218" s="424">
        <v>74168</v>
      </c>
      <c r="AA218" s="417">
        <f t="shared" si="100"/>
        <v>3090.1606691360494</v>
      </c>
      <c r="AB218" s="417">
        <f t="shared" si="101"/>
        <v>2454.140062191364</v>
      </c>
      <c r="AC218" s="417">
        <f t="shared" si="102"/>
        <v>2111.6197587501292</v>
      </c>
      <c r="AD218" s="417">
        <f t="shared" si="103"/>
        <v>1980.7470056080858</v>
      </c>
      <c r="AF218" s="417">
        <f t="shared" si="104"/>
        <v>59312.104973820526</v>
      </c>
      <c r="AG218" s="417">
        <f t="shared" si="105"/>
        <v>49578.587114977046</v>
      </c>
      <c r="AH218" s="417">
        <f t="shared" si="106"/>
        <v>40922.863541669161</v>
      </c>
      <c r="AI218" s="417">
        <f t="shared" si="107"/>
        <v>38164.682188980463</v>
      </c>
      <c r="AK218" s="417">
        <v>3090.1606691360494</v>
      </c>
      <c r="AL218" s="417">
        <v>2583.044388690304</v>
      </c>
      <c r="AM218" s="417">
        <v>2025.6817453126237</v>
      </c>
      <c r="AN218" s="417">
        <v>1969.2976009513918</v>
      </c>
      <c r="AP218" s="417">
        <f t="shared" si="108"/>
        <v>52.934452262300532</v>
      </c>
      <c r="AQ218" s="417">
        <f t="shared" si="109"/>
        <v>264.30485098395798</v>
      </c>
      <c r="AR218" s="417">
        <f t="shared" si="110"/>
        <v>157.92214886457214</v>
      </c>
      <c r="AS218" s="417">
        <f t="shared" si="111"/>
        <v>146.05886446736281</v>
      </c>
      <c r="AT218" s="417"/>
    </row>
    <row r="219" spans="1:46">
      <c r="C219" s="432" t="s">
        <v>302</v>
      </c>
      <c r="D219" s="431">
        <v>5636.1784822989084</v>
      </c>
      <c r="E219" s="431">
        <v>7160.2982770818708</v>
      </c>
      <c r="F219" s="431">
        <v>10797.60641000601</v>
      </c>
      <c r="G219" s="431">
        <v>13893.682144639026</v>
      </c>
      <c r="I219" s="432" t="s">
        <v>302</v>
      </c>
      <c r="J219" s="431">
        <v>634098</v>
      </c>
      <c r="K219" s="431">
        <v>762343</v>
      </c>
      <c r="L219" s="431">
        <v>1400055</v>
      </c>
      <c r="M219" s="431">
        <v>2004860</v>
      </c>
      <c r="O219" s="432" t="s">
        <v>302</v>
      </c>
      <c r="P219" s="417">
        <v>108180.00925717675</v>
      </c>
      <c r="Q219" s="417">
        <v>144652.49044609838</v>
      </c>
      <c r="R219" s="417">
        <v>209255.93817841104</v>
      </c>
      <c r="S219" s="417">
        <v>267701.00471366139</v>
      </c>
      <c r="U219" s="432" t="s">
        <v>302</v>
      </c>
      <c r="V219" s="431">
        <v>634098</v>
      </c>
      <c r="W219" s="431">
        <v>762343</v>
      </c>
      <c r="X219" s="431">
        <v>1400055</v>
      </c>
      <c r="Y219" s="431">
        <v>2004860</v>
      </c>
      <c r="AA219" s="417">
        <f t="shared" si="100"/>
        <v>8888.4974913955066</v>
      </c>
      <c r="AB219" s="417">
        <f t="shared" si="101"/>
        <v>9392.4890463765933</v>
      </c>
      <c r="AC219" s="417">
        <f t="shared" si="102"/>
        <v>7712.2730249925971</v>
      </c>
      <c r="AD219" s="417">
        <f t="shared" si="103"/>
        <v>6930.0011694776822</v>
      </c>
      <c r="AF219" s="417">
        <f t="shared" si="104"/>
        <v>170604.55837611339</v>
      </c>
      <c r="AG219" s="417">
        <f t="shared" si="105"/>
        <v>189747.25346215337</v>
      </c>
      <c r="AH219" s="417">
        <f t="shared" si="106"/>
        <v>149462.65552311233</v>
      </c>
      <c r="AI219" s="417">
        <f t="shared" si="107"/>
        <v>133526.03409398231</v>
      </c>
      <c r="AK219" s="417">
        <v>8888.4974913955084</v>
      </c>
      <c r="AL219" s="417">
        <v>9885.8319053781906</v>
      </c>
      <c r="AM219" s="417">
        <v>7398.4014483940609</v>
      </c>
      <c r="AN219" s="417">
        <v>6889.943359249487</v>
      </c>
      <c r="AP219" s="417">
        <f t="shared" si="108"/>
        <v>5636.1784822989093</v>
      </c>
      <c r="AQ219" s="417">
        <f t="shared" si="109"/>
        <v>7536.3947522417257</v>
      </c>
      <c r="AR219" s="417">
        <f t="shared" si="110"/>
        <v>10358.168939831347</v>
      </c>
      <c r="AS219" s="417">
        <f t="shared" si="111"/>
        <v>13813.371843224926</v>
      </c>
      <c r="AT219" s="417"/>
    </row>
    <row r="220" spans="1:46">
      <c r="A220" s="416" t="s">
        <v>302</v>
      </c>
      <c r="B220" s="416" t="s">
        <v>638</v>
      </c>
      <c r="C220" s="425" t="s">
        <v>638</v>
      </c>
      <c r="D220" s="424">
        <v>426.11030620718395</v>
      </c>
      <c r="E220" s="424">
        <v>342.59884996637885</v>
      </c>
      <c r="F220" s="424">
        <v>596.96809639116657</v>
      </c>
      <c r="G220" s="424">
        <v>750.56277722978461</v>
      </c>
      <c r="I220" s="425" t="s">
        <v>638</v>
      </c>
      <c r="J220" s="424">
        <v>68117</v>
      </c>
      <c r="K220" s="424">
        <v>80585</v>
      </c>
      <c r="L220" s="424">
        <v>163758</v>
      </c>
      <c r="M220" s="424">
        <v>189530</v>
      </c>
      <c r="O220" s="425" t="s">
        <v>638</v>
      </c>
      <c r="P220" s="417">
        <v>8178.7006949555462</v>
      </c>
      <c r="Q220" s="417">
        <v>6921.1888882096737</v>
      </c>
      <c r="R220" s="417">
        <v>11569.149154867569</v>
      </c>
      <c r="S220" s="417">
        <v>14461.710543926485</v>
      </c>
      <c r="U220" s="425" t="s">
        <v>638</v>
      </c>
      <c r="V220" s="424">
        <v>68117</v>
      </c>
      <c r="W220" s="424">
        <v>80585</v>
      </c>
      <c r="X220" s="424">
        <v>163758</v>
      </c>
      <c r="Y220" s="424">
        <v>189530</v>
      </c>
      <c r="AA220" s="417">
        <f t="shared" si="100"/>
        <v>6255.5647812907782</v>
      </c>
      <c r="AB220" s="417">
        <f t="shared" si="101"/>
        <v>4251.3972819554365</v>
      </c>
      <c r="AC220" s="417">
        <f t="shared" si="102"/>
        <v>3645.4285982435458</v>
      </c>
      <c r="AD220" s="417">
        <f t="shared" si="103"/>
        <v>3960.1265088892765</v>
      </c>
      <c r="AF220" s="417">
        <f t="shared" si="104"/>
        <v>120068.42190577311</v>
      </c>
      <c r="AG220" s="417">
        <f t="shared" si="105"/>
        <v>85886.813776877505</v>
      </c>
      <c r="AH220" s="417">
        <f t="shared" si="106"/>
        <v>70647.841051231502</v>
      </c>
      <c r="AI220" s="417">
        <f t="shared" si="107"/>
        <v>76303.015585535191</v>
      </c>
      <c r="AK220" s="417">
        <v>6255.5647812907791</v>
      </c>
      <c r="AL220" s="417">
        <v>4474.7029977753182</v>
      </c>
      <c r="AM220" s="417">
        <v>3497.0681320359595</v>
      </c>
      <c r="AN220" s="417">
        <v>3937.2356042136157</v>
      </c>
      <c r="AP220" s="417">
        <f t="shared" si="108"/>
        <v>426.11030620718401</v>
      </c>
      <c r="AQ220" s="417">
        <f t="shared" si="109"/>
        <v>360.59394107572399</v>
      </c>
      <c r="AR220" s="417">
        <f t="shared" si="110"/>
        <v>572.67288316594465</v>
      </c>
      <c r="AS220" s="417">
        <f t="shared" si="111"/>
        <v>746.22426406660668</v>
      </c>
      <c r="AT220" s="417"/>
    </row>
    <row r="221" spans="1:46">
      <c r="A221" s="416" t="s">
        <v>302</v>
      </c>
      <c r="B221" s="416" t="s">
        <v>637</v>
      </c>
      <c r="C221" s="425" t="s">
        <v>637</v>
      </c>
      <c r="D221" s="424">
        <v>209.078199719651</v>
      </c>
      <c r="E221" s="424">
        <v>234.45777084858739</v>
      </c>
      <c r="F221" s="424">
        <v>473.64708271548159</v>
      </c>
      <c r="G221" s="424">
        <v>545.81295747306979</v>
      </c>
      <c r="I221" s="425" t="s">
        <v>637</v>
      </c>
      <c r="J221" s="424">
        <v>28333</v>
      </c>
      <c r="K221" s="424">
        <v>30778</v>
      </c>
      <c r="L221" s="424">
        <v>58956</v>
      </c>
      <c r="M221" s="424">
        <v>92786</v>
      </c>
      <c r="O221" s="425" t="s">
        <v>637</v>
      </c>
      <c r="P221" s="417">
        <v>4013.01726909119</v>
      </c>
      <c r="Q221" s="417">
        <v>4736.5206232037854</v>
      </c>
      <c r="R221" s="417">
        <v>9179.207029369798</v>
      </c>
      <c r="S221" s="417">
        <v>10516.627311619841</v>
      </c>
      <c r="U221" s="425" t="s">
        <v>637</v>
      </c>
      <c r="V221" s="424">
        <v>28333</v>
      </c>
      <c r="W221" s="424">
        <v>30778</v>
      </c>
      <c r="X221" s="424">
        <v>58956</v>
      </c>
      <c r="Y221" s="424">
        <v>92786</v>
      </c>
      <c r="AA221" s="417">
        <f t="shared" si="100"/>
        <v>7379.3173938393738</v>
      </c>
      <c r="AB221" s="417">
        <f t="shared" si="101"/>
        <v>7617.7065062248166</v>
      </c>
      <c r="AC221" s="417">
        <f t="shared" si="102"/>
        <v>8033.9080452452945</v>
      </c>
      <c r="AD221" s="417">
        <f t="shared" si="103"/>
        <v>5882.4925901867718</v>
      </c>
      <c r="AF221" s="417">
        <f t="shared" si="104"/>
        <v>141637.5699393354</v>
      </c>
      <c r="AG221" s="417">
        <f t="shared" si="105"/>
        <v>153893.06073181448</v>
      </c>
      <c r="AH221" s="417">
        <f t="shared" si="106"/>
        <v>155695.892349715</v>
      </c>
      <c r="AI221" s="417">
        <f t="shared" si="107"/>
        <v>113342.82447373355</v>
      </c>
      <c r="AK221" s="417">
        <v>7379.3173938393747</v>
      </c>
      <c r="AL221" s="417">
        <v>8017.8284641275341</v>
      </c>
      <c r="AM221" s="417">
        <v>7706.9466713108923</v>
      </c>
      <c r="AN221" s="417">
        <v>5848.4897428446511</v>
      </c>
      <c r="AP221" s="417">
        <f t="shared" si="108"/>
        <v>209.07819971965102</v>
      </c>
      <c r="AQ221" s="417">
        <f t="shared" si="109"/>
        <v>246.77272446891726</v>
      </c>
      <c r="AR221" s="417">
        <f t="shared" si="110"/>
        <v>454.37074795380499</v>
      </c>
      <c r="AS221" s="417">
        <f t="shared" si="111"/>
        <v>542.65796927958377</v>
      </c>
      <c r="AT221" s="417"/>
    </row>
    <row r="222" spans="1:46">
      <c r="A222" s="416" t="s">
        <v>302</v>
      </c>
      <c r="B222" s="416" t="s">
        <v>636</v>
      </c>
      <c r="C222" s="425" t="s">
        <v>636</v>
      </c>
      <c r="D222" s="424">
        <v>694.35817478748686</v>
      </c>
      <c r="E222" s="424">
        <v>700.13462193853002</v>
      </c>
      <c r="F222" s="424">
        <v>1122.4112936251418</v>
      </c>
      <c r="G222" s="424">
        <v>1388.5962958329003</v>
      </c>
      <c r="I222" s="425" t="s">
        <v>636</v>
      </c>
      <c r="J222" s="424">
        <v>47213</v>
      </c>
      <c r="K222" s="424">
        <v>54575</v>
      </c>
      <c r="L222" s="424">
        <v>122658</v>
      </c>
      <c r="M222" s="424">
        <v>141466</v>
      </c>
      <c r="O222" s="425" t="s">
        <v>636</v>
      </c>
      <c r="P222" s="417">
        <v>13327.412184020861</v>
      </c>
      <c r="Q222" s="417">
        <v>14144.133776535959</v>
      </c>
      <c r="R222" s="417">
        <v>21752.15685320042</v>
      </c>
      <c r="S222" s="417">
        <v>26755.227280017345</v>
      </c>
      <c r="U222" s="425" t="s">
        <v>636</v>
      </c>
      <c r="V222" s="424">
        <v>47213</v>
      </c>
      <c r="W222" s="424">
        <v>54575</v>
      </c>
      <c r="X222" s="424">
        <v>122658</v>
      </c>
      <c r="Y222" s="424">
        <v>141466</v>
      </c>
      <c r="AA222" s="417">
        <f t="shared" si="100"/>
        <v>14706.927642545208</v>
      </c>
      <c r="AB222" s="417">
        <f t="shared" si="101"/>
        <v>12828.852440467796</v>
      </c>
      <c r="AC222" s="417">
        <f t="shared" si="102"/>
        <v>9150.7385871703591</v>
      </c>
      <c r="AD222" s="417">
        <f t="shared" si="103"/>
        <v>9815.7599411370957</v>
      </c>
      <c r="AF222" s="417">
        <f t="shared" si="104"/>
        <v>282282.68027917866</v>
      </c>
      <c r="AG222" s="417">
        <f t="shared" si="105"/>
        <v>259168.73617106656</v>
      </c>
      <c r="AH222" s="417">
        <f t="shared" si="106"/>
        <v>177339.89510020072</v>
      </c>
      <c r="AI222" s="417">
        <f t="shared" si="107"/>
        <v>189128.32256526194</v>
      </c>
      <c r="AK222" s="417">
        <v>14706.927642545208</v>
      </c>
      <c r="AL222" s="417">
        <v>13502.691154512568</v>
      </c>
      <c r="AM222" s="417">
        <v>8778.324807459936</v>
      </c>
      <c r="AN222" s="417">
        <v>9759.0214443675159</v>
      </c>
      <c r="AP222" s="417">
        <f t="shared" si="108"/>
        <v>694.35817478748686</v>
      </c>
      <c r="AQ222" s="417">
        <f t="shared" si="109"/>
        <v>736.90936975752345</v>
      </c>
      <c r="AR222" s="417">
        <f t="shared" si="110"/>
        <v>1076.7317642334208</v>
      </c>
      <c r="AS222" s="417">
        <f t="shared" si="111"/>
        <v>1380.569727648895</v>
      </c>
      <c r="AT222" s="417"/>
    </row>
    <row r="223" spans="1:46">
      <c r="A223" s="416" t="s">
        <v>302</v>
      </c>
      <c r="B223" s="416" t="s">
        <v>635</v>
      </c>
      <c r="C223" s="425" t="s">
        <v>635</v>
      </c>
      <c r="D223" s="424">
        <v>364.25515989387537</v>
      </c>
      <c r="E223" s="424">
        <v>382.05108256753346</v>
      </c>
      <c r="F223" s="424">
        <v>572.62690395127208</v>
      </c>
      <c r="G223" s="424">
        <v>676.29316008893829</v>
      </c>
      <c r="I223" s="425" t="s">
        <v>635</v>
      </c>
      <c r="J223" s="424">
        <v>63496</v>
      </c>
      <c r="K223" s="424">
        <v>66008</v>
      </c>
      <c r="L223" s="424">
        <v>122368</v>
      </c>
      <c r="M223" s="424">
        <v>152456</v>
      </c>
      <c r="O223" s="425" t="s">
        <v>635</v>
      </c>
      <c r="P223" s="417">
        <v>6991.4618021857077</v>
      </c>
      <c r="Q223" s="417">
        <v>7718.2036882329985</v>
      </c>
      <c r="R223" s="417">
        <v>11097.420619210699</v>
      </c>
      <c r="S223" s="417">
        <v>13030.696726183782</v>
      </c>
      <c r="U223" s="425" t="s">
        <v>635</v>
      </c>
      <c r="V223" s="424">
        <v>63496</v>
      </c>
      <c r="W223" s="424">
        <v>66008</v>
      </c>
      <c r="X223" s="424">
        <v>122368</v>
      </c>
      <c r="Y223" s="424">
        <v>152456</v>
      </c>
      <c r="AA223" s="417">
        <f t="shared" si="100"/>
        <v>5736.6630952166333</v>
      </c>
      <c r="AB223" s="417">
        <f t="shared" si="101"/>
        <v>5787.9511963327695</v>
      </c>
      <c r="AC223" s="417">
        <f t="shared" si="102"/>
        <v>4679.547789873759</v>
      </c>
      <c r="AD223" s="417">
        <f t="shared" si="103"/>
        <v>4435.9891384329785</v>
      </c>
      <c r="AF223" s="417">
        <f t="shared" si="104"/>
        <v>110108.69664523289</v>
      </c>
      <c r="AG223" s="417">
        <f t="shared" si="105"/>
        <v>116928.3069966216</v>
      </c>
      <c r="AH223" s="417">
        <f t="shared" si="106"/>
        <v>90688.910656468186</v>
      </c>
      <c r="AI223" s="417">
        <f t="shared" si="107"/>
        <v>85471.852378284762</v>
      </c>
      <c r="AK223" s="417">
        <v>5736.6630952166333</v>
      </c>
      <c r="AL223" s="417">
        <v>6091.9647945239858</v>
      </c>
      <c r="AM223" s="417">
        <v>4489.1010774951756</v>
      </c>
      <c r="AN223" s="417">
        <v>4410.3475827194934</v>
      </c>
      <c r="AP223" s="417">
        <f t="shared" si="108"/>
        <v>364.25515989387537</v>
      </c>
      <c r="AQ223" s="417">
        <f t="shared" si="109"/>
        <v>402.11841215693926</v>
      </c>
      <c r="AR223" s="417">
        <f t="shared" si="110"/>
        <v>549.32232065092967</v>
      </c>
      <c r="AS223" s="417">
        <f t="shared" si="111"/>
        <v>672.38395107108306</v>
      </c>
      <c r="AT223" s="417"/>
    </row>
    <row r="224" spans="1:46">
      <c r="A224" s="416" t="s">
        <v>302</v>
      </c>
      <c r="B224" s="416" t="s">
        <v>634</v>
      </c>
      <c r="C224" s="425" t="s">
        <v>634</v>
      </c>
      <c r="D224" s="424">
        <v>902.29559652149885</v>
      </c>
      <c r="E224" s="424">
        <v>929.88369813696204</v>
      </c>
      <c r="F224" s="424">
        <v>1677.5681856241581</v>
      </c>
      <c r="G224" s="424">
        <v>2525.502861777165</v>
      </c>
      <c r="I224" s="425" t="s">
        <v>634</v>
      </c>
      <c r="J224" s="424">
        <v>45843</v>
      </c>
      <c r="K224" s="424">
        <v>48842</v>
      </c>
      <c r="L224" s="424">
        <v>111131</v>
      </c>
      <c r="M224" s="424">
        <v>185750</v>
      </c>
      <c r="O224" s="425" t="s">
        <v>634</v>
      </c>
      <c r="P224" s="417">
        <v>17318.533522485581</v>
      </c>
      <c r="Q224" s="417">
        <v>18785.52925529216</v>
      </c>
      <c r="R224" s="417">
        <v>32511.01134930539</v>
      </c>
      <c r="S224" s="417">
        <v>48660.941460060982</v>
      </c>
      <c r="U224" s="425" t="s">
        <v>634</v>
      </c>
      <c r="V224" s="424">
        <v>45843</v>
      </c>
      <c r="W224" s="424">
        <v>48842</v>
      </c>
      <c r="X224" s="424">
        <v>111131</v>
      </c>
      <c r="Y224" s="424">
        <v>185750</v>
      </c>
      <c r="AA224" s="417">
        <f t="shared" si="100"/>
        <v>19682.298203029881</v>
      </c>
      <c r="AB224" s="417">
        <f t="shared" si="101"/>
        <v>19038.608126959625</v>
      </c>
      <c r="AC224" s="417">
        <f t="shared" si="102"/>
        <v>15095.411591942466</v>
      </c>
      <c r="AD224" s="417">
        <f t="shared" si="103"/>
        <v>13596.246900550013</v>
      </c>
      <c r="AF224" s="417">
        <f t="shared" si="104"/>
        <v>377779.23614260805</v>
      </c>
      <c r="AG224" s="417">
        <f t="shared" si="105"/>
        <v>384618.3459991843</v>
      </c>
      <c r="AH224" s="417">
        <f t="shared" si="106"/>
        <v>292546.73627795477</v>
      </c>
      <c r="AI224" s="417">
        <f t="shared" si="107"/>
        <v>261970.07515510623</v>
      </c>
      <c r="AK224" s="417">
        <v>19682.298203029881</v>
      </c>
      <c r="AL224" s="417">
        <v>20038.615826557503</v>
      </c>
      <c r="AM224" s="417">
        <v>14481.063445758762</v>
      </c>
      <c r="AN224" s="417">
        <v>13517.655878003481</v>
      </c>
      <c r="AP224" s="417">
        <f t="shared" si="108"/>
        <v>902.29559652149885</v>
      </c>
      <c r="AQ224" s="417">
        <f t="shared" si="109"/>
        <v>978.72607420072165</v>
      </c>
      <c r="AR224" s="417">
        <f t="shared" si="110"/>
        <v>1609.295061790617</v>
      </c>
      <c r="AS224" s="417">
        <f t="shared" si="111"/>
        <v>2510.9045793391465</v>
      </c>
      <c r="AT224" s="417"/>
    </row>
    <row r="225" spans="1:46">
      <c r="A225" s="416" t="s">
        <v>302</v>
      </c>
      <c r="B225" s="416" t="s">
        <v>633</v>
      </c>
      <c r="C225" s="425" t="s">
        <v>633</v>
      </c>
      <c r="D225" s="424">
        <v>1043.7703180230656</v>
      </c>
      <c r="E225" s="424">
        <v>1838.9827004819665</v>
      </c>
      <c r="F225" s="424">
        <v>1875.1849685532675</v>
      </c>
      <c r="G225" s="424">
        <v>1564.5010058838111</v>
      </c>
      <c r="I225" s="425" t="s">
        <v>633</v>
      </c>
      <c r="J225" s="424">
        <v>78255</v>
      </c>
      <c r="K225" s="424">
        <v>85034</v>
      </c>
      <c r="L225" s="424">
        <v>168992</v>
      </c>
      <c r="M225" s="424">
        <v>167561</v>
      </c>
      <c r="O225" s="425" t="s">
        <v>633</v>
      </c>
      <c r="P225" s="417">
        <v>20033.979232688398</v>
      </c>
      <c r="Q225" s="417">
        <v>37151.165666302353</v>
      </c>
      <c r="R225" s="417">
        <v>36340.793964210607</v>
      </c>
      <c r="S225" s="417">
        <v>30144.528051711197</v>
      </c>
      <c r="U225" s="425" t="s">
        <v>633</v>
      </c>
      <c r="V225" s="424">
        <v>78255</v>
      </c>
      <c r="W225" s="424">
        <v>85034</v>
      </c>
      <c r="X225" s="424">
        <v>168992</v>
      </c>
      <c r="Y225" s="424">
        <v>167561</v>
      </c>
      <c r="AA225" s="417">
        <f t="shared" si="100"/>
        <v>13338.065529653895</v>
      </c>
      <c r="AB225" s="417">
        <f t="shared" si="101"/>
        <v>21626.440017898331</v>
      </c>
      <c r="AC225" s="417">
        <f t="shared" si="102"/>
        <v>11096.29431306374</v>
      </c>
      <c r="AD225" s="417">
        <f t="shared" si="103"/>
        <v>9336.9042073263536</v>
      </c>
      <c r="AF225" s="417">
        <f t="shared" si="104"/>
        <v>256008.93531005559</v>
      </c>
      <c r="AG225" s="417">
        <f t="shared" si="105"/>
        <v>436897.77813936013</v>
      </c>
      <c r="AH225" s="417">
        <f t="shared" si="106"/>
        <v>215044.4634314678</v>
      </c>
      <c r="AI225" s="417">
        <f t="shared" si="107"/>
        <v>179901.81517006463</v>
      </c>
      <c r="AK225" s="417">
        <v>13338.065529653897</v>
      </c>
      <c r="AL225" s="417">
        <v>22762.374241060665</v>
      </c>
      <c r="AM225" s="417">
        <v>10644.700939857656</v>
      </c>
      <c r="AN225" s="417">
        <v>9282.9336627753346</v>
      </c>
      <c r="AP225" s="417">
        <f t="shared" si="108"/>
        <v>1043.7703180230658</v>
      </c>
      <c r="AQ225" s="417">
        <f t="shared" si="109"/>
        <v>1935.5757312143526</v>
      </c>
      <c r="AR225" s="417">
        <f t="shared" si="110"/>
        <v>1798.869301228425</v>
      </c>
      <c r="AS225" s="417">
        <f t="shared" si="111"/>
        <v>1555.4576474682979</v>
      </c>
      <c r="AT225" s="417"/>
    </row>
    <row r="226" spans="1:46">
      <c r="A226" s="416" t="s">
        <v>302</v>
      </c>
      <c r="B226" s="416" t="s">
        <v>97</v>
      </c>
      <c r="C226" s="425" t="s">
        <v>97</v>
      </c>
      <c r="D226" s="424">
        <v>226.74690821469395</v>
      </c>
      <c r="E226" s="424">
        <v>428.47485682521199</v>
      </c>
      <c r="F226" s="424">
        <v>539.92990259525664</v>
      </c>
      <c r="G226" s="424">
        <v>393.07760576332305</v>
      </c>
      <c r="I226" s="425" t="s">
        <v>97</v>
      </c>
      <c r="J226" s="424">
        <v>62534</v>
      </c>
      <c r="K226" s="424">
        <v>107151</v>
      </c>
      <c r="L226" s="424">
        <v>184003</v>
      </c>
      <c r="M226" s="424">
        <v>140906</v>
      </c>
      <c r="O226" s="425" t="s">
        <v>97</v>
      </c>
      <c r="P226" s="417">
        <v>4352.1479503780029</v>
      </c>
      <c r="Q226" s="417">
        <v>8656.0577136406464</v>
      </c>
      <c r="R226" s="417">
        <v>10463.757802233657</v>
      </c>
      <c r="S226" s="417">
        <v>7573.7496293511185</v>
      </c>
      <c r="U226" s="425" t="s">
        <v>97</v>
      </c>
      <c r="V226" s="424">
        <v>62534</v>
      </c>
      <c r="W226" s="424">
        <v>107151</v>
      </c>
      <c r="X226" s="424">
        <v>184003</v>
      </c>
      <c r="Y226" s="424">
        <v>140906</v>
      </c>
      <c r="AA226" s="417">
        <f t="shared" si="100"/>
        <v>3625.9779994034275</v>
      </c>
      <c r="AB226" s="417">
        <f t="shared" si="101"/>
        <v>3998.7947553005756</v>
      </c>
      <c r="AC226" s="417">
        <f t="shared" si="102"/>
        <v>2934.3538018144091</v>
      </c>
      <c r="AD226" s="417">
        <f t="shared" si="103"/>
        <v>2789.644200838311</v>
      </c>
      <c r="AF226" s="417">
        <f t="shared" si="104"/>
        <v>69596.506706399756</v>
      </c>
      <c r="AG226" s="417">
        <f t="shared" si="105"/>
        <v>80783.73243031466</v>
      </c>
      <c r="AH226" s="417">
        <f t="shared" si="106"/>
        <v>56867.321740589316</v>
      </c>
      <c r="AI226" s="417">
        <f t="shared" si="107"/>
        <v>53750.369958348965</v>
      </c>
      <c r="AK226" s="417">
        <v>3625.9779994034275</v>
      </c>
      <c r="AL226" s="417">
        <v>4208.8324596193934</v>
      </c>
      <c r="AM226" s="417">
        <v>2814.9324261591714</v>
      </c>
      <c r="AN226" s="417">
        <v>2773.5190898508067</v>
      </c>
      <c r="AP226" s="417">
        <f t="shared" si="108"/>
        <v>226.74690821469395</v>
      </c>
      <c r="AQ226" s="417">
        <f t="shared" si="109"/>
        <v>450.98060688067761</v>
      </c>
      <c r="AR226" s="417">
        <f t="shared" si="110"/>
        <v>517.95601121056609</v>
      </c>
      <c r="AS226" s="417">
        <f t="shared" si="111"/>
        <v>390.8054808745178</v>
      </c>
      <c r="AT226" s="417"/>
    </row>
    <row r="227" spans="1:46">
      <c r="A227" s="416" t="s">
        <v>302</v>
      </c>
      <c r="B227" s="416" t="s">
        <v>632</v>
      </c>
      <c r="C227" s="425" t="s">
        <v>632</v>
      </c>
      <c r="D227" s="424">
        <v>0</v>
      </c>
      <c r="E227" s="424">
        <v>0</v>
      </c>
      <c r="F227" s="424">
        <v>0</v>
      </c>
      <c r="G227" s="424">
        <v>0</v>
      </c>
      <c r="I227" s="425" t="s">
        <v>632</v>
      </c>
      <c r="J227" s="424">
        <v>0</v>
      </c>
      <c r="K227" s="424">
        <v>0</v>
      </c>
      <c r="L227" s="424">
        <v>0</v>
      </c>
      <c r="M227" s="424">
        <v>0</v>
      </c>
      <c r="O227" s="425" t="s">
        <v>632</v>
      </c>
      <c r="P227" s="417">
        <v>0</v>
      </c>
      <c r="Q227" s="417">
        <v>0</v>
      </c>
      <c r="R227" s="417">
        <v>0</v>
      </c>
      <c r="S227" s="417">
        <v>0</v>
      </c>
      <c r="U227" s="425" t="s">
        <v>632</v>
      </c>
      <c r="V227" s="424">
        <v>0</v>
      </c>
      <c r="W227" s="424">
        <v>0</v>
      </c>
      <c r="X227" s="424">
        <v>0</v>
      </c>
      <c r="Y227" s="424">
        <v>0</v>
      </c>
      <c r="AA227" s="417">
        <f t="shared" si="100"/>
        <v>0</v>
      </c>
      <c r="AB227" s="417">
        <f t="shared" si="101"/>
        <v>0</v>
      </c>
      <c r="AC227" s="417">
        <f t="shared" si="102"/>
        <v>0</v>
      </c>
      <c r="AD227" s="417">
        <f t="shared" si="103"/>
        <v>0</v>
      </c>
      <c r="AF227" s="417">
        <f t="shared" si="104"/>
        <v>0</v>
      </c>
      <c r="AG227" s="417">
        <f t="shared" si="105"/>
        <v>0</v>
      </c>
      <c r="AH227" s="417">
        <f t="shared" si="106"/>
        <v>0</v>
      </c>
      <c r="AI227" s="417">
        <f t="shared" si="107"/>
        <v>0</v>
      </c>
      <c r="AK227" s="417">
        <v>0</v>
      </c>
      <c r="AL227" s="417">
        <v>0</v>
      </c>
      <c r="AM227" s="417">
        <v>0</v>
      </c>
      <c r="AN227" s="417">
        <v>0</v>
      </c>
      <c r="AP227" s="417">
        <f t="shared" si="108"/>
        <v>0</v>
      </c>
      <c r="AQ227" s="417">
        <f t="shared" si="109"/>
        <v>0</v>
      </c>
      <c r="AR227" s="417">
        <f t="shared" si="110"/>
        <v>0</v>
      </c>
      <c r="AS227" s="417">
        <f t="shared" si="111"/>
        <v>0</v>
      </c>
      <c r="AT227" s="417"/>
    </row>
    <row r="228" spans="1:46">
      <c r="A228" s="416" t="s">
        <v>302</v>
      </c>
      <c r="B228" s="416" t="s">
        <v>631</v>
      </c>
      <c r="C228" s="425" t="s">
        <v>631</v>
      </c>
      <c r="D228" s="424">
        <v>303.46663142406055</v>
      </c>
      <c r="E228" s="424">
        <v>234.60826811658862</v>
      </c>
      <c r="F228" s="424">
        <v>321.01936812712097</v>
      </c>
      <c r="G228" s="424">
        <v>494.26607589976771</v>
      </c>
      <c r="I228" s="425" t="s">
        <v>631</v>
      </c>
      <c r="J228" s="424">
        <v>15705</v>
      </c>
      <c r="K228" s="424">
        <v>14397</v>
      </c>
      <c r="L228" s="424">
        <v>26743</v>
      </c>
      <c r="M228" s="424">
        <v>33945</v>
      </c>
      <c r="O228" s="425" t="s">
        <v>631</v>
      </c>
      <c r="P228" s="417">
        <v>5824.6954208073039</v>
      </c>
      <c r="Q228" s="417">
        <v>4739.5609720522953</v>
      </c>
      <c r="R228" s="417">
        <v>6221.3055838589335</v>
      </c>
      <c r="S228" s="417">
        <v>9523.4311348702831</v>
      </c>
      <c r="U228" s="425" t="s">
        <v>631</v>
      </c>
      <c r="V228" s="424">
        <v>15705</v>
      </c>
      <c r="W228" s="424">
        <v>14397</v>
      </c>
      <c r="X228" s="424">
        <v>26743</v>
      </c>
      <c r="Y228" s="424">
        <v>33945</v>
      </c>
      <c r="AA228" s="417">
        <f t="shared" si="100"/>
        <v>19322.93100439736</v>
      </c>
      <c r="AB228" s="417">
        <f t="shared" si="101"/>
        <v>16295.635765547588</v>
      </c>
      <c r="AC228" s="417">
        <f t="shared" si="102"/>
        <v>12003.865240516059</v>
      </c>
      <c r="AD228" s="417">
        <f t="shared" si="103"/>
        <v>14560.791748409712</v>
      </c>
      <c r="AF228" s="417">
        <f t="shared" si="104"/>
        <v>370881.59317461343</v>
      </c>
      <c r="AG228" s="417">
        <f t="shared" si="105"/>
        <v>329204.76294035529</v>
      </c>
      <c r="AH228" s="417">
        <f t="shared" si="106"/>
        <v>232633.04729682286</v>
      </c>
      <c r="AI228" s="417">
        <f t="shared" si="107"/>
        <v>280554.75430461875</v>
      </c>
      <c r="AK228" s="417">
        <v>19322.93100439736</v>
      </c>
      <c r="AL228" s="417">
        <v>17151.56814919251</v>
      </c>
      <c r="AM228" s="417">
        <v>11515.335841192731</v>
      </c>
      <c r="AN228" s="417">
        <v>14476.625322118327</v>
      </c>
      <c r="AP228" s="417">
        <f t="shared" si="108"/>
        <v>303.46663142406055</v>
      </c>
      <c r="AQ228" s="417">
        <f t="shared" si="109"/>
        <v>246.93112664392456</v>
      </c>
      <c r="AR228" s="417">
        <f t="shared" si="110"/>
        <v>307.95462640101721</v>
      </c>
      <c r="AS228" s="417">
        <f t="shared" si="111"/>
        <v>491.4090465593066</v>
      </c>
      <c r="AT228" s="417"/>
    </row>
    <row r="229" spans="1:46">
      <c r="A229" s="416" t="s">
        <v>302</v>
      </c>
      <c r="B229" s="416" t="s">
        <v>630</v>
      </c>
      <c r="C229" s="425" t="s">
        <v>630</v>
      </c>
      <c r="D229" s="424">
        <v>1013.6179092931216</v>
      </c>
      <c r="E229" s="424">
        <v>1224.3323074496498</v>
      </c>
      <c r="F229" s="424">
        <v>2722.9154122797008</v>
      </c>
      <c r="G229" s="424">
        <v>4719.6173957447063</v>
      </c>
      <c r="I229" s="425" t="s">
        <v>630</v>
      </c>
      <c r="J229" s="424">
        <v>152847</v>
      </c>
      <c r="K229" s="424">
        <v>156460</v>
      </c>
      <c r="L229" s="424">
        <v>289745</v>
      </c>
      <c r="M229" s="424">
        <v>723070</v>
      </c>
      <c r="O229" s="425" t="s">
        <v>630</v>
      </c>
      <c r="P229" s="417">
        <v>19455.238182209625</v>
      </c>
      <c r="Q229" s="417">
        <v>24733.986009083834</v>
      </c>
      <c r="R229" s="417">
        <v>52769.678532552345</v>
      </c>
      <c r="S229" s="417">
        <v>90936.751363096453</v>
      </c>
      <c r="U229" s="425" t="s">
        <v>630</v>
      </c>
      <c r="V229" s="424">
        <v>152847</v>
      </c>
      <c r="W229" s="424">
        <v>156460</v>
      </c>
      <c r="X229" s="424">
        <v>289745</v>
      </c>
      <c r="Y229" s="424">
        <v>723070</v>
      </c>
      <c r="AA229" s="417">
        <f t="shared" si="100"/>
        <v>6631.5852407513503</v>
      </c>
      <c r="AB229" s="417">
        <f t="shared" si="101"/>
        <v>7825.2096858599634</v>
      </c>
      <c r="AC229" s="417">
        <f t="shared" si="102"/>
        <v>9397.6269211882882</v>
      </c>
      <c r="AD229" s="417">
        <f t="shared" si="103"/>
        <v>6527.1929353239748</v>
      </c>
      <c r="AF229" s="417">
        <f t="shared" si="104"/>
        <v>127285.70519676294</v>
      </c>
      <c r="AG229" s="417">
        <f t="shared" si="105"/>
        <v>158085.04415878712</v>
      </c>
      <c r="AH229" s="417">
        <f t="shared" si="106"/>
        <v>182124.55273620717</v>
      </c>
      <c r="AI229" s="417">
        <f t="shared" si="107"/>
        <v>125764.79644169509</v>
      </c>
      <c r="AK229" s="417">
        <v>6631.5852407513494</v>
      </c>
      <c r="AL229" s="417">
        <v>8236.230800672809</v>
      </c>
      <c r="AM229" s="417">
        <v>9015.1653604422554</v>
      </c>
      <c r="AN229" s="417">
        <v>6489.4634963914668</v>
      </c>
      <c r="AP229" s="417">
        <f t="shared" si="108"/>
        <v>1013.6179092931214</v>
      </c>
      <c r="AQ229" s="417">
        <f t="shared" si="109"/>
        <v>1288.6406710732676</v>
      </c>
      <c r="AR229" s="417">
        <f t="shared" si="110"/>
        <v>2612.0990873613414</v>
      </c>
      <c r="AS229" s="417">
        <f t="shared" si="111"/>
        <v>4692.3363703357782</v>
      </c>
      <c r="AT229" s="417"/>
    </row>
    <row r="230" spans="1:46">
      <c r="A230" s="416" t="s">
        <v>302</v>
      </c>
      <c r="B230" s="416" t="s">
        <v>629</v>
      </c>
      <c r="C230" s="425" t="s">
        <v>629</v>
      </c>
      <c r="D230" s="424">
        <v>452.47927821426993</v>
      </c>
      <c r="E230" s="424">
        <v>844.77412075046209</v>
      </c>
      <c r="F230" s="424">
        <v>895.33519614344368</v>
      </c>
      <c r="G230" s="424">
        <v>835.45200894556058</v>
      </c>
      <c r="I230" s="425" t="s">
        <v>629</v>
      </c>
      <c r="J230" s="424">
        <v>71755</v>
      </c>
      <c r="K230" s="424">
        <v>118513</v>
      </c>
      <c r="L230" s="424">
        <v>151701</v>
      </c>
      <c r="M230" s="424">
        <v>177390</v>
      </c>
      <c r="O230" s="425" t="s">
        <v>629</v>
      </c>
      <c r="P230" s="417">
        <v>8684.8229983545098</v>
      </c>
      <c r="Q230" s="417">
        <v>17066.143853544687</v>
      </c>
      <c r="R230" s="417">
        <v>17351.457289601622</v>
      </c>
      <c r="S230" s="417">
        <v>16097.341212823903</v>
      </c>
      <c r="U230" s="425" t="s">
        <v>629</v>
      </c>
      <c r="V230" s="424">
        <v>71755</v>
      </c>
      <c r="W230" s="424">
        <v>118513</v>
      </c>
      <c r="X230" s="424">
        <v>151701</v>
      </c>
      <c r="Y230" s="424">
        <v>177390</v>
      </c>
      <c r="AA230" s="417">
        <f t="shared" si="100"/>
        <v>6305.8919687028074</v>
      </c>
      <c r="AB230" s="417">
        <f t="shared" si="101"/>
        <v>7128.1135466190381</v>
      </c>
      <c r="AC230" s="417">
        <f t="shared" si="102"/>
        <v>5901.9729345452151</v>
      </c>
      <c r="AD230" s="417">
        <f t="shared" si="103"/>
        <v>4709.6905628590148</v>
      </c>
      <c r="AF230" s="417">
        <f t="shared" si="104"/>
        <v>121034.39479276023</v>
      </c>
      <c r="AG230" s="417">
        <f t="shared" si="105"/>
        <v>144002.29387109168</v>
      </c>
      <c r="AH230" s="417">
        <f t="shared" si="106"/>
        <v>114379.32043692278</v>
      </c>
      <c r="AI230" s="417">
        <f t="shared" si="107"/>
        <v>90745.482906724748</v>
      </c>
      <c r="AK230" s="417">
        <v>6305.8919687028083</v>
      </c>
      <c r="AL230" s="417">
        <v>7502.5195106838764</v>
      </c>
      <c r="AM230" s="417">
        <v>5661.7763616276779</v>
      </c>
      <c r="AN230" s="417">
        <v>4682.466917986997</v>
      </c>
      <c r="AP230" s="417">
        <f t="shared" si="108"/>
        <v>452.47927821426998</v>
      </c>
      <c r="AQ230" s="417">
        <f t="shared" si="109"/>
        <v>889.14609476967826</v>
      </c>
      <c r="AR230" s="417">
        <f t="shared" si="110"/>
        <v>858.89713583528044</v>
      </c>
      <c r="AS230" s="417">
        <f t="shared" si="111"/>
        <v>830.62280658171346</v>
      </c>
      <c r="AT230" s="417"/>
    </row>
    <row r="231" spans="1:46">
      <c r="A231" s="416" t="s">
        <v>294</v>
      </c>
      <c r="B231" s="416" t="s">
        <v>294</v>
      </c>
      <c r="C231" s="432" t="s">
        <v>294</v>
      </c>
      <c r="D231" s="431">
        <v>4599.2418964660646</v>
      </c>
      <c r="E231" s="431">
        <v>1003.8458030536387</v>
      </c>
      <c r="F231" s="431">
        <v>-3.9132751537618575</v>
      </c>
      <c r="G231" s="431">
        <v>210.11286380163503</v>
      </c>
      <c r="I231" s="432" t="s">
        <v>294</v>
      </c>
      <c r="J231" s="431">
        <v>1058553.767674132</v>
      </c>
      <c r="K231" s="431">
        <v>207505.8115750229</v>
      </c>
      <c r="L231" s="431">
        <v>-1136.3532494152719</v>
      </c>
      <c r="M231" s="431">
        <v>49884.973860642531</v>
      </c>
      <c r="O231" s="432" t="s">
        <v>294</v>
      </c>
      <c r="P231" s="417">
        <v>88277.195709521387</v>
      </c>
      <c r="Q231" s="417">
        <v>20279.713193002801</v>
      </c>
      <c r="R231" s="417">
        <v>-75.838665770578629</v>
      </c>
      <c r="S231" s="417">
        <v>4048.4174142896923</v>
      </c>
      <c r="U231" s="432" t="s">
        <v>294</v>
      </c>
      <c r="V231" s="431">
        <v>1058553.767674132</v>
      </c>
      <c r="W231" s="431">
        <v>207505.8115750229</v>
      </c>
      <c r="X231" s="431">
        <v>-1136.3532494152719</v>
      </c>
      <c r="Y231" s="431">
        <v>49884.973860642531</v>
      </c>
      <c r="AA231" s="417">
        <f t="shared" si="100"/>
        <v>4344.8354131047854</v>
      </c>
      <c r="AB231" s="417">
        <f t="shared" si="101"/>
        <v>4837.6756074164323</v>
      </c>
      <c r="AC231" s="417">
        <f t="shared" si="102"/>
        <v>3443.7136126248538</v>
      </c>
      <c r="AD231" s="417">
        <f t="shared" si="103"/>
        <v>4211.9469559832041</v>
      </c>
      <c r="AF231" s="417">
        <f t="shared" si="104"/>
        <v>83394.153802395114</v>
      </c>
      <c r="AG231" s="417">
        <f t="shared" si="105"/>
        <v>97730.820351847113</v>
      </c>
      <c r="AH231" s="417">
        <f t="shared" si="106"/>
        <v>66738.635903582443</v>
      </c>
      <c r="AI231" s="417">
        <f t="shared" si="107"/>
        <v>81155.047321449034</v>
      </c>
      <c r="AK231" s="417">
        <v>4344.8354131047854</v>
      </c>
      <c r="AL231" s="417">
        <v>5091.7757403312344</v>
      </c>
      <c r="AM231" s="417">
        <v>3303.5624772273309</v>
      </c>
      <c r="AN231" s="417">
        <v>4187.6004417867698</v>
      </c>
      <c r="AP231" s="417">
        <f t="shared" si="108"/>
        <v>4599.2418964660646</v>
      </c>
      <c r="AQ231" s="417">
        <f t="shared" si="109"/>
        <v>1056.5730573554458</v>
      </c>
      <c r="AR231" s="417">
        <f t="shared" si="110"/>
        <v>-3.7540139556436425</v>
      </c>
      <c r="AS231" s="417">
        <f t="shared" si="111"/>
        <v>208.89833857734811</v>
      </c>
      <c r="AT231" s="417"/>
    </row>
    <row r="232" spans="1:46">
      <c r="C232" s="430" t="s">
        <v>1</v>
      </c>
      <c r="D232" s="429">
        <v>71305.946146189002</v>
      </c>
      <c r="E232" s="429">
        <v>72255.104492698811</v>
      </c>
      <c r="F232" s="429">
        <v>84551.125393947557</v>
      </c>
      <c r="G232" s="429">
        <v>100061.94182569531</v>
      </c>
      <c r="I232" s="430" t="s">
        <v>1</v>
      </c>
      <c r="J232" s="429">
        <v>39823085.004357807</v>
      </c>
      <c r="K232" s="429">
        <v>36578816.476663217</v>
      </c>
      <c r="L232" s="429">
        <v>34154446.124228016</v>
      </c>
      <c r="M232" s="429">
        <v>35819132.591102511</v>
      </c>
      <c r="O232" s="430"/>
      <c r="U232" s="430" t="s">
        <v>1</v>
      </c>
      <c r="V232" s="429">
        <v>39823085.004357807</v>
      </c>
      <c r="W232" s="429">
        <v>36578816.476663217</v>
      </c>
      <c r="X232" s="429">
        <v>34154446.124228016</v>
      </c>
      <c r="Y232" s="429">
        <v>35819132.591102511</v>
      </c>
      <c r="AA232" s="417">
        <f t="shared" si="100"/>
        <v>1790.5681123997813</v>
      </c>
      <c r="AB232" s="417">
        <f t="shared" si="101"/>
        <v>1975.3264717790028</v>
      </c>
      <c r="AC232" s="417">
        <f t="shared" si="102"/>
        <v>2475.5525264972698</v>
      </c>
      <c r="AD232" s="417">
        <f t="shared" si="103"/>
        <v>2793.5333601727348</v>
      </c>
      <c r="AF232" s="417">
        <f t="shared" si="104"/>
        <v>0</v>
      </c>
      <c r="AG232" s="417">
        <f t="shared" si="105"/>
        <v>0</v>
      </c>
      <c r="AH232" s="417">
        <f t="shared" si="106"/>
        <v>0</v>
      </c>
      <c r="AI232" s="417">
        <f t="shared" si="107"/>
        <v>0</v>
      </c>
      <c r="AK232" s="417"/>
      <c r="AP232" s="417">
        <f t="shared" ref="AP232:AP258" si="112">D232</f>
        <v>71305.946146189002</v>
      </c>
      <c r="AQ232" s="417">
        <f t="shared" ref="AQ232:AQ258" si="113">E232</f>
        <v>72255.104492698811</v>
      </c>
      <c r="AR232" s="417">
        <f t="shared" ref="AR232:AR258" si="114">F232</f>
        <v>84551.125393947557</v>
      </c>
      <c r="AS232" s="417">
        <f t="shared" ref="AS232:AS258" si="115">G232</f>
        <v>100061.94182569531</v>
      </c>
    </row>
    <row r="233" spans="1:46">
      <c r="A233" s="423"/>
      <c r="B233" s="423"/>
      <c r="C233" s="421" t="s">
        <v>300</v>
      </c>
      <c r="D233" s="419">
        <v>48272.026014000003</v>
      </c>
      <c r="E233" s="419">
        <v>51352.159320238497</v>
      </c>
      <c r="F233" s="419">
        <v>67549.556181360211</v>
      </c>
      <c r="G233" s="419">
        <v>85700.74867999999</v>
      </c>
      <c r="H233" s="423"/>
      <c r="I233" s="421" t="s">
        <v>300</v>
      </c>
      <c r="J233" s="419">
        <v>26959056</v>
      </c>
      <c r="K233" s="419">
        <v>25996796</v>
      </c>
      <c r="L233" s="419">
        <v>27131123</v>
      </c>
      <c r="M233" s="419">
        <v>30463568</v>
      </c>
      <c r="O233" s="428"/>
      <c r="P233" s="33"/>
      <c r="Q233" s="33"/>
      <c r="R233" s="33"/>
      <c r="S233" s="33"/>
      <c r="T233" s="33"/>
      <c r="U233" s="421" t="s">
        <v>300</v>
      </c>
      <c r="V233" s="419">
        <v>26959056</v>
      </c>
      <c r="W233" s="419">
        <v>25996796</v>
      </c>
      <c r="X233" s="419">
        <v>27131123</v>
      </c>
      <c r="Y233" s="419">
        <v>30463568</v>
      </c>
      <c r="AA233" s="417">
        <f t="shared" si="100"/>
        <v>1790.5681123997813</v>
      </c>
      <c r="AB233" s="417">
        <f t="shared" si="101"/>
        <v>1975.326471779003</v>
      </c>
      <c r="AC233" s="417">
        <f t="shared" si="102"/>
        <v>2489.744201939603</v>
      </c>
      <c r="AD233" s="417">
        <f t="shared" si="103"/>
        <v>2813.2209818626625</v>
      </c>
      <c r="AF233" s="417">
        <f t="shared" si="104"/>
        <v>0</v>
      </c>
      <c r="AG233" s="417">
        <f t="shared" si="105"/>
        <v>0</v>
      </c>
      <c r="AH233" s="417">
        <f t="shared" si="106"/>
        <v>0</v>
      </c>
      <c r="AI233" s="417">
        <f t="shared" si="107"/>
        <v>0</v>
      </c>
      <c r="AP233" s="417">
        <f t="shared" si="112"/>
        <v>48272.026014000003</v>
      </c>
      <c r="AQ233" s="417">
        <f t="shared" si="113"/>
        <v>51352.159320238497</v>
      </c>
      <c r="AR233" s="417">
        <f t="shared" si="114"/>
        <v>67549.556181360211</v>
      </c>
      <c r="AS233" s="417">
        <f t="shared" si="115"/>
        <v>85700.74867999999</v>
      </c>
    </row>
    <row r="234" spans="1:46">
      <c r="A234" s="416" t="s">
        <v>300</v>
      </c>
      <c r="B234" s="416" t="s">
        <v>638</v>
      </c>
      <c r="C234" s="425" t="s">
        <v>638</v>
      </c>
      <c r="D234" s="424">
        <v>28948.858702000001</v>
      </c>
      <c r="E234" s="424">
        <v>31527.519197464448</v>
      </c>
      <c r="F234" s="424">
        <v>44487.477503598027</v>
      </c>
      <c r="G234" s="424">
        <v>62468.853630999998</v>
      </c>
      <c r="I234" s="425" t="s">
        <v>638</v>
      </c>
      <c r="J234" s="424">
        <v>18310628</v>
      </c>
      <c r="K234" s="424">
        <v>17113052</v>
      </c>
      <c r="L234" s="424">
        <v>17946559</v>
      </c>
      <c r="M234" s="424">
        <v>21535533</v>
      </c>
      <c r="O234" s="427"/>
      <c r="P234" s="408"/>
      <c r="Q234" s="408"/>
      <c r="R234" s="408"/>
      <c r="S234" s="408"/>
      <c r="T234" s="408"/>
      <c r="U234" s="425" t="s">
        <v>638</v>
      </c>
      <c r="V234" s="424">
        <v>18310628</v>
      </c>
      <c r="W234" s="424">
        <v>17113052</v>
      </c>
      <c r="X234" s="424">
        <v>17946559</v>
      </c>
      <c r="Y234" s="424">
        <v>21535533</v>
      </c>
      <c r="AA234" s="417">
        <f t="shared" si="100"/>
        <v>1580.9866653399326</v>
      </c>
      <c r="AB234" s="417">
        <f t="shared" si="101"/>
        <v>1842.3083852877</v>
      </c>
      <c r="AC234" s="417">
        <f t="shared" si="102"/>
        <v>2478.8862033996616</v>
      </c>
      <c r="AD234" s="417">
        <f t="shared" si="103"/>
        <v>2900.7340394593439</v>
      </c>
      <c r="AF234" s="417">
        <f t="shared" si="104"/>
        <v>0</v>
      </c>
      <c r="AG234" s="417">
        <f t="shared" si="105"/>
        <v>0</v>
      </c>
      <c r="AH234" s="417">
        <f t="shared" si="106"/>
        <v>0</v>
      </c>
      <c r="AI234" s="417">
        <f t="shared" si="107"/>
        <v>0</v>
      </c>
      <c r="AP234" s="417">
        <f t="shared" si="112"/>
        <v>28948.858702000001</v>
      </c>
      <c r="AQ234" s="417">
        <f t="shared" si="113"/>
        <v>31527.519197464448</v>
      </c>
      <c r="AR234" s="417">
        <f t="shared" si="114"/>
        <v>44487.477503598027</v>
      </c>
      <c r="AS234" s="417">
        <f t="shared" si="115"/>
        <v>62468.853630999998</v>
      </c>
    </row>
    <row r="235" spans="1:46">
      <c r="A235" s="416" t="s">
        <v>300</v>
      </c>
      <c r="B235" s="416" t="s">
        <v>637</v>
      </c>
      <c r="C235" s="425" t="s">
        <v>637</v>
      </c>
      <c r="D235" s="424">
        <v>5014.4892810000001</v>
      </c>
      <c r="E235" s="424">
        <v>5208.141627770543</v>
      </c>
      <c r="F235" s="424">
        <v>7213.0635664588344</v>
      </c>
      <c r="G235" s="424">
        <v>7015.6583179999998</v>
      </c>
      <c r="I235" s="425" t="s">
        <v>637</v>
      </c>
      <c r="J235" s="424">
        <v>1449319</v>
      </c>
      <c r="K235" s="424">
        <v>1671167</v>
      </c>
      <c r="L235" s="424">
        <v>2052842</v>
      </c>
      <c r="M235" s="424">
        <v>1948785</v>
      </c>
      <c r="O235" s="426"/>
      <c r="U235" s="425" t="s">
        <v>637</v>
      </c>
      <c r="V235" s="424">
        <v>1449319</v>
      </c>
      <c r="W235" s="424">
        <v>1671167</v>
      </c>
      <c r="X235" s="424">
        <v>2052842</v>
      </c>
      <c r="Y235" s="424">
        <v>1948785</v>
      </c>
      <c r="AA235" s="417">
        <f t="shared" si="100"/>
        <v>3459.893426498928</v>
      </c>
      <c r="AB235" s="417">
        <f t="shared" si="101"/>
        <v>3116.4698846797137</v>
      </c>
      <c r="AC235" s="417">
        <f t="shared" si="102"/>
        <v>3513.6964103710052</v>
      </c>
      <c r="AD235" s="417">
        <f t="shared" si="103"/>
        <v>3600.0165836662331</v>
      </c>
      <c r="AF235" s="417">
        <f t="shared" si="104"/>
        <v>0</v>
      </c>
      <c r="AG235" s="417">
        <f t="shared" si="105"/>
        <v>0</v>
      </c>
      <c r="AH235" s="417">
        <f t="shared" si="106"/>
        <v>0</v>
      </c>
      <c r="AI235" s="417">
        <f t="shared" si="107"/>
        <v>0</v>
      </c>
      <c r="AP235" s="417">
        <f t="shared" si="112"/>
        <v>5014.4892810000001</v>
      </c>
      <c r="AQ235" s="417">
        <f t="shared" si="113"/>
        <v>5208.141627770543</v>
      </c>
      <c r="AR235" s="417">
        <f t="shared" si="114"/>
        <v>7213.0635664588344</v>
      </c>
      <c r="AS235" s="417">
        <f t="shared" si="115"/>
        <v>7015.6583179999998</v>
      </c>
    </row>
    <row r="236" spans="1:46">
      <c r="A236" s="416" t="s">
        <v>300</v>
      </c>
      <c r="B236" s="416" t="s">
        <v>636</v>
      </c>
      <c r="C236" s="425" t="s">
        <v>636</v>
      </c>
      <c r="D236" s="424">
        <v>351.44178099999999</v>
      </c>
      <c r="E236" s="424">
        <v>272.15834321582219</v>
      </c>
      <c r="F236" s="424">
        <v>694.88949752185226</v>
      </c>
      <c r="G236" s="424">
        <v>1564.5979599999998</v>
      </c>
      <c r="I236" s="425" t="s">
        <v>636</v>
      </c>
      <c r="J236" s="424">
        <v>40966</v>
      </c>
      <c r="K236" s="424">
        <v>38220</v>
      </c>
      <c r="L236" s="424">
        <v>96596</v>
      </c>
      <c r="M236" s="424">
        <v>225632</v>
      </c>
      <c r="O236" s="426"/>
      <c r="U236" s="425" t="s">
        <v>636</v>
      </c>
      <c r="V236" s="424">
        <v>40966</v>
      </c>
      <c r="W236" s="424">
        <v>38220</v>
      </c>
      <c r="X236" s="424">
        <v>96596</v>
      </c>
      <c r="Y236" s="424">
        <v>225632</v>
      </c>
      <c r="AA236" s="417">
        <f t="shared" si="100"/>
        <v>8578.8649367768394</v>
      </c>
      <c r="AB236" s="417">
        <f t="shared" si="101"/>
        <v>7120.8357722611763</v>
      </c>
      <c r="AC236" s="417">
        <f t="shared" si="102"/>
        <v>7193.7709379462112</v>
      </c>
      <c r="AD236" s="417">
        <f t="shared" si="103"/>
        <v>6934.2910580059552</v>
      </c>
      <c r="AF236" s="417">
        <f t="shared" si="104"/>
        <v>0</v>
      </c>
      <c r="AG236" s="417">
        <f t="shared" si="105"/>
        <v>0</v>
      </c>
      <c r="AH236" s="417">
        <f t="shared" si="106"/>
        <v>0</v>
      </c>
      <c r="AI236" s="417">
        <f t="shared" si="107"/>
        <v>0</v>
      </c>
      <c r="AP236" s="417">
        <f t="shared" si="112"/>
        <v>351.44178099999999</v>
      </c>
      <c r="AQ236" s="417">
        <f t="shared" si="113"/>
        <v>272.15834321582219</v>
      </c>
      <c r="AR236" s="417">
        <f t="shared" si="114"/>
        <v>694.88949752185226</v>
      </c>
      <c r="AS236" s="417">
        <f t="shared" si="115"/>
        <v>1564.5979599999998</v>
      </c>
    </row>
    <row r="237" spans="1:46">
      <c r="A237" s="416" t="s">
        <v>300</v>
      </c>
      <c r="B237" s="416" t="s">
        <v>635</v>
      </c>
      <c r="C237" s="425" t="s">
        <v>635</v>
      </c>
      <c r="D237" s="424">
        <v>3845.1620649999995</v>
      </c>
      <c r="E237" s="424">
        <v>3605.7554755123533</v>
      </c>
      <c r="F237" s="424">
        <v>4089.8181342110083</v>
      </c>
      <c r="G237" s="424">
        <v>3986.2385429999999</v>
      </c>
      <c r="I237" s="425" t="s">
        <v>635</v>
      </c>
      <c r="J237" s="424">
        <v>3504925</v>
      </c>
      <c r="K237" s="424">
        <v>3287957</v>
      </c>
      <c r="L237" s="424">
        <v>3640423</v>
      </c>
      <c r="M237" s="424">
        <v>3481097</v>
      </c>
      <c r="O237" s="426"/>
      <c r="U237" s="425" t="s">
        <v>635</v>
      </c>
      <c r="V237" s="424">
        <v>3504925</v>
      </c>
      <c r="W237" s="424">
        <v>3287957</v>
      </c>
      <c r="X237" s="424">
        <v>3640423</v>
      </c>
      <c r="Y237" s="424">
        <v>3481097</v>
      </c>
      <c r="AA237" s="417">
        <f t="shared" si="100"/>
        <v>1097.0739930241016</v>
      </c>
      <c r="AB237" s="417">
        <f t="shared" si="101"/>
        <v>1096.6553016089788</v>
      </c>
      <c r="AC237" s="417">
        <f t="shared" si="102"/>
        <v>1123.4458562125908</v>
      </c>
      <c r="AD237" s="417">
        <f t="shared" si="103"/>
        <v>1145.1098728360628</v>
      </c>
      <c r="AF237" s="417">
        <f t="shared" si="104"/>
        <v>0</v>
      </c>
      <c r="AG237" s="417">
        <f t="shared" si="105"/>
        <v>0</v>
      </c>
      <c r="AH237" s="417">
        <f t="shared" si="106"/>
        <v>0</v>
      </c>
      <c r="AI237" s="417">
        <f t="shared" si="107"/>
        <v>0</v>
      </c>
      <c r="AP237" s="417">
        <f t="shared" si="112"/>
        <v>3845.1620649999995</v>
      </c>
      <c r="AQ237" s="417">
        <f t="shared" si="113"/>
        <v>3605.7554755123533</v>
      </c>
      <c r="AR237" s="417">
        <f t="shared" si="114"/>
        <v>4089.8181342110083</v>
      </c>
      <c r="AS237" s="417">
        <f t="shared" si="115"/>
        <v>3986.2385429999999</v>
      </c>
    </row>
    <row r="238" spans="1:46">
      <c r="A238" s="416" t="s">
        <v>300</v>
      </c>
      <c r="B238" s="416" t="s">
        <v>634</v>
      </c>
      <c r="C238" s="425" t="s">
        <v>634</v>
      </c>
      <c r="D238" s="424">
        <v>2350.9687150000004</v>
      </c>
      <c r="E238" s="424">
        <v>2486.5973485675768</v>
      </c>
      <c r="F238" s="424">
        <v>3721.6610964934061</v>
      </c>
      <c r="G238" s="424">
        <v>2209.4877320000001</v>
      </c>
      <c r="I238" s="425" t="s">
        <v>634</v>
      </c>
      <c r="J238" s="424">
        <v>222297</v>
      </c>
      <c r="K238" s="424">
        <v>229111</v>
      </c>
      <c r="L238" s="424">
        <v>313687</v>
      </c>
      <c r="M238" s="424">
        <v>202070</v>
      </c>
      <c r="O238" s="426"/>
      <c r="U238" s="425" t="s">
        <v>634</v>
      </c>
      <c r="V238" s="424">
        <v>222297</v>
      </c>
      <c r="W238" s="424">
        <v>229111</v>
      </c>
      <c r="X238" s="424">
        <v>313687</v>
      </c>
      <c r="Y238" s="424">
        <v>202070</v>
      </c>
      <c r="AA238" s="417">
        <f t="shared" si="100"/>
        <v>10575.800460644996</v>
      </c>
      <c r="AB238" s="417">
        <f t="shared" si="101"/>
        <v>10853.242963312878</v>
      </c>
      <c r="AC238" s="417">
        <f t="shared" si="102"/>
        <v>11864.250340286357</v>
      </c>
      <c r="AD238" s="417">
        <f t="shared" si="103"/>
        <v>10934.268976097392</v>
      </c>
      <c r="AF238" s="417">
        <f t="shared" si="104"/>
        <v>0</v>
      </c>
      <c r="AG238" s="417">
        <f t="shared" si="105"/>
        <v>0</v>
      </c>
      <c r="AH238" s="417">
        <f t="shared" si="106"/>
        <v>0</v>
      </c>
      <c r="AI238" s="417">
        <f t="shared" si="107"/>
        <v>0</v>
      </c>
      <c r="AP238" s="417">
        <f t="shared" si="112"/>
        <v>2350.9687150000004</v>
      </c>
      <c r="AQ238" s="417">
        <f t="shared" si="113"/>
        <v>2486.5973485675768</v>
      </c>
      <c r="AR238" s="417">
        <f t="shared" si="114"/>
        <v>3721.6610964934061</v>
      </c>
      <c r="AS238" s="417">
        <f t="shared" si="115"/>
        <v>2209.4877320000001</v>
      </c>
    </row>
    <row r="239" spans="1:46">
      <c r="A239" s="416" t="s">
        <v>300</v>
      </c>
      <c r="B239" s="416" t="s">
        <v>633</v>
      </c>
      <c r="C239" s="425" t="s">
        <v>633</v>
      </c>
      <c r="D239" s="424">
        <v>947.96940600000016</v>
      </c>
      <c r="E239" s="424">
        <v>978.0887652891056</v>
      </c>
      <c r="F239" s="424">
        <v>621.66397336699606</v>
      </c>
      <c r="G239" s="424">
        <v>532.73001599999998</v>
      </c>
      <c r="I239" s="425" t="s">
        <v>633</v>
      </c>
      <c r="J239" s="424">
        <v>582163</v>
      </c>
      <c r="K239" s="424">
        <v>475529</v>
      </c>
      <c r="L239" s="424">
        <v>250488</v>
      </c>
      <c r="M239" s="424">
        <v>277322</v>
      </c>
      <c r="O239" s="426"/>
      <c r="U239" s="425" t="s">
        <v>633</v>
      </c>
      <c r="V239" s="424">
        <v>582163</v>
      </c>
      <c r="W239" s="424">
        <v>475529</v>
      </c>
      <c r="X239" s="424">
        <v>250488</v>
      </c>
      <c r="Y239" s="424">
        <v>277322</v>
      </c>
      <c r="AA239" s="417">
        <f t="shared" si="100"/>
        <v>1628.3573603956281</v>
      </c>
      <c r="AB239" s="417">
        <f t="shared" si="101"/>
        <v>2056.8435685081367</v>
      </c>
      <c r="AC239" s="417">
        <f t="shared" si="102"/>
        <v>2481.8113976198301</v>
      </c>
      <c r="AD239" s="417">
        <f t="shared" si="103"/>
        <v>1920.9800015866033</v>
      </c>
      <c r="AF239" s="417">
        <f t="shared" si="104"/>
        <v>0</v>
      </c>
      <c r="AG239" s="417">
        <f t="shared" si="105"/>
        <v>0</v>
      </c>
      <c r="AH239" s="417">
        <f t="shared" si="106"/>
        <v>0</v>
      </c>
      <c r="AI239" s="417">
        <f t="shared" si="107"/>
        <v>0</v>
      </c>
      <c r="AP239" s="417">
        <f t="shared" si="112"/>
        <v>947.96940600000016</v>
      </c>
      <c r="AQ239" s="417">
        <f t="shared" si="113"/>
        <v>978.0887652891056</v>
      </c>
      <c r="AR239" s="417">
        <f t="shared" si="114"/>
        <v>621.66397336699606</v>
      </c>
      <c r="AS239" s="417">
        <f t="shared" si="115"/>
        <v>532.73001599999998</v>
      </c>
    </row>
    <row r="240" spans="1:46">
      <c r="A240" s="416" t="s">
        <v>300</v>
      </c>
      <c r="B240" s="416" t="s">
        <v>97</v>
      </c>
      <c r="C240" s="425" t="s">
        <v>97</v>
      </c>
      <c r="D240" s="424">
        <v>251.59166299999998</v>
      </c>
      <c r="E240" s="424">
        <v>210.88465971702735</v>
      </c>
      <c r="F240" s="424">
        <v>230.42673075380048</v>
      </c>
      <c r="G240" s="424">
        <v>107.342905</v>
      </c>
      <c r="I240" s="425" t="s">
        <v>97</v>
      </c>
      <c r="J240" s="424">
        <v>224558</v>
      </c>
      <c r="K240" s="424">
        <v>185207</v>
      </c>
      <c r="L240" s="424">
        <v>196364</v>
      </c>
      <c r="M240" s="424">
        <v>85994</v>
      </c>
      <c r="O240" s="426"/>
      <c r="U240" s="425" t="s">
        <v>97</v>
      </c>
      <c r="V240" s="424">
        <v>224558</v>
      </c>
      <c r="W240" s="424">
        <v>185207</v>
      </c>
      <c r="X240" s="424">
        <v>196364</v>
      </c>
      <c r="Y240" s="424">
        <v>85994</v>
      </c>
      <c r="AA240" s="417">
        <f t="shared" si="100"/>
        <v>1120.3861051487811</v>
      </c>
      <c r="AB240" s="417">
        <f t="shared" si="101"/>
        <v>1138.6430303229756</v>
      </c>
      <c r="AC240" s="417">
        <f t="shared" si="102"/>
        <v>1173.4672890845598</v>
      </c>
      <c r="AD240" s="417">
        <f t="shared" si="103"/>
        <v>1248.2604018885038</v>
      </c>
      <c r="AF240" s="417">
        <f t="shared" si="104"/>
        <v>0</v>
      </c>
      <c r="AG240" s="417">
        <f t="shared" si="105"/>
        <v>0</v>
      </c>
      <c r="AH240" s="417">
        <f t="shared" si="106"/>
        <v>0</v>
      </c>
      <c r="AI240" s="417">
        <f t="shared" si="107"/>
        <v>0</v>
      </c>
      <c r="AP240" s="417">
        <f t="shared" si="112"/>
        <v>251.59166299999998</v>
      </c>
      <c r="AQ240" s="417">
        <f t="shared" si="113"/>
        <v>210.88465971702735</v>
      </c>
      <c r="AR240" s="417">
        <f t="shared" si="114"/>
        <v>230.42673075380048</v>
      </c>
      <c r="AS240" s="417">
        <f t="shared" si="115"/>
        <v>107.342905</v>
      </c>
    </row>
    <row r="241" spans="1:45">
      <c r="A241" s="416" t="s">
        <v>300</v>
      </c>
      <c r="B241" s="416" t="s">
        <v>632</v>
      </c>
      <c r="C241" s="425" t="s">
        <v>632</v>
      </c>
      <c r="D241" s="424">
        <v>0.146868</v>
      </c>
      <c r="E241" s="424">
        <v>36.144043739355944</v>
      </c>
      <c r="F241" s="424">
        <v>8.6004900383590002</v>
      </c>
      <c r="G241" s="424">
        <v>49.877831999999998</v>
      </c>
      <c r="I241" s="425" t="s">
        <v>632</v>
      </c>
      <c r="J241" s="424">
        <v>36</v>
      </c>
      <c r="K241" s="424">
        <v>1974</v>
      </c>
      <c r="L241" s="424">
        <v>1516</v>
      </c>
      <c r="M241" s="424">
        <v>2634</v>
      </c>
      <c r="O241" s="426"/>
      <c r="U241" s="425" t="s">
        <v>632</v>
      </c>
      <c r="V241" s="424">
        <v>36</v>
      </c>
      <c r="W241" s="424">
        <v>1974</v>
      </c>
      <c r="X241" s="424">
        <v>1516</v>
      </c>
      <c r="Y241" s="424">
        <v>2634</v>
      </c>
      <c r="AA241" s="417">
        <f t="shared" si="100"/>
        <v>4079.6666666666665</v>
      </c>
      <c r="AB241" s="417">
        <f t="shared" si="101"/>
        <v>18310.052552865222</v>
      </c>
      <c r="AC241" s="417">
        <f t="shared" si="102"/>
        <v>5673.146463297493</v>
      </c>
      <c r="AD241" s="417">
        <f t="shared" si="103"/>
        <v>18936.154897494303</v>
      </c>
      <c r="AF241" s="417">
        <f t="shared" si="104"/>
        <v>0</v>
      </c>
      <c r="AG241" s="417">
        <f t="shared" si="105"/>
        <v>0</v>
      </c>
      <c r="AH241" s="417">
        <f t="shared" si="106"/>
        <v>0</v>
      </c>
      <c r="AI241" s="417">
        <f t="shared" si="107"/>
        <v>0</v>
      </c>
      <c r="AP241" s="417">
        <f t="shared" si="112"/>
        <v>0.146868</v>
      </c>
      <c r="AQ241" s="417">
        <f t="shared" si="113"/>
        <v>36.144043739355944</v>
      </c>
      <c r="AR241" s="417">
        <f t="shared" si="114"/>
        <v>8.6004900383590002</v>
      </c>
      <c r="AS241" s="417">
        <f t="shared" si="115"/>
        <v>49.877831999999998</v>
      </c>
    </row>
    <row r="242" spans="1:45">
      <c r="A242" s="416" t="s">
        <v>300</v>
      </c>
      <c r="B242" s="416" t="s">
        <v>631</v>
      </c>
      <c r="C242" s="425" t="s">
        <v>631</v>
      </c>
      <c r="D242" s="424">
        <v>1553.0718140000001</v>
      </c>
      <c r="E242" s="424">
        <v>1316.0879252936979</v>
      </c>
      <c r="F242" s="424">
        <v>972.62337707208906</v>
      </c>
      <c r="G242" s="424">
        <v>1693.558323</v>
      </c>
      <c r="I242" s="425" t="s">
        <v>631</v>
      </c>
      <c r="J242" s="424">
        <v>324608</v>
      </c>
      <c r="K242" s="424">
        <v>313509</v>
      </c>
      <c r="L242" s="424">
        <v>211258</v>
      </c>
      <c r="M242" s="424">
        <v>354582</v>
      </c>
      <c r="O242" s="426"/>
      <c r="U242" s="425" t="s">
        <v>631</v>
      </c>
      <c r="V242" s="424">
        <v>324608</v>
      </c>
      <c r="W242" s="424">
        <v>313509</v>
      </c>
      <c r="X242" s="424">
        <v>211258</v>
      </c>
      <c r="Y242" s="424">
        <v>354582</v>
      </c>
      <c r="AA242" s="417">
        <f t="shared" si="100"/>
        <v>4784.4532913544963</v>
      </c>
      <c r="AB242" s="417">
        <f t="shared" si="101"/>
        <v>4197.9270939389235</v>
      </c>
      <c r="AC242" s="417">
        <f t="shared" si="102"/>
        <v>4603.9599781882298</v>
      </c>
      <c r="AD242" s="417">
        <f t="shared" si="103"/>
        <v>4776.2106452104172</v>
      </c>
      <c r="AF242" s="417">
        <f t="shared" si="104"/>
        <v>0</v>
      </c>
      <c r="AG242" s="417">
        <f t="shared" si="105"/>
        <v>0</v>
      </c>
      <c r="AH242" s="417">
        <f t="shared" si="106"/>
        <v>0</v>
      </c>
      <c r="AI242" s="417">
        <f t="shared" si="107"/>
        <v>0</v>
      </c>
      <c r="AP242" s="417">
        <f t="shared" si="112"/>
        <v>1553.0718140000001</v>
      </c>
      <c r="AQ242" s="417">
        <f t="shared" si="113"/>
        <v>1316.0879252936979</v>
      </c>
      <c r="AR242" s="417">
        <f t="shared" si="114"/>
        <v>972.62337707208906</v>
      </c>
      <c r="AS242" s="417">
        <f t="shared" si="115"/>
        <v>1693.558323</v>
      </c>
    </row>
    <row r="243" spans="1:45">
      <c r="A243" s="416" t="s">
        <v>300</v>
      </c>
      <c r="B243" s="416" t="s">
        <v>630</v>
      </c>
      <c r="C243" s="425" t="s">
        <v>630</v>
      </c>
      <c r="D243" s="424">
        <v>4844.3505059999998</v>
      </c>
      <c r="E243" s="424">
        <v>4697.9283842055565</v>
      </c>
      <c r="F243" s="424">
        <v>5180.7178419365046</v>
      </c>
      <c r="G243" s="424">
        <v>5865.1268980000004</v>
      </c>
      <c r="I243" s="425" t="s">
        <v>630</v>
      </c>
      <c r="J243" s="424">
        <v>2222856</v>
      </c>
      <c r="K243" s="424">
        <v>2020070</v>
      </c>
      <c r="L243" s="424">
        <v>2207154</v>
      </c>
      <c r="M243" s="424">
        <v>2196275</v>
      </c>
      <c r="O243" s="426"/>
      <c r="U243" s="425" t="s">
        <v>630</v>
      </c>
      <c r="V243" s="424">
        <v>2222856</v>
      </c>
      <c r="W243" s="424">
        <v>2020070</v>
      </c>
      <c r="X243" s="424">
        <v>2207154</v>
      </c>
      <c r="Y243" s="424">
        <v>2196275</v>
      </c>
      <c r="AA243" s="417">
        <f t="shared" si="100"/>
        <v>2179.3361810211727</v>
      </c>
      <c r="AB243" s="417">
        <f t="shared" si="101"/>
        <v>2325.6265298754779</v>
      </c>
      <c r="AC243" s="417">
        <f t="shared" si="102"/>
        <v>2347.2389520334805</v>
      </c>
      <c r="AD243" s="417">
        <f t="shared" si="103"/>
        <v>2670.4883942129286</v>
      </c>
      <c r="AF243" s="417">
        <f t="shared" si="104"/>
        <v>0</v>
      </c>
      <c r="AG243" s="417">
        <f t="shared" si="105"/>
        <v>0</v>
      </c>
      <c r="AH243" s="417">
        <f t="shared" si="106"/>
        <v>0</v>
      </c>
      <c r="AI243" s="417">
        <f t="shared" si="107"/>
        <v>0</v>
      </c>
      <c r="AP243" s="417">
        <f t="shared" si="112"/>
        <v>4844.3505059999998</v>
      </c>
      <c r="AQ243" s="417">
        <f t="shared" si="113"/>
        <v>4697.9283842055565</v>
      </c>
      <c r="AR243" s="417">
        <f t="shared" si="114"/>
        <v>5180.7178419365046</v>
      </c>
      <c r="AS243" s="417">
        <f t="shared" si="115"/>
        <v>5865.1268980000004</v>
      </c>
    </row>
    <row r="244" spans="1:45">
      <c r="A244" s="416" t="s">
        <v>300</v>
      </c>
      <c r="B244" s="416" t="s">
        <v>630</v>
      </c>
      <c r="C244" s="425" t="s">
        <v>639</v>
      </c>
      <c r="D244" s="424">
        <v>2.4541930000000001</v>
      </c>
      <c r="E244" s="424">
        <v>40.343165668117344</v>
      </c>
      <c r="F244" s="424">
        <v>8.2338460026750191</v>
      </c>
      <c r="G244" s="424">
        <v>12.493036999999999</v>
      </c>
      <c r="I244" s="425" t="s">
        <v>639</v>
      </c>
      <c r="J244" s="424">
        <v>2921</v>
      </c>
      <c r="K244" s="424">
        <v>60435</v>
      </c>
      <c r="L244" s="424">
        <v>48864</v>
      </c>
      <c r="M244" s="424">
        <v>66593</v>
      </c>
      <c r="O244" s="426"/>
      <c r="U244" s="425" t="s">
        <v>639</v>
      </c>
      <c r="V244" s="424">
        <v>2921</v>
      </c>
      <c r="W244" s="424">
        <v>60435</v>
      </c>
      <c r="X244" s="424">
        <v>48864</v>
      </c>
      <c r="Y244" s="424">
        <v>66593</v>
      </c>
      <c r="AA244" s="417">
        <f t="shared" si="100"/>
        <v>840.18931872646351</v>
      </c>
      <c r="AB244" s="417">
        <f t="shared" si="101"/>
        <v>667.54638319049138</v>
      </c>
      <c r="AC244" s="417">
        <f t="shared" si="102"/>
        <v>168.50536187530736</v>
      </c>
      <c r="AD244" s="417">
        <f t="shared" si="103"/>
        <v>187.60285615605244</v>
      </c>
      <c r="AF244" s="417">
        <f t="shared" si="104"/>
        <v>0</v>
      </c>
      <c r="AG244" s="417">
        <f t="shared" si="105"/>
        <v>0</v>
      </c>
      <c r="AH244" s="417">
        <f t="shared" si="106"/>
        <v>0</v>
      </c>
      <c r="AI244" s="417">
        <f t="shared" si="107"/>
        <v>0</v>
      </c>
      <c r="AP244" s="417">
        <f t="shared" si="112"/>
        <v>2.4541930000000001</v>
      </c>
      <c r="AQ244" s="417">
        <f t="shared" si="113"/>
        <v>40.343165668117344</v>
      </c>
      <c r="AR244" s="417">
        <f t="shared" si="114"/>
        <v>8.2338460026750191</v>
      </c>
      <c r="AS244" s="417">
        <f t="shared" si="115"/>
        <v>12.493036999999999</v>
      </c>
    </row>
    <row r="245" spans="1:45">
      <c r="A245" s="416" t="s">
        <v>300</v>
      </c>
      <c r="B245" s="416" t="s">
        <v>629</v>
      </c>
      <c r="C245" s="425" t="s">
        <v>629</v>
      </c>
      <c r="D245" s="424">
        <v>161.52102000000002</v>
      </c>
      <c r="E245" s="424">
        <v>972.51038379488386</v>
      </c>
      <c r="F245" s="424">
        <v>320.38012390665068</v>
      </c>
      <c r="G245" s="424">
        <v>194.78348500000001</v>
      </c>
      <c r="I245" s="425" t="s">
        <v>629</v>
      </c>
      <c r="J245" s="424">
        <v>73779</v>
      </c>
      <c r="K245" s="424">
        <v>600565</v>
      </c>
      <c r="L245" s="424">
        <v>165372</v>
      </c>
      <c r="M245" s="424">
        <v>87051</v>
      </c>
      <c r="O245" s="426"/>
      <c r="U245" s="425" t="s">
        <v>629</v>
      </c>
      <c r="V245" s="424">
        <v>73779</v>
      </c>
      <c r="W245" s="424">
        <v>600565</v>
      </c>
      <c r="X245" s="424">
        <v>165372</v>
      </c>
      <c r="Y245" s="424">
        <v>87051</v>
      </c>
      <c r="AA245" s="417">
        <f t="shared" si="100"/>
        <v>2189.2546659618592</v>
      </c>
      <c r="AB245" s="417">
        <f t="shared" si="101"/>
        <v>1619.3257745537683</v>
      </c>
      <c r="AC245" s="417">
        <f t="shared" si="102"/>
        <v>1937.329922276145</v>
      </c>
      <c r="AD245" s="417">
        <f t="shared" si="103"/>
        <v>2237.5789479730274</v>
      </c>
      <c r="AF245" s="417">
        <f t="shared" si="104"/>
        <v>0</v>
      </c>
      <c r="AG245" s="417">
        <f t="shared" si="105"/>
        <v>0</v>
      </c>
      <c r="AH245" s="417">
        <f t="shared" si="106"/>
        <v>0</v>
      </c>
      <c r="AI245" s="417">
        <f t="shared" si="107"/>
        <v>0</v>
      </c>
      <c r="AP245" s="417">
        <f t="shared" si="112"/>
        <v>161.52102000000002</v>
      </c>
      <c r="AQ245" s="417">
        <f t="shared" si="113"/>
        <v>972.51038379488386</v>
      </c>
      <c r="AR245" s="417">
        <f t="shared" si="114"/>
        <v>320.38012390665068</v>
      </c>
      <c r="AS245" s="417">
        <f t="shared" si="115"/>
        <v>194.78348500000001</v>
      </c>
    </row>
    <row r="246" spans="1:45">
      <c r="A246" s="423"/>
      <c r="B246" s="423"/>
      <c r="C246" s="421" t="s">
        <v>299</v>
      </c>
      <c r="D246" s="419">
        <v>0</v>
      </c>
      <c r="E246" s="419">
        <v>0</v>
      </c>
      <c r="F246" s="419">
        <v>1095.6438691524629</v>
      </c>
      <c r="G246" s="419">
        <v>1517.5914436953178</v>
      </c>
      <c r="H246" s="423"/>
      <c r="I246" s="421" t="s">
        <v>299</v>
      </c>
      <c r="J246" s="419">
        <v>0</v>
      </c>
      <c r="K246" s="419">
        <v>0</v>
      </c>
      <c r="L246" s="419">
        <v>634745</v>
      </c>
      <c r="M246" s="419">
        <v>790121</v>
      </c>
      <c r="O246" s="422"/>
      <c r="U246" s="421" t="s">
        <v>299</v>
      </c>
      <c r="V246" s="419">
        <v>0</v>
      </c>
      <c r="W246" s="419">
        <v>0</v>
      </c>
      <c r="X246" s="419">
        <v>634745</v>
      </c>
      <c r="Y246" s="419">
        <v>790121</v>
      </c>
      <c r="AA246" s="417">
        <f t="shared" si="100"/>
        <v>0</v>
      </c>
      <c r="AB246" s="417">
        <f t="shared" si="101"/>
        <v>0</v>
      </c>
      <c r="AC246" s="417">
        <f t="shared" si="102"/>
        <v>1726.1165809143247</v>
      </c>
      <c r="AD246" s="417">
        <f t="shared" si="103"/>
        <v>1920.7076431272144</v>
      </c>
      <c r="AF246" s="417">
        <f t="shared" si="104"/>
        <v>0</v>
      </c>
      <c r="AG246" s="417">
        <f t="shared" si="105"/>
        <v>0</v>
      </c>
      <c r="AH246" s="417">
        <f t="shared" si="106"/>
        <v>0</v>
      </c>
      <c r="AI246" s="417">
        <f t="shared" si="107"/>
        <v>0</v>
      </c>
      <c r="AP246" s="417">
        <f t="shared" si="112"/>
        <v>0</v>
      </c>
      <c r="AQ246" s="417">
        <f t="shared" si="113"/>
        <v>0</v>
      </c>
      <c r="AR246" s="417">
        <f t="shared" si="114"/>
        <v>1095.6438691524629</v>
      </c>
      <c r="AS246" s="417">
        <f t="shared" si="115"/>
        <v>1517.5914436953178</v>
      </c>
    </row>
    <row r="247" spans="1:45">
      <c r="A247" s="416" t="s">
        <v>299</v>
      </c>
      <c r="B247" s="416" t="s">
        <v>638</v>
      </c>
      <c r="C247" s="425" t="s">
        <v>638</v>
      </c>
      <c r="D247" s="424">
        <v>0</v>
      </c>
      <c r="E247" s="424">
        <v>0</v>
      </c>
      <c r="F247" s="424">
        <v>464.49144509849987</v>
      </c>
      <c r="G247" s="424">
        <v>342.1741213312593</v>
      </c>
      <c r="I247" s="425" t="s">
        <v>638</v>
      </c>
      <c r="J247" s="424">
        <v>0</v>
      </c>
      <c r="K247" s="424">
        <v>0</v>
      </c>
      <c r="L247" s="424">
        <v>288631</v>
      </c>
      <c r="M247" s="424">
        <v>238232</v>
      </c>
      <c r="O247" s="426"/>
      <c r="U247" s="425" t="s">
        <v>638</v>
      </c>
      <c r="V247" s="424">
        <v>0</v>
      </c>
      <c r="W247" s="424">
        <v>0</v>
      </c>
      <c r="X247" s="424">
        <v>288631</v>
      </c>
      <c r="Y247" s="424">
        <v>238232</v>
      </c>
      <c r="AA247" s="417">
        <f t="shared" si="100"/>
        <v>0</v>
      </c>
      <c r="AB247" s="417">
        <f t="shared" si="101"/>
        <v>0</v>
      </c>
      <c r="AC247" s="417">
        <f t="shared" si="102"/>
        <v>1609.2916045002091</v>
      </c>
      <c r="AD247" s="417">
        <f t="shared" si="103"/>
        <v>1436.3062952552946</v>
      </c>
      <c r="AF247" s="417">
        <f t="shared" si="104"/>
        <v>0</v>
      </c>
      <c r="AG247" s="417">
        <f t="shared" si="105"/>
        <v>0</v>
      </c>
      <c r="AH247" s="417">
        <f t="shared" si="106"/>
        <v>0</v>
      </c>
      <c r="AI247" s="417">
        <f t="shared" si="107"/>
        <v>0</v>
      </c>
      <c r="AP247" s="417">
        <f t="shared" si="112"/>
        <v>0</v>
      </c>
      <c r="AQ247" s="417">
        <f t="shared" si="113"/>
        <v>0</v>
      </c>
      <c r="AR247" s="417">
        <f t="shared" si="114"/>
        <v>464.49144509849987</v>
      </c>
      <c r="AS247" s="417">
        <f t="shared" si="115"/>
        <v>342.1741213312593</v>
      </c>
    </row>
    <row r="248" spans="1:45">
      <c r="A248" s="416" t="s">
        <v>299</v>
      </c>
      <c r="B248" s="416" t="s">
        <v>637</v>
      </c>
      <c r="C248" s="425" t="s">
        <v>637</v>
      </c>
      <c r="D248" s="424">
        <v>0</v>
      </c>
      <c r="E248" s="424">
        <v>0</v>
      </c>
      <c r="F248" s="424">
        <v>127.46010481199998</v>
      </c>
      <c r="G248" s="424">
        <v>133.59367308041038</v>
      </c>
      <c r="I248" s="425" t="s">
        <v>637</v>
      </c>
      <c r="J248" s="424">
        <v>0</v>
      </c>
      <c r="K248" s="424">
        <v>0</v>
      </c>
      <c r="L248" s="424">
        <v>31481</v>
      </c>
      <c r="M248" s="424">
        <v>34567</v>
      </c>
      <c r="O248" s="426"/>
      <c r="U248" s="425" t="s">
        <v>637</v>
      </c>
      <c r="V248" s="424">
        <v>0</v>
      </c>
      <c r="W248" s="424">
        <v>0</v>
      </c>
      <c r="X248" s="424">
        <v>31481</v>
      </c>
      <c r="Y248" s="424">
        <v>34567</v>
      </c>
      <c r="AA248" s="417">
        <f t="shared" si="100"/>
        <v>0</v>
      </c>
      <c r="AB248" s="417">
        <f t="shared" si="101"/>
        <v>0</v>
      </c>
      <c r="AC248" s="417">
        <f t="shared" si="102"/>
        <v>4048.7946638289754</v>
      </c>
      <c r="AD248" s="417">
        <f t="shared" si="103"/>
        <v>3864.7748743139518</v>
      </c>
      <c r="AF248" s="417">
        <f t="shared" si="104"/>
        <v>0</v>
      </c>
      <c r="AG248" s="417">
        <f t="shared" si="105"/>
        <v>0</v>
      </c>
      <c r="AH248" s="417">
        <f t="shared" si="106"/>
        <v>0</v>
      </c>
      <c r="AI248" s="417">
        <f t="shared" si="107"/>
        <v>0</v>
      </c>
      <c r="AP248" s="417">
        <f t="shared" si="112"/>
        <v>0</v>
      </c>
      <c r="AQ248" s="417">
        <f t="shared" si="113"/>
        <v>0</v>
      </c>
      <c r="AR248" s="417">
        <f t="shared" si="114"/>
        <v>127.46010481199998</v>
      </c>
      <c r="AS248" s="417">
        <f t="shared" si="115"/>
        <v>133.59367308041038</v>
      </c>
    </row>
    <row r="249" spans="1:45">
      <c r="A249" s="416" t="s">
        <v>299</v>
      </c>
      <c r="B249" s="416" t="s">
        <v>636</v>
      </c>
      <c r="C249" s="425" t="s">
        <v>636</v>
      </c>
      <c r="D249" s="424">
        <v>0</v>
      </c>
      <c r="E249" s="424">
        <v>0</v>
      </c>
      <c r="F249" s="424">
        <v>22.519198511999988</v>
      </c>
      <c r="G249" s="424">
        <v>56.778553406534748</v>
      </c>
      <c r="I249" s="425" t="s">
        <v>636</v>
      </c>
      <c r="J249" s="424">
        <v>0</v>
      </c>
      <c r="K249" s="424">
        <v>0</v>
      </c>
      <c r="L249" s="424">
        <v>4084</v>
      </c>
      <c r="M249" s="424">
        <v>7834</v>
      </c>
      <c r="O249" s="426"/>
      <c r="U249" s="425" t="s">
        <v>636</v>
      </c>
      <c r="V249" s="424">
        <v>0</v>
      </c>
      <c r="W249" s="424">
        <v>0</v>
      </c>
      <c r="X249" s="424">
        <v>4084</v>
      </c>
      <c r="Y249" s="424">
        <v>7834</v>
      </c>
      <c r="AA249" s="417">
        <f t="shared" si="100"/>
        <v>0</v>
      </c>
      <c r="AB249" s="417">
        <f t="shared" si="101"/>
        <v>0</v>
      </c>
      <c r="AC249" s="417">
        <f t="shared" si="102"/>
        <v>5514.0055122428957</v>
      </c>
      <c r="AD249" s="417">
        <f t="shared" si="103"/>
        <v>7247.7091404818411</v>
      </c>
      <c r="AF249" s="417">
        <f t="shared" si="104"/>
        <v>0</v>
      </c>
      <c r="AG249" s="417">
        <f t="shared" si="105"/>
        <v>0</v>
      </c>
      <c r="AH249" s="417">
        <f t="shared" si="106"/>
        <v>0</v>
      </c>
      <c r="AI249" s="417">
        <f t="shared" si="107"/>
        <v>0</v>
      </c>
      <c r="AP249" s="417">
        <f t="shared" si="112"/>
        <v>0</v>
      </c>
      <c r="AQ249" s="417">
        <f t="shared" si="113"/>
        <v>0</v>
      </c>
      <c r="AR249" s="417">
        <f t="shared" si="114"/>
        <v>22.519198511999988</v>
      </c>
      <c r="AS249" s="417">
        <f t="shared" si="115"/>
        <v>56.778553406534748</v>
      </c>
    </row>
    <row r="250" spans="1:45">
      <c r="A250" s="416" t="s">
        <v>299</v>
      </c>
      <c r="B250" s="416" t="s">
        <v>635</v>
      </c>
      <c r="C250" s="425" t="s">
        <v>635</v>
      </c>
      <c r="D250" s="424">
        <v>0</v>
      </c>
      <c r="E250" s="424">
        <v>0</v>
      </c>
      <c r="F250" s="424">
        <v>132.2426859885</v>
      </c>
      <c r="G250" s="424">
        <v>157.8484248</v>
      </c>
      <c r="I250" s="425" t="s">
        <v>635</v>
      </c>
      <c r="J250" s="424">
        <v>0</v>
      </c>
      <c r="K250" s="424">
        <v>0</v>
      </c>
      <c r="L250" s="424">
        <v>81762</v>
      </c>
      <c r="M250" s="424">
        <v>132481</v>
      </c>
      <c r="O250" s="426"/>
      <c r="U250" s="425" t="s">
        <v>635</v>
      </c>
      <c r="V250" s="424">
        <v>0</v>
      </c>
      <c r="W250" s="424">
        <v>0</v>
      </c>
      <c r="X250" s="424">
        <v>81762</v>
      </c>
      <c r="Y250" s="424">
        <v>132481</v>
      </c>
      <c r="AA250" s="417">
        <f t="shared" si="100"/>
        <v>0</v>
      </c>
      <c r="AB250" s="417">
        <f t="shared" si="101"/>
        <v>0</v>
      </c>
      <c r="AC250" s="417">
        <f t="shared" si="102"/>
        <v>1617.4101170286931</v>
      </c>
      <c r="AD250" s="417">
        <f t="shared" si="103"/>
        <v>1191.4797201108083</v>
      </c>
      <c r="AF250" s="417">
        <f t="shared" si="104"/>
        <v>0</v>
      </c>
      <c r="AG250" s="417">
        <f t="shared" si="105"/>
        <v>0</v>
      </c>
      <c r="AH250" s="417">
        <f t="shared" si="106"/>
        <v>0</v>
      </c>
      <c r="AI250" s="417">
        <f t="shared" si="107"/>
        <v>0</v>
      </c>
      <c r="AP250" s="417">
        <f t="shared" si="112"/>
        <v>0</v>
      </c>
      <c r="AQ250" s="417">
        <f t="shared" si="113"/>
        <v>0</v>
      </c>
      <c r="AR250" s="417">
        <f t="shared" si="114"/>
        <v>132.2426859885</v>
      </c>
      <c r="AS250" s="417">
        <f t="shared" si="115"/>
        <v>157.8484248</v>
      </c>
    </row>
    <row r="251" spans="1:45">
      <c r="A251" s="416" t="s">
        <v>299</v>
      </c>
      <c r="B251" s="416" t="s">
        <v>634</v>
      </c>
      <c r="C251" s="425" t="s">
        <v>634</v>
      </c>
      <c r="D251" s="424">
        <v>0</v>
      </c>
      <c r="E251" s="424">
        <v>0</v>
      </c>
      <c r="F251" s="424">
        <v>105.22303251174722</v>
      </c>
      <c r="G251" s="424">
        <v>156.41662313087701</v>
      </c>
      <c r="I251" s="425" t="s">
        <v>634</v>
      </c>
      <c r="J251" s="424">
        <v>0</v>
      </c>
      <c r="K251" s="424">
        <v>0</v>
      </c>
      <c r="L251" s="424">
        <v>10259</v>
      </c>
      <c r="M251" s="424">
        <v>17217</v>
      </c>
      <c r="O251" s="426"/>
      <c r="U251" s="425" t="s">
        <v>634</v>
      </c>
      <c r="V251" s="424">
        <v>0</v>
      </c>
      <c r="W251" s="424">
        <v>0</v>
      </c>
      <c r="X251" s="424">
        <v>10259</v>
      </c>
      <c r="Y251" s="424">
        <v>17217</v>
      </c>
      <c r="AA251" s="417">
        <f t="shared" si="100"/>
        <v>0</v>
      </c>
      <c r="AB251" s="417">
        <f t="shared" si="101"/>
        <v>0</v>
      </c>
      <c r="AC251" s="417">
        <f t="shared" si="102"/>
        <v>10256.655864289622</v>
      </c>
      <c r="AD251" s="417">
        <f t="shared" si="103"/>
        <v>9085.0103462204224</v>
      </c>
      <c r="AF251" s="417">
        <f t="shared" si="104"/>
        <v>0</v>
      </c>
      <c r="AG251" s="417">
        <f t="shared" si="105"/>
        <v>0</v>
      </c>
      <c r="AH251" s="417">
        <f t="shared" si="106"/>
        <v>0</v>
      </c>
      <c r="AI251" s="417">
        <f t="shared" si="107"/>
        <v>0</v>
      </c>
      <c r="AP251" s="417">
        <f t="shared" si="112"/>
        <v>0</v>
      </c>
      <c r="AQ251" s="417">
        <f t="shared" si="113"/>
        <v>0</v>
      </c>
      <c r="AR251" s="417">
        <f t="shared" si="114"/>
        <v>105.22303251174722</v>
      </c>
      <c r="AS251" s="417">
        <f t="shared" si="115"/>
        <v>156.41662313087701</v>
      </c>
    </row>
    <row r="252" spans="1:45">
      <c r="A252" s="416" t="s">
        <v>299</v>
      </c>
      <c r="B252" s="416" t="s">
        <v>633</v>
      </c>
      <c r="C252" s="425" t="s">
        <v>633</v>
      </c>
      <c r="D252" s="424">
        <v>0</v>
      </c>
      <c r="E252" s="424">
        <v>0</v>
      </c>
      <c r="F252" s="424">
        <v>3.0716511299999998</v>
      </c>
      <c r="G252" s="424">
        <v>13.183454075000002</v>
      </c>
      <c r="I252" s="425" t="s">
        <v>633</v>
      </c>
      <c r="J252" s="424">
        <v>0</v>
      </c>
      <c r="K252" s="424">
        <v>0</v>
      </c>
      <c r="L252" s="424">
        <v>2268</v>
      </c>
      <c r="M252" s="424">
        <v>4164</v>
      </c>
      <c r="O252" s="426"/>
      <c r="U252" s="425" t="s">
        <v>633</v>
      </c>
      <c r="V252" s="424">
        <v>0</v>
      </c>
      <c r="W252" s="424">
        <v>0</v>
      </c>
      <c r="X252" s="424">
        <v>2268</v>
      </c>
      <c r="Y252" s="424">
        <v>4164</v>
      </c>
      <c r="AA252" s="417">
        <f t="shared" si="100"/>
        <v>0</v>
      </c>
      <c r="AB252" s="417">
        <f t="shared" si="101"/>
        <v>0</v>
      </c>
      <c r="AC252" s="417">
        <f t="shared" si="102"/>
        <v>1354.3435317460317</v>
      </c>
      <c r="AD252" s="417">
        <f t="shared" si="103"/>
        <v>3166.0552533621521</v>
      </c>
      <c r="AF252" s="417">
        <f t="shared" si="104"/>
        <v>0</v>
      </c>
      <c r="AG252" s="417">
        <f t="shared" si="105"/>
        <v>0</v>
      </c>
      <c r="AH252" s="417">
        <f t="shared" si="106"/>
        <v>0</v>
      </c>
      <c r="AI252" s="417">
        <f t="shared" si="107"/>
        <v>0</v>
      </c>
      <c r="AP252" s="417">
        <f t="shared" si="112"/>
        <v>0</v>
      </c>
      <c r="AQ252" s="417">
        <f t="shared" si="113"/>
        <v>0</v>
      </c>
      <c r="AR252" s="417">
        <f t="shared" si="114"/>
        <v>3.0716511299999998</v>
      </c>
      <c r="AS252" s="417">
        <f t="shared" si="115"/>
        <v>13.183454075000002</v>
      </c>
    </row>
    <row r="253" spans="1:45">
      <c r="A253" s="416" t="s">
        <v>299</v>
      </c>
      <c r="B253" s="416" t="s">
        <v>97</v>
      </c>
      <c r="C253" s="425" t="s">
        <v>97</v>
      </c>
      <c r="D253" s="424">
        <v>0</v>
      </c>
      <c r="E253" s="424">
        <v>0</v>
      </c>
      <c r="F253" s="424">
        <v>106.43866430399997</v>
      </c>
      <c r="G253" s="424">
        <v>104.30599528651339</v>
      </c>
      <c r="I253" s="425" t="s">
        <v>97</v>
      </c>
      <c r="J253" s="424">
        <v>0</v>
      </c>
      <c r="K253" s="424">
        <v>0</v>
      </c>
      <c r="L253" s="424">
        <v>98907</v>
      </c>
      <c r="M253" s="424">
        <v>102470</v>
      </c>
      <c r="O253" s="426"/>
      <c r="U253" s="425" t="s">
        <v>97</v>
      </c>
      <c r="V253" s="424">
        <v>0</v>
      </c>
      <c r="W253" s="424">
        <v>0</v>
      </c>
      <c r="X253" s="424">
        <v>98907</v>
      </c>
      <c r="Y253" s="424">
        <v>102470</v>
      </c>
      <c r="AA253" s="417">
        <f t="shared" si="100"/>
        <v>0</v>
      </c>
      <c r="AB253" s="417">
        <f t="shared" si="101"/>
        <v>0</v>
      </c>
      <c r="AC253" s="417">
        <f t="shared" si="102"/>
        <v>1076.1489510752522</v>
      </c>
      <c r="AD253" s="417">
        <f t="shared" si="103"/>
        <v>1017.917393251814</v>
      </c>
      <c r="AF253" s="417">
        <f t="shared" si="104"/>
        <v>0</v>
      </c>
      <c r="AG253" s="417">
        <f t="shared" si="105"/>
        <v>0</v>
      </c>
      <c r="AH253" s="417">
        <f t="shared" si="106"/>
        <v>0</v>
      </c>
      <c r="AI253" s="417">
        <f t="shared" si="107"/>
        <v>0</v>
      </c>
      <c r="AP253" s="417">
        <f t="shared" si="112"/>
        <v>0</v>
      </c>
      <c r="AQ253" s="417">
        <f t="shared" si="113"/>
        <v>0</v>
      </c>
      <c r="AR253" s="417">
        <f t="shared" si="114"/>
        <v>106.43866430399997</v>
      </c>
      <c r="AS253" s="417">
        <f t="shared" si="115"/>
        <v>104.30599528651339</v>
      </c>
    </row>
    <row r="254" spans="1:45">
      <c r="A254" s="416" t="s">
        <v>299</v>
      </c>
      <c r="B254" s="416" t="s">
        <v>632</v>
      </c>
      <c r="C254" s="425" t="s">
        <v>632</v>
      </c>
      <c r="D254" s="424">
        <v>0</v>
      </c>
      <c r="E254" s="424">
        <v>0</v>
      </c>
      <c r="F254" s="424">
        <v>0</v>
      </c>
      <c r="G254" s="424">
        <v>0</v>
      </c>
      <c r="I254" s="425" t="s">
        <v>632</v>
      </c>
      <c r="J254" s="424">
        <v>0</v>
      </c>
      <c r="K254" s="424">
        <v>0</v>
      </c>
      <c r="L254" s="424">
        <v>0</v>
      </c>
      <c r="M254" s="424">
        <v>0</v>
      </c>
      <c r="O254" s="426"/>
      <c r="U254" s="425" t="s">
        <v>632</v>
      </c>
      <c r="V254" s="424">
        <v>0</v>
      </c>
      <c r="W254" s="424">
        <v>0</v>
      </c>
      <c r="X254" s="424">
        <v>0</v>
      </c>
      <c r="Y254" s="424">
        <v>0</v>
      </c>
      <c r="AA254" s="417">
        <f t="shared" si="100"/>
        <v>0</v>
      </c>
      <c r="AB254" s="417">
        <f t="shared" si="101"/>
        <v>0</v>
      </c>
      <c r="AC254" s="417">
        <f t="shared" si="102"/>
        <v>0</v>
      </c>
      <c r="AD254" s="417">
        <f t="shared" si="103"/>
        <v>0</v>
      </c>
      <c r="AF254" s="417">
        <f t="shared" si="104"/>
        <v>0</v>
      </c>
      <c r="AG254" s="417">
        <f t="shared" si="105"/>
        <v>0</v>
      </c>
      <c r="AH254" s="417">
        <f t="shared" si="106"/>
        <v>0</v>
      </c>
      <c r="AI254" s="417">
        <f t="shared" si="107"/>
        <v>0</v>
      </c>
      <c r="AP254" s="417">
        <f t="shared" si="112"/>
        <v>0</v>
      </c>
      <c r="AQ254" s="417">
        <f t="shared" si="113"/>
        <v>0</v>
      </c>
      <c r="AR254" s="417">
        <f t="shared" si="114"/>
        <v>0</v>
      </c>
      <c r="AS254" s="417">
        <f t="shared" si="115"/>
        <v>0</v>
      </c>
    </row>
    <row r="255" spans="1:45">
      <c r="A255" s="416" t="s">
        <v>299</v>
      </c>
      <c r="B255" s="416" t="s">
        <v>631</v>
      </c>
      <c r="C255" s="425" t="s">
        <v>631</v>
      </c>
      <c r="D255" s="424">
        <v>0</v>
      </c>
      <c r="E255" s="424">
        <v>0</v>
      </c>
      <c r="F255" s="424">
        <v>28.214886726</v>
      </c>
      <c r="G255" s="424">
        <v>83.950639629999984</v>
      </c>
      <c r="I255" s="425" t="s">
        <v>631</v>
      </c>
      <c r="J255" s="424">
        <v>0</v>
      </c>
      <c r="K255" s="424">
        <v>0</v>
      </c>
      <c r="L255" s="424">
        <v>4282</v>
      </c>
      <c r="M255" s="424">
        <v>12146</v>
      </c>
      <c r="O255" s="426"/>
      <c r="U255" s="425" t="s">
        <v>631</v>
      </c>
      <c r="V255" s="424">
        <v>0</v>
      </c>
      <c r="W255" s="424">
        <v>0</v>
      </c>
      <c r="X255" s="424">
        <v>4282</v>
      </c>
      <c r="Y255" s="424">
        <v>12146</v>
      </c>
      <c r="AA255" s="417">
        <f t="shared" si="100"/>
        <v>0</v>
      </c>
      <c r="AB255" s="417">
        <f t="shared" si="101"/>
        <v>0</v>
      </c>
      <c r="AC255" s="417">
        <f t="shared" si="102"/>
        <v>6589.1841957029428</v>
      </c>
      <c r="AD255" s="417">
        <f t="shared" si="103"/>
        <v>6911.7931524781807</v>
      </c>
      <c r="AF255" s="417">
        <f t="shared" si="104"/>
        <v>0</v>
      </c>
      <c r="AG255" s="417">
        <f t="shared" si="105"/>
        <v>0</v>
      </c>
      <c r="AH255" s="417">
        <f t="shared" si="106"/>
        <v>0</v>
      </c>
      <c r="AI255" s="417">
        <f t="shared" si="107"/>
        <v>0</v>
      </c>
      <c r="AP255" s="417">
        <f t="shared" si="112"/>
        <v>0</v>
      </c>
      <c r="AQ255" s="417">
        <f t="shared" si="113"/>
        <v>0</v>
      </c>
      <c r="AR255" s="417">
        <f t="shared" si="114"/>
        <v>28.214886726</v>
      </c>
      <c r="AS255" s="417">
        <f t="shared" si="115"/>
        <v>83.950639629999984</v>
      </c>
    </row>
    <row r="256" spans="1:45">
      <c r="A256" s="416" t="s">
        <v>299</v>
      </c>
      <c r="B256" s="416" t="s">
        <v>630</v>
      </c>
      <c r="C256" s="425" t="s">
        <v>630</v>
      </c>
      <c r="D256" s="424">
        <v>0</v>
      </c>
      <c r="E256" s="424">
        <v>0</v>
      </c>
      <c r="F256" s="424">
        <v>23.837957138216101</v>
      </c>
      <c r="G256" s="424">
        <v>80.889321817395498</v>
      </c>
      <c r="I256" s="425" t="s">
        <v>630</v>
      </c>
      <c r="J256" s="424">
        <v>0</v>
      </c>
      <c r="K256" s="424">
        <v>0</v>
      </c>
      <c r="L256" s="424">
        <v>63514</v>
      </c>
      <c r="M256" s="424">
        <v>17130</v>
      </c>
      <c r="O256" s="426"/>
      <c r="U256" s="425" t="s">
        <v>630</v>
      </c>
      <c r="V256" s="424">
        <v>0</v>
      </c>
      <c r="W256" s="424">
        <v>0</v>
      </c>
      <c r="X256" s="424">
        <v>63514</v>
      </c>
      <c r="Y256" s="424">
        <v>17130</v>
      </c>
      <c r="AA256" s="417">
        <f t="shared" si="100"/>
        <v>0</v>
      </c>
      <c r="AB256" s="417">
        <f t="shared" si="101"/>
        <v>0</v>
      </c>
      <c r="AC256" s="417">
        <f t="shared" si="102"/>
        <v>375.31815250521305</v>
      </c>
      <c r="AD256" s="417">
        <f t="shared" si="103"/>
        <v>4722.0853366839165</v>
      </c>
      <c r="AF256" s="417">
        <f t="shared" si="104"/>
        <v>0</v>
      </c>
      <c r="AG256" s="417">
        <f t="shared" si="105"/>
        <v>0</v>
      </c>
      <c r="AH256" s="417">
        <f t="shared" si="106"/>
        <v>0</v>
      </c>
      <c r="AI256" s="417">
        <f t="shared" si="107"/>
        <v>0</v>
      </c>
      <c r="AP256" s="417">
        <f t="shared" si="112"/>
        <v>0</v>
      </c>
      <c r="AQ256" s="417">
        <f t="shared" si="113"/>
        <v>0</v>
      </c>
      <c r="AR256" s="417">
        <f t="shared" si="114"/>
        <v>23.837957138216101</v>
      </c>
      <c r="AS256" s="417">
        <f t="shared" si="115"/>
        <v>80.889321817395498</v>
      </c>
    </row>
    <row r="257" spans="1:45">
      <c r="A257" s="416" t="s">
        <v>299</v>
      </c>
      <c r="B257" s="416" t="s">
        <v>629</v>
      </c>
      <c r="C257" s="425" t="s">
        <v>629</v>
      </c>
      <c r="D257" s="424">
        <v>0</v>
      </c>
      <c r="E257" s="424">
        <v>0</v>
      </c>
      <c r="F257" s="424">
        <v>82.144242931499988</v>
      </c>
      <c r="G257" s="424">
        <v>388.45063713732753</v>
      </c>
      <c r="I257" s="425" t="s">
        <v>629</v>
      </c>
      <c r="J257" s="424">
        <v>0</v>
      </c>
      <c r="K257" s="424">
        <v>0</v>
      </c>
      <c r="L257" s="424">
        <v>49557</v>
      </c>
      <c r="M257" s="424">
        <v>223880</v>
      </c>
      <c r="O257" s="426"/>
      <c r="U257" s="425" t="s">
        <v>629</v>
      </c>
      <c r="V257" s="424">
        <v>0</v>
      </c>
      <c r="W257" s="424">
        <v>0</v>
      </c>
      <c r="X257" s="424">
        <v>49557</v>
      </c>
      <c r="Y257" s="424">
        <v>223880</v>
      </c>
      <c r="AA257" s="417">
        <f t="shared" si="100"/>
        <v>0</v>
      </c>
      <c r="AB257" s="417">
        <f t="shared" si="101"/>
        <v>0</v>
      </c>
      <c r="AC257" s="417">
        <f t="shared" si="102"/>
        <v>1657.5709371329981</v>
      </c>
      <c r="AD257" s="417">
        <f t="shared" si="103"/>
        <v>1735.0841394377683</v>
      </c>
      <c r="AF257" s="417">
        <f t="shared" si="104"/>
        <v>0</v>
      </c>
      <c r="AG257" s="417">
        <f t="shared" si="105"/>
        <v>0</v>
      </c>
      <c r="AH257" s="417">
        <f t="shared" si="106"/>
        <v>0</v>
      </c>
      <c r="AI257" s="417">
        <f t="shared" si="107"/>
        <v>0</v>
      </c>
      <c r="AP257" s="417">
        <f t="shared" si="112"/>
        <v>0</v>
      </c>
      <c r="AQ257" s="417">
        <f t="shared" si="113"/>
        <v>0</v>
      </c>
      <c r="AR257" s="417">
        <f t="shared" si="114"/>
        <v>82.144242931499988</v>
      </c>
      <c r="AS257" s="417">
        <f t="shared" si="115"/>
        <v>388.45063713732753</v>
      </c>
    </row>
    <row r="258" spans="1:45">
      <c r="A258" s="423" t="s">
        <v>292</v>
      </c>
      <c r="B258" s="423" t="s">
        <v>292</v>
      </c>
      <c r="C258" s="421" t="s">
        <v>292</v>
      </c>
      <c r="D258" s="419">
        <v>23033.920132189</v>
      </c>
      <c r="E258" s="419">
        <v>20902.945172460317</v>
      </c>
      <c r="F258" s="419">
        <v>15905.925343434885</v>
      </c>
      <c r="G258" s="419">
        <v>12843.601701999998</v>
      </c>
      <c r="H258" s="423"/>
      <c r="I258" s="421" t="s">
        <v>292</v>
      </c>
      <c r="J258" s="420">
        <v>12864029.004357809</v>
      </c>
      <c r="K258" s="419">
        <v>10582020.476663217</v>
      </c>
      <c r="L258" s="419">
        <v>6388578.1242280137</v>
      </c>
      <c r="M258" s="419">
        <v>4565443.5911025079</v>
      </c>
      <c r="O258" s="422" t="s">
        <v>292</v>
      </c>
      <c r="U258" s="421" t="s">
        <v>292</v>
      </c>
      <c r="V258" s="420">
        <v>12864029.004357809</v>
      </c>
      <c r="W258" s="419">
        <v>10582020.476663217</v>
      </c>
      <c r="X258" s="419">
        <v>6388578.1242280137</v>
      </c>
      <c r="Y258" s="419">
        <v>4565443.5911025079</v>
      </c>
      <c r="AA258" s="417">
        <f t="shared" si="100"/>
        <v>1790.5681123997813</v>
      </c>
      <c r="AB258" s="417">
        <f t="shared" si="101"/>
        <v>1975.326471779003</v>
      </c>
      <c r="AC258" s="417">
        <f t="shared" si="102"/>
        <v>2489.7442019396035</v>
      </c>
      <c r="AD258" s="417">
        <f t="shared" si="103"/>
        <v>2813.2209818626629</v>
      </c>
      <c r="AF258" s="417">
        <f t="shared" si="104"/>
        <v>0</v>
      </c>
      <c r="AG258" s="417">
        <f t="shared" si="105"/>
        <v>0</v>
      </c>
      <c r="AH258" s="417">
        <f t="shared" si="106"/>
        <v>0</v>
      </c>
      <c r="AI258" s="417">
        <f t="shared" si="107"/>
        <v>0</v>
      </c>
      <c r="AP258" s="417">
        <f t="shared" si="112"/>
        <v>23033.920132189</v>
      </c>
      <c r="AQ258" s="417">
        <f t="shared" si="113"/>
        <v>20902.945172460317</v>
      </c>
      <c r="AR258" s="417">
        <f t="shared" si="114"/>
        <v>15905.925343434885</v>
      </c>
      <c r="AS258" s="417">
        <f t="shared" si="115"/>
        <v>12843.601701999998</v>
      </c>
    </row>
    <row r="259" spans="1:45">
      <c r="C259" s="24" t="s">
        <v>628</v>
      </c>
      <c r="D259" s="417">
        <v>9020.6881209999992</v>
      </c>
      <c r="E259" s="417">
        <v>10059.266847949631</v>
      </c>
      <c r="F259" s="417">
        <v>7435.5830260000002</v>
      </c>
      <c r="G259" s="417">
        <v>5831.9556399999983</v>
      </c>
      <c r="O259" s="24" t="s">
        <v>628</v>
      </c>
      <c r="P259" s="417">
        <v>85261.702466918709</v>
      </c>
      <c r="Q259" s="417">
        <v>113280.03207150486</v>
      </c>
      <c r="R259" s="417">
        <v>87891.052316784873</v>
      </c>
      <c r="S259" s="417">
        <v>66880.225229357777</v>
      </c>
    </row>
    <row r="260" spans="1:45">
      <c r="C260" s="24" t="s">
        <v>627</v>
      </c>
      <c r="D260" s="417">
        <v>4845.8942121889995</v>
      </c>
      <c r="E260" s="417">
        <v>1560.7083695107999</v>
      </c>
      <c r="F260" s="417">
        <v>2342.121036</v>
      </c>
      <c r="G260" s="417">
        <v>1361.5910839999999</v>
      </c>
      <c r="O260" s="24" t="s">
        <v>627</v>
      </c>
      <c r="P260" s="417">
        <v>135.73933367476189</v>
      </c>
      <c r="Q260" s="417">
        <v>48.125450802059817</v>
      </c>
      <c r="R260" s="417">
        <v>70.865992012102879</v>
      </c>
      <c r="S260" s="417">
        <v>41.410921046228701</v>
      </c>
    </row>
    <row r="261" spans="1:45">
      <c r="C261" s="24" t="s">
        <v>626</v>
      </c>
      <c r="D261" s="417">
        <v>3612.824834</v>
      </c>
      <c r="E261" s="417">
        <v>8130.6314579999998</v>
      </c>
      <c r="F261" s="417">
        <v>5047.3008540000001</v>
      </c>
      <c r="G261" s="417">
        <v>5650.0549780000001</v>
      </c>
      <c r="O261" s="24" t="s">
        <v>626</v>
      </c>
      <c r="P261" s="417">
        <v>2.4855010003027052</v>
      </c>
      <c r="Q261" s="417">
        <v>5.812492999814129</v>
      </c>
      <c r="R261" s="417">
        <v>4.0212410003505523</v>
      </c>
      <c r="S261" s="417">
        <v>4.4027545998597368</v>
      </c>
    </row>
    <row r="262" spans="1:45">
      <c r="C262" s="24" t="s">
        <v>625</v>
      </c>
      <c r="D262" s="417">
        <v>780.74550699999998</v>
      </c>
      <c r="E262" s="417">
        <v>975.86673099999996</v>
      </c>
      <c r="F262" s="417">
        <v>1081.078964</v>
      </c>
      <c r="G262" s="24"/>
      <c r="O262" s="24" t="s">
        <v>625</v>
      </c>
      <c r="P262" s="417">
        <v>0.71298355037258909</v>
      </c>
      <c r="Q262" s="417">
        <v>0.92655544995347594</v>
      </c>
      <c r="R262" s="417">
        <v>1.0297461199218938</v>
      </c>
      <c r="S262" s="417">
        <v>0</v>
      </c>
    </row>
    <row r="263" spans="1:45">
      <c r="C263" s="24" t="s">
        <v>624</v>
      </c>
      <c r="D263" s="417">
        <v>608.87092500000006</v>
      </c>
      <c r="E263" s="417">
        <v>128.34052199999999</v>
      </c>
      <c r="F263" s="24"/>
      <c r="G263" s="24"/>
      <c r="O263" s="24" t="s">
        <v>624</v>
      </c>
      <c r="P263" s="418">
        <v>275.05914573545357</v>
      </c>
      <c r="Q263" s="418">
        <v>66.844021874999996</v>
      </c>
      <c r="R263" s="418"/>
      <c r="S263" s="418"/>
    </row>
    <row r="264" spans="1:45">
      <c r="C264" s="24" t="s">
        <v>623</v>
      </c>
      <c r="D264" s="417">
        <v>4164.8965330000001</v>
      </c>
      <c r="E264" s="417">
        <v>48.131244000000002</v>
      </c>
      <c r="F264" s="24"/>
      <c r="G264" s="24"/>
      <c r="O264" s="24" t="s">
        <v>623</v>
      </c>
      <c r="P264" s="417">
        <v>3.8034195399254824</v>
      </c>
      <c r="Q264" s="417">
        <v>4.5699135982985514E-2</v>
      </c>
      <c r="R264" s="24">
        <v>0</v>
      </c>
      <c r="S264" s="24">
        <v>0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K264"/>
  <sheetViews>
    <sheetView showGridLines="0" zoomScale="80" zoomScaleNormal="80" workbookViewId="0">
      <pane xSplit="3" ySplit="3" topLeftCell="G4" activePane="bottomRight" state="frozen"/>
      <selection activeCell="E1" sqref="E1"/>
      <selection pane="topRight" activeCell="E1" sqref="E1"/>
      <selection pane="bottomLeft" activeCell="E1" sqref="E1"/>
      <selection pane="bottomRight" activeCell="A6" sqref="A6"/>
    </sheetView>
  </sheetViews>
  <sheetFormatPr defaultColWidth="8.75" defaultRowHeight="10.5"/>
  <cols>
    <col min="1" max="1" width="14.875" style="416" bestFit="1" customWidth="1"/>
    <col min="2" max="2" width="17" style="416" customWidth="1"/>
    <col min="3" max="3" width="23.625" style="416" customWidth="1"/>
    <col min="4" max="7" width="10.125" style="416" customWidth="1"/>
    <col min="8" max="8" width="2.375" style="416" customWidth="1"/>
    <col min="9" max="9" width="19.125" style="416" customWidth="1"/>
    <col min="10" max="10" width="15" style="416" customWidth="1"/>
    <col min="11" max="11" width="15.625" style="416" customWidth="1"/>
    <col min="12" max="12" width="14.25" style="416" customWidth="1"/>
    <col min="13" max="13" width="15.625" style="416" customWidth="1"/>
    <col min="14" max="15" width="8.75" style="24"/>
    <col min="16" max="19" width="11.75" style="24" bestFit="1" customWidth="1"/>
    <col min="20" max="20" width="9" style="24" bestFit="1" customWidth="1"/>
    <col min="21" max="21" width="8.75" style="24"/>
    <col min="22" max="22" width="15" style="24" bestFit="1" customWidth="1"/>
    <col min="23" max="25" width="12.25" style="24" bestFit="1" customWidth="1"/>
    <col min="26" max="31" width="8.75" style="24"/>
    <col min="32" max="33" width="11.75" style="24" bestFit="1" customWidth="1"/>
    <col min="34" max="34" width="13.875" style="24" bestFit="1" customWidth="1"/>
    <col min="35" max="35" width="11.75" style="24" bestFit="1" customWidth="1"/>
    <col min="36" max="37" width="8.75" style="24"/>
    <col min="38" max="38" width="9.875" style="24" bestFit="1" customWidth="1"/>
    <col min="39" max="42" width="8.75" style="24"/>
    <col min="43" max="43" width="9.875" style="24" bestFit="1" customWidth="1"/>
    <col min="44" max="46" width="8.75" style="24"/>
    <col min="47" max="47" width="19.125" style="24" bestFit="1" customWidth="1"/>
    <col min="48" max="52" width="8.75" style="24"/>
    <col min="53" max="53" width="19.125" style="24" bestFit="1" customWidth="1"/>
    <col min="54" max="58" width="8.75" style="24"/>
    <col min="59" max="59" width="19.125" style="24" bestFit="1" customWidth="1"/>
    <col min="60" max="16384" width="8.75" style="24"/>
  </cols>
  <sheetData>
    <row r="1" spans="1:63">
      <c r="O1" s="24" t="s">
        <v>653</v>
      </c>
    </row>
    <row r="2" spans="1:63" ht="11.25" thickBot="1">
      <c r="C2" s="439" t="s">
        <v>652</v>
      </c>
      <c r="D2" s="424">
        <v>501727.73630133254</v>
      </c>
      <c r="E2" s="424">
        <v>421611.59228406724</v>
      </c>
      <c r="F2" s="424">
        <v>407086.05667815695</v>
      </c>
      <c r="G2" s="424">
        <v>425063.97362869536</v>
      </c>
      <c r="I2" s="439" t="s">
        <v>643</v>
      </c>
      <c r="J2" s="424">
        <v>121626937.05171576</v>
      </c>
      <c r="K2" s="424">
        <v>102696187.45903516</v>
      </c>
      <c r="L2" s="424">
        <v>96699047.315229312</v>
      </c>
      <c r="M2" s="424">
        <v>101727712.80865285</v>
      </c>
      <c r="AA2" s="24" t="s">
        <v>651</v>
      </c>
      <c r="AF2" s="24" t="s">
        <v>658</v>
      </c>
      <c r="AK2" s="24" t="s">
        <v>657</v>
      </c>
      <c r="AP2" s="24" t="s">
        <v>656</v>
      </c>
      <c r="AU2" s="24" t="s">
        <v>647</v>
      </c>
      <c r="AV2" s="322"/>
      <c r="AW2" s="322"/>
      <c r="AX2" s="322"/>
      <c r="AY2" s="322"/>
      <c r="BA2" s="24" t="s">
        <v>655</v>
      </c>
      <c r="BG2" s="24" t="s">
        <v>654</v>
      </c>
    </row>
    <row r="3" spans="1:63">
      <c r="C3" s="438" t="s">
        <v>617</v>
      </c>
      <c r="D3" s="437" t="s">
        <v>258</v>
      </c>
      <c r="E3" s="437" t="s">
        <v>257</v>
      </c>
      <c r="F3" s="437" t="s">
        <v>256</v>
      </c>
      <c r="G3" s="437" t="s">
        <v>255</v>
      </c>
      <c r="I3" s="438" t="s">
        <v>617</v>
      </c>
      <c r="J3" s="437" t="s">
        <v>258</v>
      </c>
      <c r="K3" s="437" t="s">
        <v>257</v>
      </c>
      <c r="L3" s="437" t="s">
        <v>256</v>
      </c>
      <c r="M3" s="437" t="s">
        <v>255</v>
      </c>
      <c r="O3" s="438" t="s">
        <v>644</v>
      </c>
      <c r="P3" s="437" t="s">
        <v>258</v>
      </c>
      <c r="Q3" s="437" t="s">
        <v>257</v>
      </c>
      <c r="R3" s="437" t="s">
        <v>256</v>
      </c>
      <c r="S3" s="437" t="s">
        <v>255</v>
      </c>
      <c r="U3" s="73" t="s">
        <v>643</v>
      </c>
      <c r="V3" s="437" t="s">
        <v>258</v>
      </c>
      <c r="W3" s="437" t="s">
        <v>257</v>
      </c>
      <c r="X3" s="437" t="s">
        <v>256</v>
      </c>
      <c r="Y3" s="437" t="s">
        <v>255</v>
      </c>
      <c r="Z3" s="442">
        <f>AVERAGE(Z4:Z258)</f>
        <v>9748.960424982648</v>
      </c>
      <c r="AA3" s="437" t="s">
        <v>258</v>
      </c>
      <c r="AB3" s="437" t="s">
        <v>257</v>
      </c>
      <c r="AC3" s="437" t="s">
        <v>256</v>
      </c>
      <c r="AD3" s="437" t="s">
        <v>255</v>
      </c>
      <c r="AF3" s="437" t="s">
        <v>258</v>
      </c>
      <c r="AG3" s="437" t="s">
        <v>257</v>
      </c>
      <c r="AH3" s="437" t="s">
        <v>256</v>
      </c>
      <c r="AI3" s="437" t="s">
        <v>255</v>
      </c>
      <c r="AK3" s="437" t="s">
        <v>258</v>
      </c>
      <c r="AL3" s="437" t="s">
        <v>257</v>
      </c>
      <c r="AM3" s="437" t="s">
        <v>256</v>
      </c>
      <c r="AN3" s="437" t="s">
        <v>255</v>
      </c>
      <c r="AP3" s="437" t="s">
        <v>258</v>
      </c>
      <c r="AQ3" s="437" t="s">
        <v>257</v>
      </c>
      <c r="AR3" s="437" t="s">
        <v>256</v>
      </c>
      <c r="AS3" s="437" t="s">
        <v>255</v>
      </c>
      <c r="AT3" s="437"/>
      <c r="AV3" s="437" t="s">
        <v>258</v>
      </c>
      <c r="AW3" s="437" t="s">
        <v>257</v>
      </c>
      <c r="AX3" s="437" t="s">
        <v>256</v>
      </c>
      <c r="AY3" s="437" t="s">
        <v>255</v>
      </c>
      <c r="BB3" s="437" t="s">
        <v>258</v>
      </c>
      <c r="BC3" s="437" t="s">
        <v>257</v>
      </c>
      <c r="BD3" s="437" t="s">
        <v>256</v>
      </c>
      <c r="BE3" s="437" t="s">
        <v>255</v>
      </c>
      <c r="BH3" s="437" t="s">
        <v>258</v>
      </c>
      <c r="BI3" s="437" t="s">
        <v>257</v>
      </c>
      <c r="BJ3" s="437" t="s">
        <v>256</v>
      </c>
      <c r="BK3" s="437" t="s">
        <v>255</v>
      </c>
    </row>
    <row r="4" spans="1:63">
      <c r="A4" s="423"/>
      <c r="B4" s="423"/>
      <c r="C4" s="434" t="s">
        <v>642</v>
      </c>
      <c r="D4" s="433">
        <v>134552.00933699997</v>
      </c>
      <c r="E4" s="433">
        <v>137639.97307076133</v>
      </c>
      <c r="F4" s="433">
        <v>111485.35874563972</v>
      </c>
      <c r="G4" s="433">
        <v>115652.03180300001</v>
      </c>
      <c r="H4" s="423"/>
      <c r="I4" s="434" t="s">
        <v>642</v>
      </c>
      <c r="J4" s="433">
        <v>28505049</v>
      </c>
      <c r="K4" s="433">
        <v>28415481</v>
      </c>
      <c r="L4" s="433">
        <v>23932129</v>
      </c>
      <c r="M4" s="433">
        <v>25283846</v>
      </c>
      <c r="O4" s="434" t="s">
        <v>642</v>
      </c>
      <c r="P4" s="433">
        <f>P5+P18+P31+P44+P57+P70+P83</f>
        <v>134552.00933699997</v>
      </c>
      <c r="Q4" s="433">
        <f>Q5+Q18+Q31+Q44+Q57+Q70+Q83</f>
        <v>137639.97307076133</v>
      </c>
      <c r="R4" s="433">
        <f>R5+R18+R31+R44+R57+R70+R83</f>
        <v>111485.35874563972</v>
      </c>
      <c r="S4" s="433">
        <f>S5+S18+S31+S44+S57+S70+S83</f>
        <v>115652.03180300001</v>
      </c>
      <c r="T4" s="322">
        <f>G4-S4</f>
        <v>0</v>
      </c>
      <c r="U4" s="434" t="s">
        <v>642</v>
      </c>
      <c r="V4" s="433">
        <v>28505049</v>
      </c>
      <c r="W4" s="433">
        <v>28415481</v>
      </c>
      <c r="X4" s="433">
        <v>23932129</v>
      </c>
      <c r="Y4" s="433">
        <v>25283846</v>
      </c>
      <c r="Z4" s="441"/>
      <c r="AA4" s="417">
        <f t="shared" ref="AA4:AA67" si="0">IFERROR(D4*1000000/J4,0)</f>
        <v>4720.2868985420782</v>
      </c>
      <c r="AB4" s="417">
        <f t="shared" ref="AB4:AB67" si="1">IFERROR(E4*1000000/K4,0)</f>
        <v>4843.8375219043919</v>
      </c>
      <c r="AC4" s="417">
        <f t="shared" ref="AC4:AC67" si="2">IFERROR(F4*1000000/L4,0)</f>
        <v>4658.3970337799756</v>
      </c>
      <c r="AD4" s="417">
        <f t="shared" ref="AD4:AD67" si="3">IFERROR(G4*1000000/M4,0)</f>
        <v>4574.1471373856648</v>
      </c>
      <c r="AF4" s="417">
        <f t="shared" ref="AF4:AF67" si="4">IFERROR(P4/V4*10^6,0)</f>
        <v>4720.2868985420782</v>
      </c>
      <c r="AG4" s="417">
        <f t="shared" ref="AG4:AG35" si="5">AA4</f>
        <v>4720.2868985420782</v>
      </c>
      <c r="AH4" s="417">
        <f t="shared" ref="AH4:AH35" si="6">AB4</f>
        <v>4843.8375219043919</v>
      </c>
      <c r="AI4" s="417">
        <f t="shared" ref="AI4:AI35" si="7">AC4</f>
        <v>4658.3970337799756</v>
      </c>
      <c r="AK4" s="417">
        <f t="shared" ref="AK4:AK35" si="8">IFERROR(P4/V4*10^6,0)</f>
        <v>4720.2868985420782</v>
      </c>
      <c r="AL4" s="322">
        <f t="shared" ref="AL4:AL35" si="9">AG4</f>
        <v>4720.2868985420782</v>
      </c>
      <c r="AM4" s="322">
        <f t="shared" ref="AM4:AM35" si="10">AH4</f>
        <v>4843.8375219043919</v>
      </c>
      <c r="AN4" s="322">
        <f t="shared" ref="AN4:AN35" si="11">AI4</f>
        <v>4658.3970337799756</v>
      </c>
      <c r="AP4" s="417">
        <f t="shared" ref="AP4:AP67" si="12">AK4*V4/1000000</f>
        <v>134552.00933699997</v>
      </c>
      <c r="AQ4" s="322">
        <f t="shared" ref="AQ4:AQ67" si="13">AL4*W4/1000000</f>
        <v>134129.22268007134</v>
      </c>
      <c r="AR4" s="322">
        <f t="shared" ref="AR4:AR67" si="14">AM4*X4/1000000</f>
        <v>115923.34442925622</v>
      </c>
      <c r="AS4" s="322">
        <f t="shared" ref="AS4:AS67" si="15">AN4*Y4/1000000</f>
        <v>117782.19320894971</v>
      </c>
      <c r="AT4" s="322"/>
      <c r="AV4" s="322">
        <f>AV5+AV17+AV29+AV41+AV53+AV65+AV77+AV89+AV101+AV113</f>
        <v>485565.11352742824</v>
      </c>
      <c r="AW4" s="322">
        <f>AW5+AW17+AW29+AW41+AW53+AW65+AW77+AW89+AW101+AW113</f>
        <v>426524.47200107359</v>
      </c>
      <c r="AX4" s="322">
        <f>AX5+AX17+AX29+AX41+AX53+AX65+AX77+AX89+AX101+AX113</f>
        <v>410902.89938578341</v>
      </c>
      <c r="AY4" s="322">
        <f>AY5+AY17+AY29+AY41+AY53+AY65+AY77+AY89+AY101+AY113</f>
        <v>454557.09777133743</v>
      </c>
    </row>
    <row r="5" spans="1:63">
      <c r="B5" s="436"/>
      <c r="C5" s="432" t="s">
        <v>296</v>
      </c>
      <c r="D5" s="431">
        <v>18645.17274228765</v>
      </c>
      <c r="E5" s="431">
        <v>19144.621993285597</v>
      </c>
      <c r="F5" s="431">
        <v>17386.342975723299</v>
      </c>
      <c r="G5" s="431">
        <v>15523.466887000002</v>
      </c>
      <c r="H5" s="436"/>
      <c r="I5" s="432" t="s">
        <v>296</v>
      </c>
      <c r="J5" s="431">
        <v>7003686</v>
      </c>
      <c r="K5" s="431">
        <v>7292735</v>
      </c>
      <c r="L5" s="431">
        <v>6249828</v>
      </c>
      <c r="M5" s="431">
        <v>5675582</v>
      </c>
      <c r="O5" s="432" t="s">
        <v>296</v>
      </c>
      <c r="P5" s="431">
        <f>SUM(P6:P17)</f>
        <v>18645.17274228765</v>
      </c>
      <c r="Q5" s="431">
        <f>SUM(Q6:Q17)</f>
        <v>19144.621993285597</v>
      </c>
      <c r="R5" s="431">
        <f>SUM(R6:R17)</f>
        <v>17386.342975723299</v>
      </c>
      <c r="S5" s="431">
        <f>SUM(S6:S17)</f>
        <v>15523.466887000002</v>
      </c>
      <c r="T5" s="322">
        <f>G5-S5</f>
        <v>0</v>
      </c>
      <c r="U5" s="432" t="s">
        <v>296</v>
      </c>
      <c r="V5" s="431">
        <v>7003686</v>
      </c>
      <c r="W5" s="431">
        <v>7292735</v>
      </c>
      <c r="X5" s="431">
        <v>6249828</v>
      </c>
      <c r="Y5" s="431">
        <v>5675582</v>
      </c>
      <c r="Z5" s="441"/>
      <c r="AA5" s="417">
        <f t="shared" si="0"/>
        <v>2662.1942706008881</v>
      </c>
      <c r="AB5" s="417">
        <f t="shared" si="1"/>
        <v>2625.1635351189361</v>
      </c>
      <c r="AC5" s="417">
        <f t="shared" si="2"/>
        <v>2781.8914337679848</v>
      </c>
      <c r="AD5" s="417">
        <f t="shared" si="3"/>
        <v>2735.1321656527916</v>
      </c>
      <c r="AF5" s="417">
        <f t="shared" si="4"/>
        <v>2662.1942706008876</v>
      </c>
      <c r="AG5" s="417">
        <f t="shared" si="5"/>
        <v>2662.1942706008881</v>
      </c>
      <c r="AH5" s="417">
        <f t="shared" si="6"/>
        <v>2625.1635351189361</v>
      </c>
      <c r="AI5" s="417">
        <f t="shared" si="7"/>
        <v>2781.8914337679848</v>
      </c>
      <c r="AK5" s="417">
        <f t="shared" si="8"/>
        <v>2662.1942706008876</v>
      </c>
      <c r="AL5" s="322">
        <f t="shared" si="9"/>
        <v>2662.1942706008881</v>
      </c>
      <c r="AM5" s="322">
        <f t="shared" si="10"/>
        <v>2625.1635351189361</v>
      </c>
      <c r="AN5" s="322">
        <f t="shared" si="11"/>
        <v>2781.8914337679848</v>
      </c>
      <c r="AP5" s="417">
        <f t="shared" si="12"/>
        <v>18645.172742287647</v>
      </c>
      <c r="AQ5" s="322">
        <f t="shared" si="13"/>
        <v>19414.677334010568</v>
      </c>
      <c r="AR5" s="322">
        <f t="shared" si="14"/>
        <v>16406.82056636531</v>
      </c>
      <c r="AS5" s="322">
        <f t="shared" si="15"/>
        <v>15788.852947447767</v>
      </c>
      <c r="AT5" s="322"/>
      <c r="AU5" s="432" t="s">
        <v>296</v>
      </c>
      <c r="AV5" s="322">
        <f>SUM(AV6:AV16)</f>
        <v>57850.174807650867</v>
      </c>
      <c r="AW5" s="322">
        <f>SUM(AW6:AW16)</f>
        <v>52397.818689511681</v>
      </c>
      <c r="AX5" s="322">
        <f>SUM(AX6:AX16)</f>
        <v>49341.257103518969</v>
      </c>
      <c r="AY5" s="322">
        <f>SUM(AY6:AY16)</f>
        <v>41983.738448378659</v>
      </c>
      <c r="BA5" s="432" t="s">
        <v>296</v>
      </c>
      <c r="BB5" s="322">
        <f>SUM(BB6:BB16)</f>
        <v>16801014.810217999</v>
      </c>
      <c r="BC5" s="322">
        <f>SUM(BC6:BC16)</f>
        <v>15378444</v>
      </c>
      <c r="BD5" s="322">
        <f>SUM(BD6:BD16)</f>
        <v>14523886</v>
      </c>
      <c r="BE5" s="322">
        <f>SUM(BE6:BE16)</f>
        <v>11495982</v>
      </c>
      <c r="BG5" s="432" t="s">
        <v>296</v>
      </c>
      <c r="BH5" s="322">
        <f t="shared" ref="BH5:BH36" si="16">IFERROR(AV5*1000000/BB5,0)</f>
        <v>3443.2547950893832</v>
      </c>
      <c r="BI5" s="322">
        <f t="shared" ref="BI5:BI36" si="17">IFERROR(AW5*1000000/BC5,0)</f>
        <v>3407.2249890503667</v>
      </c>
      <c r="BJ5" s="322">
        <f t="shared" ref="BJ5:BJ36" si="18">IFERROR(AX5*1000000/BD5,0)</f>
        <v>3397.2489940721766</v>
      </c>
      <c r="BK5" s="322">
        <f t="shared" ref="BK5:BK36" si="19">IFERROR(AY5*1000000/BE5,0)</f>
        <v>3652.0358546471857</v>
      </c>
    </row>
    <row r="6" spans="1:63">
      <c r="A6" s="416" t="s">
        <v>296</v>
      </c>
      <c r="B6" s="416" t="s">
        <v>638</v>
      </c>
      <c r="C6" s="425" t="s">
        <v>638</v>
      </c>
      <c r="D6" s="424">
        <v>8855.6866853253669</v>
      </c>
      <c r="E6" s="424">
        <v>8204.600783953405</v>
      </c>
      <c r="F6" s="424">
        <v>7814.1303005768905</v>
      </c>
      <c r="G6" s="424">
        <v>7720.1810320000004</v>
      </c>
      <c r="I6" s="425" t="s">
        <v>638</v>
      </c>
      <c r="J6" s="424">
        <v>3463171</v>
      </c>
      <c r="K6" s="424">
        <v>3462155</v>
      </c>
      <c r="L6" s="424">
        <v>3262498</v>
      </c>
      <c r="M6" s="424">
        <v>3285794</v>
      </c>
      <c r="O6" s="425" t="s">
        <v>638</v>
      </c>
      <c r="P6" s="424">
        <v>8855.6866853253669</v>
      </c>
      <c r="Q6" s="424">
        <v>8204.600783953405</v>
      </c>
      <c r="R6" s="424">
        <v>7814.1303005768905</v>
      </c>
      <c r="S6" s="424">
        <v>7720.1810320000004</v>
      </c>
      <c r="U6" s="425" t="s">
        <v>638</v>
      </c>
      <c r="V6" s="424">
        <v>3463171</v>
      </c>
      <c r="W6" s="424">
        <v>3462155</v>
      </c>
      <c r="X6" s="424">
        <v>3262498</v>
      </c>
      <c r="Y6" s="424">
        <v>3285794</v>
      </c>
      <c r="Z6" s="441">
        <v>2557.1035000366332</v>
      </c>
      <c r="AA6" s="417">
        <f t="shared" si="0"/>
        <v>2557.1035000366332</v>
      </c>
      <c r="AB6" s="417">
        <f t="shared" si="1"/>
        <v>2369.7959172692745</v>
      </c>
      <c r="AC6" s="417">
        <f t="shared" si="2"/>
        <v>2395.1371925980925</v>
      </c>
      <c r="AD6" s="417">
        <f t="shared" si="3"/>
        <v>2349.5633116379176</v>
      </c>
      <c r="AF6" s="417">
        <f t="shared" si="4"/>
        <v>2557.1035000366328</v>
      </c>
      <c r="AG6" s="417">
        <f t="shared" si="5"/>
        <v>2557.1035000366332</v>
      </c>
      <c r="AH6" s="417">
        <f t="shared" si="6"/>
        <v>2369.7959172692745</v>
      </c>
      <c r="AI6" s="417">
        <f t="shared" si="7"/>
        <v>2395.1371925980925</v>
      </c>
      <c r="AK6" s="417">
        <f t="shared" si="8"/>
        <v>2557.1035000366328</v>
      </c>
      <c r="AL6" s="322">
        <f t="shared" si="9"/>
        <v>2557.1035000366332</v>
      </c>
      <c r="AM6" s="322">
        <f t="shared" si="10"/>
        <v>2369.7959172692745</v>
      </c>
      <c r="AN6" s="322">
        <f t="shared" si="11"/>
        <v>2395.1371925980925</v>
      </c>
      <c r="AP6" s="417">
        <f t="shared" si="12"/>
        <v>8855.686685325365</v>
      </c>
      <c r="AQ6" s="322">
        <f t="shared" si="13"/>
        <v>8853.08866816933</v>
      </c>
      <c r="AR6" s="322">
        <f t="shared" si="14"/>
        <v>7731.454440499173</v>
      </c>
      <c r="AS6" s="322">
        <f t="shared" si="15"/>
        <v>7869.9274166156565</v>
      </c>
      <c r="AT6" s="322"/>
      <c r="AU6" s="425" t="s">
        <v>638</v>
      </c>
      <c r="AV6" s="322">
        <f t="shared" ref="AV6:AV16" si="20">SUMIFS($AP:$AP,$A:$A,$AU$5,$B:$B,AU6)</f>
        <v>15505.364745661331</v>
      </c>
      <c r="AW6" s="322">
        <f t="shared" ref="AW6:AW16" si="21">SUMIFS($AQ:$AQ,$A:$A,$AU$5,$B:$B,AU6)</f>
        <v>15181.781881462488</v>
      </c>
      <c r="AX6" s="322">
        <f t="shared" ref="AX6:AX16" si="22">SUMIFS($AR:$AR,$A:$A,$AU$5,$B:$B,AU6)</f>
        <v>12709.987215842455</v>
      </c>
      <c r="AY6" s="322">
        <f t="shared" ref="AY6:AY16" si="23">SUMIFS($AS:$AS,$A:$A,$AU$5,$B:$B,AU6)</f>
        <v>12668.457484928991</v>
      </c>
      <c r="BA6" s="425" t="s">
        <v>638</v>
      </c>
      <c r="BB6" s="322">
        <v>5768599</v>
      </c>
      <c r="BC6" s="322">
        <v>5655281</v>
      </c>
      <c r="BD6" s="322">
        <v>5245686</v>
      </c>
      <c r="BE6" s="322">
        <v>5101525</v>
      </c>
      <c r="BG6" s="425" t="s">
        <v>638</v>
      </c>
      <c r="BH6" s="322">
        <f t="shared" si="16"/>
        <v>2687.8908978872219</v>
      </c>
      <c r="BI6" s="322">
        <f t="shared" si="17"/>
        <v>2684.5318351930678</v>
      </c>
      <c r="BJ6" s="322">
        <f t="shared" si="18"/>
        <v>2422.9409110347924</v>
      </c>
      <c r="BK6" s="322">
        <f t="shared" si="19"/>
        <v>2483.2687255142318</v>
      </c>
    </row>
    <row r="7" spans="1:63">
      <c r="A7" s="416" t="s">
        <v>296</v>
      </c>
      <c r="B7" s="416" t="s">
        <v>637</v>
      </c>
      <c r="C7" s="425" t="s">
        <v>637</v>
      </c>
      <c r="D7" s="424">
        <v>989.13808685575975</v>
      </c>
      <c r="E7" s="424">
        <v>1071.1183534677034</v>
      </c>
      <c r="F7" s="424">
        <v>948.94809775736621</v>
      </c>
      <c r="G7" s="424">
        <v>908.16763300000002</v>
      </c>
      <c r="I7" s="425" t="s">
        <v>637</v>
      </c>
      <c r="J7" s="424">
        <v>264162</v>
      </c>
      <c r="K7" s="424">
        <v>339304</v>
      </c>
      <c r="L7" s="424">
        <v>284805</v>
      </c>
      <c r="M7" s="424">
        <v>279430</v>
      </c>
      <c r="O7" s="425" t="s">
        <v>637</v>
      </c>
      <c r="P7" s="424">
        <v>989.13808685575975</v>
      </c>
      <c r="Q7" s="424">
        <v>1071.1183534677034</v>
      </c>
      <c r="R7" s="424">
        <v>948.94809775736621</v>
      </c>
      <c r="S7" s="424">
        <v>908.16763300000002</v>
      </c>
      <c r="U7" s="425" t="s">
        <v>637</v>
      </c>
      <c r="V7" s="424">
        <v>264162</v>
      </c>
      <c r="W7" s="424">
        <v>339304</v>
      </c>
      <c r="X7" s="424">
        <v>284805</v>
      </c>
      <c r="Y7" s="424">
        <v>279430</v>
      </c>
      <c r="Z7" s="441">
        <v>3744.4374545004948</v>
      </c>
      <c r="AA7" s="417">
        <f t="shared" si="0"/>
        <v>3744.4374545004948</v>
      </c>
      <c r="AB7" s="417">
        <f t="shared" si="1"/>
        <v>3156.8102747615808</v>
      </c>
      <c r="AC7" s="417">
        <f t="shared" si="2"/>
        <v>3331.9221845029624</v>
      </c>
      <c r="AD7" s="417">
        <f t="shared" si="3"/>
        <v>3250.0720502451418</v>
      </c>
      <c r="AF7" s="417">
        <f t="shared" si="4"/>
        <v>3744.4374545004953</v>
      </c>
      <c r="AG7" s="417">
        <f t="shared" si="5"/>
        <v>3744.4374545004948</v>
      </c>
      <c r="AH7" s="417">
        <f t="shared" si="6"/>
        <v>3156.8102747615808</v>
      </c>
      <c r="AI7" s="417">
        <f t="shared" si="7"/>
        <v>3331.9221845029624</v>
      </c>
      <c r="AK7" s="417">
        <f t="shared" si="8"/>
        <v>3744.4374545004953</v>
      </c>
      <c r="AL7" s="322">
        <f t="shared" si="9"/>
        <v>3744.4374545004948</v>
      </c>
      <c r="AM7" s="322">
        <f t="shared" si="10"/>
        <v>3156.8102747615808</v>
      </c>
      <c r="AN7" s="322">
        <f t="shared" si="11"/>
        <v>3331.9221845029624</v>
      </c>
      <c r="AP7" s="417">
        <f t="shared" si="12"/>
        <v>989.13808685575987</v>
      </c>
      <c r="AQ7" s="322">
        <f t="shared" si="13"/>
        <v>1270.5026060618361</v>
      </c>
      <c r="AR7" s="322">
        <f t="shared" si="14"/>
        <v>899.07535030347208</v>
      </c>
      <c r="AS7" s="322">
        <f t="shared" si="15"/>
        <v>931.03901601566281</v>
      </c>
      <c r="AT7" s="322"/>
      <c r="AU7" s="425" t="s">
        <v>637</v>
      </c>
      <c r="AV7" s="322">
        <f t="shared" si="20"/>
        <v>9238.848051769306</v>
      </c>
      <c r="AW7" s="322">
        <f t="shared" si="21"/>
        <v>7659.2456265560731</v>
      </c>
      <c r="AX7" s="322">
        <f t="shared" si="22"/>
        <v>6208.7089329513019</v>
      </c>
      <c r="AY7" s="322">
        <f t="shared" si="23"/>
        <v>3956.2344900377507</v>
      </c>
      <c r="BA7" s="425" t="s">
        <v>637</v>
      </c>
      <c r="BB7" s="322">
        <v>1756001</v>
      </c>
      <c r="BC7" s="322">
        <v>1494688</v>
      </c>
      <c r="BD7" s="322">
        <v>1422429</v>
      </c>
      <c r="BE7" s="322">
        <v>1015670</v>
      </c>
      <c r="BG7" s="425" t="s">
        <v>637</v>
      </c>
      <c r="BH7" s="322">
        <f t="shared" si="16"/>
        <v>5261.2999945725005</v>
      </c>
      <c r="BI7" s="322">
        <f t="shared" si="17"/>
        <v>5124.3106431282467</v>
      </c>
      <c r="BJ7" s="322">
        <f t="shared" si="18"/>
        <v>4364.8638581970008</v>
      </c>
      <c r="BK7" s="322">
        <f t="shared" si="19"/>
        <v>3895.1967568577893</v>
      </c>
    </row>
    <row r="8" spans="1:63">
      <c r="A8" s="416" t="s">
        <v>296</v>
      </c>
      <c r="B8" s="416" t="s">
        <v>636</v>
      </c>
      <c r="C8" s="425" t="s">
        <v>636</v>
      </c>
      <c r="D8" s="424">
        <v>839.97879300020634</v>
      </c>
      <c r="E8" s="424">
        <v>1004.4783134454631</v>
      </c>
      <c r="F8" s="424">
        <v>1208.6783868292621</v>
      </c>
      <c r="G8" s="424">
        <v>600.39387699999997</v>
      </c>
      <c r="I8" s="425" t="s">
        <v>636</v>
      </c>
      <c r="J8" s="424">
        <v>76838</v>
      </c>
      <c r="K8" s="424">
        <v>114168</v>
      </c>
      <c r="L8" s="424">
        <v>120421</v>
      </c>
      <c r="M8" s="424">
        <v>69444</v>
      </c>
      <c r="O8" s="425" t="s">
        <v>636</v>
      </c>
      <c r="P8" s="424">
        <v>839.97879300020634</v>
      </c>
      <c r="Q8" s="424">
        <v>1004.4783134454631</v>
      </c>
      <c r="R8" s="424">
        <v>1208.6783868292621</v>
      </c>
      <c r="S8" s="424">
        <v>600.39387699999997</v>
      </c>
      <c r="U8" s="425" t="s">
        <v>636</v>
      </c>
      <c r="V8" s="424">
        <v>76838</v>
      </c>
      <c r="W8" s="424">
        <v>114168</v>
      </c>
      <c r="X8" s="424">
        <v>120421</v>
      </c>
      <c r="Y8" s="424">
        <v>69444</v>
      </c>
      <c r="Z8" s="441">
        <v>10931.814896277965</v>
      </c>
      <c r="AA8" s="417">
        <f t="shared" si="0"/>
        <v>10931.814896277965</v>
      </c>
      <c r="AB8" s="417">
        <f t="shared" si="1"/>
        <v>8798.2474375084348</v>
      </c>
      <c r="AC8" s="417">
        <f t="shared" si="2"/>
        <v>10037.106375376903</v>
      </c>
      <c r="AD8" s="417">
        <f t="shared" si="3"/>
        <v>8645.7271614538331</v>
      </c>
      <c r="AF8" s="417">
        <f t="shared" si="4"/>
        <v>10931.814896277967</v>
      </c>
      <c r="AG8" s="417">
        <f t="shared" si="5"/>
        <v>10931.814896277965</v>
      </c>
      <c r="AH8" s="417">
        <f t="shared" si="6"/>
        <v>8798.2474375084348</v>
      </c>
      <c r="AI8" s="417">
        <f t="shared" si="7"/>
        <v>10037.106375376903</v>
      </c>
      <c r="AK8" s="417">
        <f t="shared" si="8"/>
        <v>10931.814896277967</v>
      </c>
      <c r="AL8" s="322">
        <f t="shared" si="9"/>
        <v>10931.814896277965</v>
      </c>
      <c r="AM8" s="322">
        <f t="shared" si="10"/>
        <v>8798.2474375084348</v>
      </c>
      <c r="AN8" s="322">
        <f t="shared" si="11"/>
        <v>10037.106375376903</v>
      </c>
      <c r="AP8" s="417">
        <f t="shared" si="12"/>
        <v>839.97879300020645</v>
      </c>
      <c r="AQ8" s="322">
        <f t="shared" si="13"/>
        <v>1248.0634430782627</v>
      </c>
      <c r="AR8" s="322">
        <f t="shared" si="14"/>
        <v>1059.4937546722033</v>
      </c>
      <c r="AS8" s="322">
        <f t="shared" si="15"/>
        <v>697.01681513167364</v>
      </c>
      <c r="AT8" s="322"/>
      <c r="AU8" s="425" t="s">
        <v>636</v>
      </c>
      <c r="AV8" s="322">
        <f t="shared" si="20"/>
        <v>10159.8076198253</v>
      </c>
      <c r="AW8" s="322">
        <f t="shared" si="21"/>
        <v>7653.6964939795953</v>
      </c>
      <c r="AX8" s="322">
        <f t="shared" si="22"/>
        <v>8019.4840468125976</v>
      </c>
      <c r="AY8" s="322">
        <f t="shared" si="23"/>
        <v>10205.012633938724</v>
      </c>
      <c r="BA8" s="425" t="s">
        <v>636</v>
      </c>
      <c r="BB8" s="322">
        <v>1283005.1556150001</v>
      </c>
      <c r="BC8" s="322">
        <v>943874</v>
      </c>
      <c r="BD8" s="322">
        <v>1095814</v>
      </c>
      <c r="BE8" s="322">
        <v>1284707</v>
      </c>
      <c r="BG8" s="425" t="s">
        <v>636</v>
      </c>
      <c r="BH8" s="322">
        <f t="shared" si="16"/>
        <v>7918.7582180488307</v>
      </c>
      <c r="BI8" s="322">
        <f t="shared" si="17"/>
        <v>8108.8116570427783</v>
      </c>
      <c r="BJ8" s="322">
        <f t="shared" si="18"/>
        <v>7318.2894604491248</v>
      </c>
      <c r="BK8" s="322">
        <f t="shared" si="19"/>
        <v>7943.4553045470484</v>
      </c>
    </row>
    <row r="9" spans="1:63">
      <c r="A9" s="416" t="s">
        <v>296</v>
      </c>
      <c r="B9" s="416" t="s">
        <v>635</v>
      </c>
      <c r="C9" s="425" t="s">
        <v>635</v>
      </c>
      <c r="D9" s="424">
        <v>1334.8127201241302</v>
      </c>
      <c r="E9" s="424">
        <v>1055.0018629037038</v>
      </c>
      <c r="F9" s="424">
        <v>834.44856957858315</v>
      </c>
      <c r="G9" s="424">
        <v>707.98773200000005</v>
      </c>
      <c r="I9" s="425" t="s">
        <v>635</v>
      </c>
      <c r="J9" s="424">
        <v>1000802</v>
      </c>
      <c r="K9" s="424">
        <v>839676</v>
      </c>
      <c r="L9" s="424">
        <v>648985</v>
      </c>
      <c r="M9" s="424">
        <v>566633</v>
      </c>
      <c r="O9" s="425" t="s">
        <v>635</v>
      </c>
      <c r="P9" s="424">
        <v>1334.8127201241302</v>
      </c>
      <c r="Q9" s="424">
        <v>1055.0018629037038</v>
      </c>
      <c r="R9" s="424">
        <v>834.44856957858315</v>
      </c>
      <c r="S9" s="424">
        <v>707.98773200000005</v>
      </c>
      <c r="U9" s="425" t="s">
        <v>635</v>
      </c>
      <c r="V9" s="424">
        <v>1000802</v>
      </c>
      <c r="W9" s="424">
        <v>839676</v>
      </c>
      <c r="X9" s="424">
        <v>648985</v>
      </c>
      <c r="Y9" s="424">
        <v>566633</v>
      </c>
      <c r="Z9" s="441">
        <v>1333.7430581914607</v>
      </c>
      <c r="AA9" s="417">
        <f t="shared" si="0"/>
        <v>1333.7430581914607</v>
      </c>
      <c r="AB9" s="417">
        <f t="shared" si="1"/>
        <v>1256.4392252531975</v>
      </c>
      <c r="AC9" s="417">
        <f t="shared" si="2"/>
        <v>1285.7748169504428</v>
      </c>
      <c r="AD9" s="417">
        <f t="shared" si="3"/>
        <v>1249.4643481759799</v>
      </c>
      <c r="AF9" s="417">
        <f t="shared" si="4"/>
        <v>1333.7430581914607</v>
      </c>
      <c r="AG9" s="417">
        <f t="shared" si="5"/>
        <v>1333.7430581914607</v>
      </c>
      <c r="AH9" s="417">
        <f t="shared" si="6"/>
        <v>1256.4392252531975</v>
      </c>
      <c r="AI9" s="417">
        <f t="shared" si="7"/>
        <v>1285.7748169504428</v>
      </c>
      <c r="AK9" s="417">
        <f t="shared" si="8"/>
        <v>1333.7430581914607</v>
      </c>
      <c r="AL9" s="322">
        <f t="shared" si="9"/>
        <v>1333.7430581914607</v>
      </c>
      <c r="AM9" s="322">
        <f t="shared" si="10"/>
        <v>1256.4392252531975</v>
      </c>
      <c r="AN9" s="322">
        <f t="shared" si="11"/>
        <v>1285.7748169504428</v>
      </c>
      <c r="AP9" s="417">
        <f t="shared" si="12"/>
        <v>1334.8127201241302</v>
      </c>
      <c r="AQ9" s="322">
        <f t="shared" si="13"/>
        <v>1119.9120361299729</v>
      </c>
      <c r="AR9" s="322">
        <f t="shared" si="14"/>
        <v>815.41021060094647</v>
      </c>
      <c r="AS9" s="322">
        <f t="shared" si="15"/>
        <v>728.56244185308026</v>
      </c>
      <c r="AT9" s="322"/>
      <c r="AU9" s="425" t="s">
        <v>635</v>
      </c>
      <c r="AV9" s="322">
        <f t="shared" si="20"/>
        <v>13262.827469711814</v>
      </c>
      <c r="AW9" s="322">
        <f t="shared" si="21"/>
        <v>9206.561712239718</v>
      </c>
      <c r="AX9" s="322">
        <f t="shared" si="22"/>
        <v>7759.8997407922234</v>
      </c>
      <c r="AY9" s="322">
        <f t="shared" si="23"/>
        <v>4990.2155611782537</v>
      </c>
      <c r="BA9" s="425" t="s">
        <v>635</v>
      </c>
      <c r="BB9" s="322">
        <v>5343340.6546029998</v>
      </c>
      <c r="BC9" s="322">
        <v>3784200</v>
      </c>
      <c r="BD9" s="322">
        <v>3088296</v>
      </c>
      <c r="BE9" s="322">
        <v>2040434</v>
      </c>
      <c r="BG9" s="425" t="s">
        <v>635</v>
      </c>
      <c r="BH9" s="322">
        <f t="shared" si="16"/>
        <v>2482.122763085787</v>
      </c>
      <c r="BI9" s="322">
        <f t="shared" si="17"/>
        <v>2432.8951197716078</v>
      </c>
      <c r="BJ9" s="322">
        <f t="shared" si="18"/>
        <v>2512.6800477649235</v>
      </c>
      <c r="BK9" s="322">
        <f t="shared" si="19"/>
        <v>2445.6637956328182</v>
      </c>
    </row>
    <row r="10" spans="1:63">
      <c r="A10" s="416" t="s">
        <v>296</v>
      </c>
      <c r="B10" s="416" t="s">
        <v>634</v>
      </c>
      <c r="C10" s="425" t="s">
        <v>634</v>
      </c>
      <c r="D10" s="424">
        <v>364.05750427355946</v>
      </c>
      <c r="E10" s="424">
        <v>431.95787685139589</v>
      </c>
      <c r="F10" s="424">
        <v>377.20770839466326</v>
      </c>
      <c r="G10" s="424">
        <v>951.831457</v>
      </c>
      <c r="I10" s="425" t="s">
        <v>634</v>
      </c>
      <c r="J10" s="424">
        <v>32406</v>
      </c>
      <c r="K10" s="424">
        <v>36391</v>
      </c>
      <c r="L10" s="424">
        <v>35591</v>
      </c>
      <c r="M10" s="424">
        <v>92581</v>
      </c>
      <c r="O10" s="425" t="s">
        <v>634</v>
      </c>
      <c r="P10" s="424">
        <v>364.05750427355946</v>
      </c>
      <c r="Q10" s="424">
        <v>431.95787685139589</v>
      </c>
      <c r="R10" s="424">
        <v>377.20770839466326</v>
      </c>
      <c r="S10" s="424">
        <v>951.831457</v>
      </c>
      <c r="U10" s="425" t="s">
        <v>634</v>
      </c>
      <c r="V10" s="424">
        <v>32406</v>
      </c>
      <c r="W10" s="424">
        <v>36391</v>
      </c>
      <c r="X10" s="424">
        <v>35591</v>
      </c>
      <c r="Y10" s="424">
        <v>92581</v>
      </c>
      <c r="Z10" s="441">
        <v>11234.262305547103</v>
      </c>
      <c r="AA10" s="417">
        <f t="shared" si="0"/>
        <v>11234.262305547103</v>
      </c>
      <c r="AB10" s="417">
        <f t="shared" si="1"/>
        <v>11869.909506509739</v>
      </c>
      <c r="AC10" s="417">
        <f t="shared" si="2"/>
        <v>10598.401517087557</v>
      </c>
      <c r="AD10" s="417">
        <f t="shared" si="3"/>
        <v>10281.066925179033</v>
      </c>
      <c r="AF10" s="417">
        <f t="shared" si="4"/>
        <v>11234.262305547105</v>
      </c>
      <c r="AG10" s="417">
        <f t="shared" si="5"/>
        <v>11234.262305547103</v>
      </c>
      <c r="AH10" s="417">
        <f t="shared" si="6"/>
        <v>11869.909506509739</v>
      </c>
      <c r="AI10" s="417">
        <f t="shared" si="7"/>
        <v>10598.401517087557</v>
      </c>
      <c r="AK10" s="417">
        <f t="shared" si="8"/>
        <v>11234.262305547105</v>
      </c>
      <c r="AL10" s="322">
        <f t="shared" si="9"/>
        <v>11234.262305547103</v>
      </c>
      <c r="AM10" s="322">
        <f t="shared" si="10"/>
        <v>11869.909506509739</v>
      </c>
      <c r="AN10" s="322">
        <f t="shared" si="11"/>
        <v>10598.401517087557</v>
      </c>
      <c r="AP10" s="417">
        <f t="shared" si="12"/>
        <v>364.05750427355952</v>
      </c>
      <c r="AQ10" s="322">
        <f t="shared" si="13"/>
        <v>408.82603956116463</v>
      </c>
      <c r="AR10" s="322">
        <f t="shared" si="14"/>
        <v>422.46194924618811</v>
      </c>
      <c r="AS10" s="322">
        <f t="shared" si="15"/>
        <v>981.21061085348322</v>
      </c>
      <c r="AT10" s="322"/>
      <c r="AU10" s="425" t="s">
        <v>634</v>
      </c>
      <c r="AV10" s="322">
        <f t="shared" si="20"/>
        <v>1610.5125840437202</v>
      </c>
      <c r="AW10" s="322">
        <f t="shared" si="21"/>
        <v>1101.8089580710716</v>
      </c>
      <c r="AX10" s="322">
        <f t="shared" si="22"/>
        <v>1195.2888464970322</v>
      </c>
      <c r="AY10" s="322">
        <f t="shared" si="23"/>
        <v>2579.2199639077517</v>
      </c>
      <c r="BA10" s="425" t="s">
        <v>634</v>
      </c>
      <c r="BB10" s="322">
        <v>118657</v>
      </c>
      <c r="BC10" s="322">
        <v>85434</v>
      </c>
      <c r="BD10" s="322">
        <v>106616</v>
      </c>
      <c r="BE10" s="322">
        <v>226681</v>
      </c>
      <c r="BG10" s="425" t="s">
        <v>634</v>
      </c>
      <c r="BH10" s="322">
        <f t="shared" si="16"/>
        <v>13572.840911566282</v>
      </c>
      <c r="BI10" s="322">
        <f t="shared" si="17"/>
        <v>12896.609758071396</v>
      </c>
      <c r="BJ10" s="322">
        <f t="shared" si="18"/>
        <v>11211.158236071811</v>
      </c>
      <c r="BK10" s="322">
        <f t="shared" si="19"/>
        <v>11378.192102151268</v>
      </c>
    </row>
    <row r="11" spans="1:63">
      <c r="A11" s="416" t="s">
        <v>296</v>
      </c>
      <c r="B11" s="416" t="s">
        <v>633</v>
      </c>
      <c r="C11" s="425" t="s">
        <v>633</v>
      </c>
      <c r="D11" s="424">
        <v>285.64988964904393</v>
      </c>
      <c r="E11" s="424">
        <v>303.0402721980505</v>
      </c>
      <c r="F11" s="424">
        <v>219.98888445765266</v>
      </c>
      <c r="G11" s="424">
        <v>211.738879</v>
      </c>
      <c r="I11" s="425" t="s">
        <v>633</v>
      </c>
      <c r="J11" s="424">
        <v>79615</v>
      </c>
      <c r="K11" s="424">
        <v>115097</v>
      </c>
      <c r="L11" s="424">
        <v>58590</v>
      </c>
      <c r="M11" s="424">
        <v>42491</v>
      </c>
      <c r="O11" s="425" t="s">
        <v>633</v>
      </c>
      <c r="P11" s="424">
        <v>285.64988964904393</v>
      </c>
      <c r="Q11" s="424">
        <v>303.0402721980505</v>
      </c>
      <c r="R11" s="424">
        <v>219.98888445765266</v>
      </c>
      <c r="S11" s="424">
        <v>211.738879</v>
      </c>
      <c r="U11" s="425" t="s">
        <v>633</v>
      </c>
      <c r="V11" s="424">
        <v>79615</v>
      </c>
      <c r="W11" s="424">
        <v>115097</v>
      </c>
      <c r="X11" s="424">
        <v>58590</v>
      </c>
      <c r="Y11" s="424">
        <v>42491</v>
      </c>
      <c r="Z11" s="441">
        <v>3587.8903428881986</v>
      </c>
      <c r="AA11" s="417">
        <f t="shared" si="0"/>
        <v>3587.8903428881986</v>
      </c>
      <c r="AB11" s="417">
        <f t="shared" si="1"/>
        <v>2632.9119976893448</v>
      </c>
      <c r="AC11" s="417">
        <f t="shared" si="2"/>
        <v>3754.7172633154573</v>
      </c>
      <c r="AD11" s="417">
        <f t="shared" si="3"/>
        <v>4983.1465251465015</v>
      </c>
      <c r="AF11" s="417">
        <f t="shared" si="4"/>
        <v>3587.8903428881986</v>
      </c>
      <c r="AG11" s="417">
        <f t="shared" si="5"/>
        <v>3587.8903428881986</v>
      </c>
      <c r="AH11" s="417">
        <f t="shared" si="6"/>
        <v>2632.9119976893448</v>
      </c>
      <c r="AI11" s="417">
        <f t="shared" si="7"/>
        <v>3754.7172633154573</v>
      </c>
      <c r="AK11" s="417">
        <f t="shared" si="8"/>
        <v>3587.8903428881986</v>
      </c>
      <c r="AL11" s="322">
        <f t="shared" si="9"/>
        <v>3587.8903428881986</v>
      </c>
      <c r="AM11" s="322">
        <f t="shared" si="10"/>
        <v>2632.9119976893448</v>
      </c>
      <c r="AN11" s="322">
        <f t="shared" si="11"/>
        <v>3754.7172633154573</v>
      </c>
      <c r="AP11" s="417">
        <f t="shared" si="12"/>
        <v>285.64988964904393</v>
      </c>
      <c r="AQ11" s="322">
        <f t="shared" si="13"/>
        <v>412.95541479540299</v>
      </c>
      <c r="AR11" s="322">
        <f t="shared" si="14"/>
        <v>154.26231394461871</v>
      </c>
      <c r="AS11" s="322">
        <f t="shared" si="15"/>
        <v>159.54169123553712</v>
      </c>
      <c r="AT11" s="322"/>
      <c r="AU11" s="425" t="s">
        <v>633</v>
      </c>
      <c r="AV11" s="322">
        <f t="shared" si="20"/>
        <v>1562.9887173215834</v>
      </c>
      <c r="AW11" s="322">
        <f t="shared" si="21"/>
        <v>972.68468380802085</v>
      </c>
      <c r="AX11" s="322">
        <f t="shared" si="22"/>
        <v>813.24910143458294</v>
      </c>
      <c r="AY11" s="322">
        <f t="shared" si="23"/>
        <v>518.91177656527168</v>
      </c>
      <c r="BA11" s="425" t="s">
        <v>633</v>
      </c>
      <c r="BB11" s="322">
        <v>253732</v>
      </c>
      <c r="BC11" s="322">
        <v>193521</v>
      </c>
      <c r="BD11" s="322">
        <v>154532</v>
      </c>
      <c r="BE11" s="322">
        <v>95631</v>
      </c>
      <c r="BG11" s="425" t="s">
        <v>633</v>
      </c>
      <c r="BH11" s="322">
        <f t="shared" si="16"/>
        <v>6159.9984129774075</v>
      </c>
      <c r="BI11" s="322">
        <f t="shared" si="17"/>
        <v>5026.2487472058374</v>
      </c>
      <c r="BJ11" s="322">
        <f t="shared" si="18"/>
        <v>5262.658228940174</v>
      </c>
      <c r="BK11" s="322">
        <f t="shared" si="19"/>
        <v>5426.1879156891773</v>
      </c>
    </row>
    <row r="12" spans="1:63">
      <c r="A12" s="416" t="s">
        <v>296</v>
      </c>
      <c r="B12" s="416" t="s">
        <v>97</v>
      </c>
      <c r="C12" s="425" t="s">
        <v>97</v>
      </c>
      <c r="D12" s="424">
        <v>920.5223544906612</v>
      </c>
      <c r="E12" s="424">
        <v>830.45705171463533</v>
      </c>
      <c r="F12" s="424">
        <v>334.90081055010984</v>
      </c>
      <c r="G12" s="424">
        <v>224.11547100000001</v>
      </c>
      <c r="I12" s="425" t="s">
        <v>97</v>
      </c>
      <c r="J12" s="424">
        <v>631532</v>
      </c>
      <c r="K12" s="424">
        <v>561962</v>
      </c>
      <c r="L12" s="424">
        <v>225815</v>
      </c>
      <c r="M12" s="424">
        <v>137687</v>
      </c>
      <c r="O12" s="425" t="s">
        <v>97</v>
      </c>
      <c r="P12" s="424">
        <v>920.5223544906612</v>
      </c>
      <c r="Q12" s="424">
        <v>830.45705171463533</v>
      </c>
      <c r="R12" s="424">
        <v>334.90081055010984</v>
      </c>
      <c r="S12" s="424">
        <v>224.11547100000001</v>
      </c>
      <c r="U12" s="425" t="s">
        <v>97</v>
      </c>
      <c r="V12" s="424">
        <v>631532</v>
      </c>
      <c r="W12" s="424">
        <v>561962</v>
      </c>
      <c r="X12" s="424">
        <v>225815</v>
      </c>
      <c r="Y12" s="424">
        <v>137687</v>
      </c>
      <c r="Z12" s="441">
        <v>1457.6020763645565</v>
      </c>
      <c r="AA12" s="417">
        <f t="shared" si="0"/>
        <v>1457.6020763645565</v>
      </c>
      <c r="AB12" s="417">
        <f t="shared" si="1"/>
        <v>1477.7815078504159</v>
      </c>
      <c r="AC12" s="417">
        <f t="shared" si="2"/>
        <v>1483.0760159870242</v>
      </c>
      <c r="AD12" s="417">
        <f t="shared" si="3"/>
        <v>1627.7170030576597</v>
      </c>
      <c r="AF12" s="417">
        <f t="shared" si="4"/>
        <v>1457.6020763645568</v>
      </c>
      <c r="AG12" s="417">
        <f t="shared" si="5"/>
        <v>1457.6020763645565</v>
      </c>
      <c r="AH12" s="417">
        <f t="shared" si="6"/>
        <v>1477.7815078504159</v>
      </c>
      <c r="AI12" s="417">
        <f t="shared" si="7"/>
        <v>1483.0760159870242</v>
      </c>
      <c r="AK12" s="417">
        <f t="shared" si="8"/>
        <v>1457.6020763645568</v>
      </c>
      <c r="AL12" s="322">
        <f t="shared" si="9"/>
        <v>1457.6020763645565</v>
      </c>
      <c r="AM12" s="322">
        <f t="shared" si="10"/>
        <v>1477.7815078504159</v>
      </c>
      <c r="AN12" s="322">
        <f t="shared" si="11"/>
        <v>1483.0760159870242</v>
      </c>
      <c r="AP12" s="417">
        <f t="shared" si="12"/>
        <v>920.52235449066131</v>
      </c>
      <c r="AQ12" s="322">
        <f t="shared" si="13"/>
        <v>819.11697803797892</v>
      </c>
      <c r="AR12" s="322">
        <f t="shared" si="14"/>
        <v>333.70523119524171</v>
      </c>
      <c r="AS12" s="322">
        <f t="shared" si="15"/>
        <v>204.20028741320542</v>
      </c>
      <c r="AT12" s="322"/>
      <c r="AU12" s="425" t="s">
        <v>97</v>
      </c>
      <c r="AV12" s="322">
        <f t="shared" si="20"/>
        <v>936.77729617879754</v>
      </c>
      <c r="AW12" s="322">
        <f t="shared" si="21"/>
        <v>848.7048732572722</v>
      </c>
      <c r="AX12" s="322">
        <f t="shared" si="22"/>
        <v>337.40317298742019</v>
      </c>
      <c r="AY12" s="322">
        <f t="shared" si="23"/>
        <v>204.58704267645237</v>
      </c>
      <c r="BA12" s="425" t="s">
        <v>97</v>
      </c>
      <c r="BB12" s="322">
        <v>639615</v>
      </c>
      <c r="BC12" s="322">
        <v>576675</v>
      </c>
      <c r="BD12" s="322">
        <v>227027</v>
      </c>
      <c r="BE12" s="322">
        <v>137829</v>
      </c>
      <c r="BG12" s="425" t="s">
        <v>97</v>
      </c>
      <c r="BH12" s="322">
        <f t="shared" si="16"/>
        <v>1464.5955710525825</v>
      </c>
      <c r="BI12" s="322">
        <f t="shared" si="17"/>
        <v>1471.721287132739</v>
      </c>
      <c r="BJ12" s="322">
        <f t="shared" si="18"/>
        <v>1486.1808198470676</v>
      </c>
      <c r="BK12" s="322">
        <f t="shared" si="19"/>
        <v>1484.3541103574166</v>
      </c>
    </row>
    <row r="13" spans="1:63">
      <c r="A13" s="416" t="s">
        <v>296</v>
      </c>
      <c r="B13" s="416" t="s">
        <v>632</v>
      </c>
      <c r="C13" s="425" t="s">
        <v>632</v>
      </c>
      <c r="D13" s="424">
        <v>18.601786661991675</v>
      </c>
      <c r="E13" s="424">
        <v>6.170385065180394</v>
      </c>
      <c r="F13" s="424">
        <v>0.31498704441661868</v>
      </c>
      <c r="G13" s="424">
        <v>68.187203999999994</v>
      </c>
      <c r="I13" s="425" t="s">
        <v>632</v>
      </c>
      <c r="J13" s="424">
        <v>5499</v>
      </c>
      <c r="K13" s="424">
        <v>2400</v>
      </c>
      <c r="L13" s="424">
        <v>18</v>
      </c>
      <c r="M13" s="424">
        <v>3907</v>
      </c>
      <c r="O13" s="425" t="s">
        <v>632</v>
      </c>
      <c r="P13" s="424">
        <v>18.601786661991675</v>
      </c>
      <c r="Q13" s="424">
        <v>6.170385065180394</v>
      </c>
      <c r="R13" s="424">
        <v>0.31498704441661868</v>
      </c>
      <c r="S13" s="424">
        <v>68.187203999999994</v>
      </c>
      <c r="U13" s="425" t="s">
        <v>632</v>
      </c>
      <c r="V13" s="424">
        <v>5499</v>
      </c>
      <c r="W13" s="424">
        <v>2400</v>
      </c>
      <c r="X13" s="424">
        <v>18</v>
      </c>
      <c r="Y13" s="424">
        <v>3907</v>
      </c>
      <c r="Z13" s="441">
        <v>3382.7580763760093</v>
      </c>
      <c r="AA13" s="417">
        <f t="shared" si="0"/>
        <v>3382.7580763760093</v>
      </c>
      <c r="AB13" s="417">
        <f t="shared" si="1"/>
        <v>2570.9937771584973</v>
      </c>
      <c r="AC13" s="417">
        <f t="shared" si="2"/>
        <v>17499.280245367703</v>
      </c>
      <c r="AD13" s="417">
        <f t="shared" si="3"/>
        <v>17452.573329920655</v>
      </c>
      <c r="AF13" s="417">
        <f t="shared" si="4"/>
        <v>3382.7580763760093</v>
      </c>
      <c r="AG13" s="417">
        <f t="shared" si="5"/>
        <v>3382.7580763760093</v>
      </c>
      <c r="AH13" s="417">
        <f t="shared" si="6"/>
        <v>2570.9937771584973</v>
      </c>
      <c r="AI13" s="417">
        <f t="shared" si="7"/>
        <v>17499.280245367703</v>
      </c>
      <c r="AK13" s="417">
        <f t="shared" si="8"/>
        <v>3382.7580763760093</v>
      </c>
      <c r="AL13" s="322">
        <f t="shared" si="9"/>
        <v>3382.7580763760093</v>
      </c>
      <c r="AM13" s="322">
        <f t="shared" si="10"/>
        <v>2570.9937771584973</v>
      </c>
      <c r="AN13" s="322">
        <f t="shared" si="11"/>
        <v>17499.280245367703</v>
      </c>
      <c r="AP13" s="417">
        <f t="shared" si="12"/>
        <v>18.601786661991675</v>
      </c>
      <c r="AQ13" s="322">
        <f t="shared" si="13"/>
        <v>8.1186193833024216</v>
      </c>
      <c r="AR13" s="322">
        <f t="shared" si="14"/>
        <v>4.6277887988852948E-2</v>
      </c>
      <c r="AS13" s="322">
        <f t="shared" si="15"/>
        <v>68.369687918651607</v>
      </c>
      <c r="AT13" s="322"/>
      <c r="AU13" s="425" t="s">
        <v>632</v>
      </c>
      <c r="AV13" s="322">
        <f t="shared" si="20"/>
        <v>31.600075324405349</v>
      </c>
      <c r="AW13" s="322">
        <f t="shared" si="21"/>
        <v>21.601280924411917</v>
      </c>
      <c r="AX13" s="322">
        <f t="shared" si="22"/>
        <v>10.142067887968588</v>
      </c>
      <c r="AY13" s="322">
        <f t="shared" si="23"/>
        <v>1161.3026259554042</v>
      </c>
      <c r="BA13" s="425" t="s">
        <v>632</v>
      </c>
      <c r="BB13" s="322">
        <v>7780</v>
      </c>
      <c r="BC13" s="322">
        <v>4766</v>
      </c>
      <c r="BD13" s="322">
        <v>1354</v>
      </c>
      <c r="BE13" s="322">
        <v>35898</v>
      </c>
      <c r="BG13" s="425" t="s">
        <v>632</v>
      </c>
      <c r="BH13" s="322">
        <f t="shared" si="16"/>
        <v>4061.7063398978598</v>
      </c>
      <c r="BI13" s="322">
        <f t="shared" si="17"/>
        <v>4532.3711549332593</v>
      </c>
      <c r="BJ13" s="322">
        <f t="shared" si="18"/>
        <v>7490.4489571407594</v>
      </c>
      <c r="BK13" s="322">
        <f t="shared" si="19"/>
        <v>32350.064793453792</v>
      </c>
    </row>
    <row r="14" spans="1:63">
      <c r="A14" s="416" t="s">
        <v>296</v>
      </c>
      <c r="B14" s="416" t="s">
        <v>631</v>
      </c>
      <c r="C14" s="425" t="s">
        <v>631</v>
      </c>
      <c r="D14" s="424">
        <v>544.83059823632618</v>
      </c>
      <c r="E14" s="424">
        <v>561.73916811869049</v>
      </c>
      <c r="F14" s="424">
        <v>395.35635565655872</v>
      </c>
      <c r="G14" s="424">
        <v>454.11484799999999</v>
      </c>
      <c r="I14" s="425" t="s">
        <v>631</v>
      </c>
      <c r="J14" s="424">
        <v>71787</v>
      </c>
      <c r="K14" s="424">
        <v>70630</v>
      </c>
      <c r="L14" s="424">
        <v>40812</v>
      </c>
      <c r="M14" s="424">
        <v>44687</v>
      </c>
      <c r="O14" s="425" t="s">
        <v>631</v>
      </c>
      <c r="P14" s="424">
        <v>544.83059823632618</v>
      </c>
      <c r="Q14" s="424">
        <v>561.73916811869049</v>
      </c>
      <c r="R14" s="424">
        <v>395.35635565655872</v>
      </c>
      <c r="S14" s="424">
        <v>454.11484799999999</v>
      </c>
      <c r="U14" s="425" t="s">
        <v>631</v>
      </c>
      <c r="V14" s="424">
        <v>71787</v>
      </c>
      <c r="W14" s="424">
        <v>70630</v>
      </c>
      <c r="X14" s="424">
        <v>40812</v>
      </c>
      <c r="Y14" s="424">
        <v>44687</v>
      </c>
      <c r="Z14" s="441">
        <v>7589.5440432992909</v>
      </c>
      <c r="AA14" s="417">
        <f t="shared" si="0"/>
        <v>7589.5440432992909</v>
      </c>
      <c r="AB14" s="417">
        <f t="shared" si="1"/>
        <v>7953.2658660440393</v>
      </c>
      <c r="AC14" s="417">
        <f t="shared" si="2"/>
        <v>9687.2575628873547</v>
      </c>
      <c r="AD14" s="417">
        <f t="shared" si="3"/>
        <v>10162.124286705306</v>
      </c>
      <c r="AF14" s="417">
        <f t="shared" si="4"/>
        <v>7589.5440432992909</v>
      </c>
      <c r="AG14" s="417">
        <f t="shared" si="5"/>
        <v>7589.5440432992909</v>
      </c>
      <c r="AH14" s="417">
        <f t="shared" si="6"/>
        <v>7953.2658660440393</v>
      </c>
      <c r="AI14" s="417">
        <f t="shared" si="7"/>
        <v>9687.2575628873547</v>
      </c>
      <c r="AK14" s="417">
        <f t="shared" si="8"/>
        <v>7589.5440432992909</v>
      </c>
      <c r="AL14" s="322">
        <f t="shared" si="9"/>
        <v>7589.5440432992909</v>
      </c>
      <c r="AM14" s="322">
        <f t="shared" si="10"/>
        <v>7953.2658660440393</v>
      </c>
      <c r="AN14" s="322">
        <f t="shared" si="11"/>
        <v>9687.2575628873547</v>
      </c>
      <c r="AP14" s="417">
        <f t="shared" si="12"/>
        <v>544.83059823632618</v>
      </c>
      <c r="AQ14" s="322">
        <f t="shared" si="13"/>
        <v>536.0494957782289</v>
      </c>
      <c r="AR14" s="322">
        <f t="shared" si="14"/>
        <v>324.58868652498933</v>
      </c>
      <c r="AS14" s="322">
        <f t="shared" si="15"/>
        <v>432.89447871274723</v>
      </c>
      <c r="AT14" s="322"/>
      <c r="AU14" s="425" t="s">
        <v>631</v>
      </c>
      <c r="AV14" s="322">
        <f t="shared" si="20"/>
        <v>602.92203414865321</v>
      </c>
      <c r="AW14" s="322">
        <f t="shared" si="21"/>
        <v>570.45218163947106</v>
      </c>
      <c r="AX14" s="322">
        <f t="shared" si="22"/>
        <v>327.21510642136855</v>
      </c>
      <c r="AY14" s="322">
        <f t="shared" si="23"/>
        <v>513.97505302609204</v>
      </c>
      <c r="BA14" s="425" t="s">
        <v>631</v>
      </c>
      <c r="BB14" s="322">
        <v>81562</v>
      </c>
      <c r="BC14" s="322">
        <v>75799</v>
      </c>
      <c r="BD14" s="322">
        <v>41305</v>
      </c>
      <c r="BE14" s="322">
        <v>57082</v>
      </c>
      <c r="BG14" s="425" t="s">
        <v>631</v>
      </c>
      <c r="BH14" s="322">
        <f t="shared" si="16"/>
        <v>7392.1928612424081</v>
      </c>
      <c r="BI14" s="322">
        <f t="shared" si="17"/>
        <v>7525.8536608592603</v>
      </c>
      <c r="BJ14" s="322">
        <f t="shared" si="18"/>
        <v>7921.9248619142609</v>
      </c>
      <c r="BK14" s="322">
        <f t="shared" si="19"/>
        <v>9004.1528507426519</v>
      </c>
    </row>
    <row r="15" spans="1:63">
      <c r="A15" s="416" t="s">
        <v>296</v>
      </c>
      <c r="B15" s="416" t="s">
        <v>630</v>
      </c>
      <c r="C15" s="425" t="s">
        <v>630</v>
      </c>
      <c r="D15" s="424">
        <v>2568.8330200278269</v>
      </c>
      <c r="E15" s="424">
        <v>3047.0467737494528</v>
      </c>
      <c r="F15" s="424">
        <v>3068.6989395326259</v>
      </c>
      <c r="G15" s="424">
        <v>2684.9224939999999</v>
      </c>
      <c r="I15" s="425" t="s">
        <v>630</v>
      </c>
      <c r="J15" s="424">
        <v>879896</v>
      </c>
      <c r="K15" s="424">
        <v>1048499</v>
      </c>
      <c r="L15" s="424">
        <v>931206</v>
      </c>
      <c r="M15" s="424">
        <v>805786</v>
      </c>
      <c r="O15" s="425" t="s">
        <v>630</v>
      </c>
      <c r="P15" s="424">
        <v>2568.8330200278269</v>
      </c>
      <c r="Q15" s="424">
        <v>3047.0467737494528</v>
      </c>
      <c r="R15" s="424">
        <v>3068.6989395326259</v>
      </c>
      <c r="S15" s="424">
        <v>2684.9224939999999</v>
      </c>
      <c r="U15" s="425" t="s">
        <v>630</v>
      </c>
      <c r="V15" s="424">
        <v>879896</v>
      </c>
      <c r="W15" s="424">
        <v>1048499</v>
      </c>
      <c r="X15" s="424">
        <v>931206</v>
      </c>
      <c r="Y15" s="424">
        <v>805786</v>
      </c>
      <c r="Z15" s="441">
        <v>2919.4734605315025</v>
      </c>
      <c r="AA15" s="417">
        <f t="shared" si="0"/>
        <v>2919.4734605315025</v>
      </c>
      <c r="AB15" s="417">
        <f t="shared" si="1"/>
        <v>2906.1036526972871</v>
      </c>
      <c r="AC15" s="417">
        <f t="shared" si="2"/>
        <v>3295.4028856478863</v>
      </c>
      <c r="AD15" s="417">
        <f t="shared" si="3"/>
        <v>3332.054036679714</v>
      </c>
      <c r="AF15" s="417">
        <f t="shared" si="4"/>
        <v>2919.4734605315025</v>
      </c>
      <c r="AG15" s="417">
        <f t="shared" si="5"/>
        <v>2919.4734605315025</v>
      </c>
      <c r="AH15" s="417">
        <f t="shared" si="6"/>
        <v>2906.1036526972871</v>
      </c>
      <c r="AI15" s="417">
        <f t="shared" si="7"/>
        <v>3295.4028856478863</v>
      </c>
      <c r="AK15" s="417">
        <f t="shared" si="8"/>
        <v>2919.4734605315025</v>
      </c>
      <c r="AL15" s="322">
        <f t="shared" si="9"/>
        <v>2919.4734605315025</v>
      </c>
      <c r="AM15" s="322">
        <f t="shared" si="10"/>
        <v>2906.1036526972871</v>
      </c>
      <c r="AN15" s="322">
        <f t="shared" si="11"/>
        <v>3295.4028856478863</v>
      </c>
      <c r="AP15" s="417">
        <f t="shared" si="12"/>
        <v>2568.8330200278269</v>
      </c>
      <c r="AQ15" s="322">
        <f t="shared" si="13"/>
        <v>3061.0650038938197</v>
      </c>
      <c r="AR15" s="322">
        <f t="shared" si="14"/>
        <v>2706.18115801363</v>
      </c>
      <c r="AS15" s="322">
        <f t="shared" si="15"/>
        <v>2655.389509614668</v>
      </c>
      <c r="AT15" s="322"/>
      <c r="AU15" s="425" t="s">
        <v>630</v>
      </c>
      <c r="AV15" s="322">
        <f t="shared" si="20"/>
        <v>2873.0979519636221</v>
      </c>
      <c r="AW15" s="322">
        <f t="shared" si="21"/>
        <v>3560.3672241626214</v>
      </c>
      <c r="AX15" s="322">
        <f t="shared" si="22"/>
        <v>3994.8430981092233</v>
      </c>
      <c r="AY15" s="322">
        <f t="shared" si="23"/>
        <v>3491.9822699075335</v>
      </c>
      <c r="BA15" s="425" t="s">
        <v>630</v>
      </c>
      <c r="BB15" s="322">
        <v>1026367</v>
      </c>
      <c r="BC15" s="322">
        <v>1290057</v>
      </c>
      <c r="BD15" s="322">
        <v>1241834</v>
      </c>
      <c r="BE15" s="322">
        <v>1051149</v>
      </c>
      <c r="BG15" s="425" t="s">
        <v>630</v>
      </c>
      <c r="BH15" s="322">
        <f t="shared" si="16"/>
        <v>2799.2890963599007</v>
      </c>
      <c r="BI15" s="322">
        <f t="shared" si="17"/>
        <v>2759.8526453967706</v>
      </c>
      <c r="BJ15" s="322">
        <f t="shared" si="18"/>
        <v>3216.8897760161367</v>
      </c>
      <c r="BK15" s="322">
        <f t="shared" si="19"/>
        <v>3322.062114797744</v>
      </c>
    </row>
    <row r="16" spans="1:63">
      <c r="A16" s="416" t="s">
        <v>296</v>
      </c>
      <c r="B16" s="416" t="s">
        <v>630</v>
      </c>
      <c r="C16" s="425" t="s">
        <v>639</v>
      </c>
      <c r="D16" s="424">
        <v>5.3801730111801787</v>
      </c>
      <c r="E16" s="424">
        <v>1.1648959846442115</v>
      </c>
      <c r="F16" s="424">
        <v>6.0477700531598462</v>
      </c>
      <c r="G16" s="424">
        <v>4.0381410000000004</v>
      </c>
      <c r="I16" s="425" t="s">
        <v>639</v>
      </c>
      <c r="J16" s="424">
        <v>4899</v>
      </c>
      <c r="K16" s="424">
        <v>1000</v>
      </c>
      <c r="L16" s="424">
        <v>78004</v>
      </c>
      <c r="M16" s="424">
        <v>56100</v>
      </c>
      <c r="O16" s="425" t="s">
        <v>639</v>
      </c>
      <c r="P16" s="424">
        <v>5.3801730111801787</v>
      </c>
      <c r="Q16" s="424">
        <v>1.1648959846442115</v>
      </c>
      <c r="R16" s="424">
        <v>6.0477700531598462</v>
      </c>
      <c r="S16" s="424">
        <v>4.0381410000000004</v>
      </c>
      <c r="U16" s="425" t="s">
        <v>639</v>
      </c>
      <c r="V16" s="424">
        <v>4899</v>
      </c>
      <c r="W16" s="424">
        <v>1000</v>
      </c>
      <c r="X16" s="424">
        <v>78004</v>
      </c>
      <c r="Y16" s="424">
        <v>56100</v>
      </c>
      <c r="Z16" s="441">
        <v>1098.2186183262254</v>
      </c>
      <c r="AA16" s="417">
        <f t="shared" si="0"/>
        <v>1098.2186183262254</v>
      </c>
      <c r="AB16" s="417">
        <f t="shared" si="1"/>
        <v>1164.8959846442117</v>
      </c>
      <c r="AC16" s="417">
        <f t="shared" si="2"/>
        <v>77.531537525765941</v>
      </c>
      <c r="AD16" s="417">
        <f t="shared" si="3"/>
        <v>71.981122994652409</v>
      </c>
      <c r="AF16" s="417">
        <f t="shared" si="4"/>
        <v>1098.2186183262254</v>
      </c>
      <c r="AG16" s="417">
        <f t="shared" si="5"/>
        <v>1098.2186183262254</v>
      </c>
      <c r="AH16" s="417">
        <f t="shared" si="6"/>
        <v>1164.8959846442117</v>
      </c>
      <c r="AI16" s="417">
        <f t="shared" si="7"/>
        <v>77.531537525765941</v>
      </c>
      <c r="AK16" s="417">
        <f t="shared" si="8"/>
        <v>1098.2186183262254</v>
      </c>
      <c r="AL16" s="322">
        <f t="shared" si="9"/>
        <v>1098.2186183262254</v>
      </c>
      <c r="AM16" s="322">
        <f t="shared" si="10"/>
        <v>1164.8959846442117</v>
      </c>
      <c r="AN16" s="322">
        <f t="shared" si="11"/>
        <v>77.531537525765941</v>
      </c>
      <c r="AP16" s="417">
        <f t="shared" si="12"/>
        <v>5.3801730111801787</v>
      </c>
      <c r="AQ16" s="322">
        <f t="shared" si="13"/>
        <v>1.0982186183262252</v>
      </c>
      <c r="AR16" s="322">
        <f t="shared" si="14"/>
        <v>90.866546386187096</v>
      </c>
      <c r="AS16" s="322">
        <f t="shared" si="15"/>
        <v>4.34951925519547</v>
      </c>
      <c r="AT16" s="322"/>
      <c r="AU16" s="425" t="s">
        <v>629</v>
      </c>
      <c r="AV16" s="322">
        <f t="shared" si="20"/>
        <v>2065.4282617023318</v>
      </c>
      <c r="AW16" s="322">
        <f t="shared" si="21"/>
        <v>5620.9137734109418</v>
      </c>
      <c r="AX16" s="322">
        <f t="shared" si="22"/>
        <v>7965.0357737828044</v>
      </c>
      <c r="AY16" s="322">
        <f t="shared" si="23"/>
        <v>1693.8395462564365</v>
      </c>
      <c r="BA16" s="425" t="s">
        <v>629</v>
      </c>
      <c r="BB16" s="322">
        <v>522356</v>
      </c>
      <c r="BC16" s="322">
        <v>1274149</v>
      </c>
      <c r="BD16" s="322">
        <v>1898993</v>
      </c>
      <c r="BE16" s="322">
        <v>449376</v>
      </c>
      <c r="BG16" s="425" t="s">
        <v>629</v>
      </c>
      <c r="BH16" s="322">
        <f t="shared" si="16"/>
        <v>3954.0624817219132</v>
      </c>
      <c r="BI16" s="322">
        <f t="shared" si="17"/>
        <v>4411.5042851432145</v>
      </c>
      <c r="BJ16" s="322">
        <f t="shared" si="18"/>
        <v>4194.3470954252089</v>
      </c>
      <c r="BK16" s="322">
        <f t="shared" si="19"/>
        <v>3769.3146635700095</v>
      </c>
    </row>
    <row r="17" spans="1:63">
      <c r="A17" s="416" t="s">
        <v>296</v>
      </c>
      <c r="B17" s="416" t="s">
        <v>629</v>
      </c>
      <c r="C17" s="425" t="s">
        <v>629</v>
      </c>
      <c r="D17" s="424">
        <v>1917.6811306315994</v>
      </c>
      <c r="E17" s="424">
        <v>2627.8462558332731</v>
      </c>
      <c r="F17" s="424">
        <v>2177.6221652920121</v>
      </c>
      <c r="G17" s="424">
        <v>987.78811900000005</v>
      </c>
      <c r="I17" s="425" t="s">
        <v>629</v>
      </c>
      <c r="J17" s="424">
        <v>493079</v>
      </c>
      <c r="K17" s="424">
        <v>701453</v>
      </c>
      <c r="L17" s="424">
        <v>563083</v>
      </c>
      <c r="M17" s="424">
        <v>291042</v>
      </c>
      <c r="O17" s="425" t="s">
        <v>629</v>
      </c>
      <c r="P17" s="424">
        <v>1917.6811306315994</v>
      </c>
      <c r="Q17" s="424">
        <v>2627.8462558332731</v>
      </c>
      <c r="R17" s="424">
        <v>2177.6221652920121</v>
      </c>
      <c r="S17" s="424">
        <v>987.78811900000005</v>
      </c>
      <c r="U17" s="425" t="s">
        <v>629</v>
      </c>
      <c r="V17" s="424">
        <v>493079</v>
      </c>
      <c r="W17" s="424">
        <v>701453</v>
      </c>
      <c r="X17" s="424">
        <v>563083</v>
      </c>
      <c r="Y17" s="424">
        <v>291042</v>
      </c>
      <c r="Z17" s="441">
        <v>3889.1965194859231</v>
      </c>
      <c r="AA17" s="417">
        <f t="shared" si="0"/>
        <v>3889.1965194859231</v>
      </c>
      <c r="AB17" s="417">
        <f t="shared" si="1"/>
        <v>3746.2898523967719</v>
      </c>
      <c r="AC17" s="417">
        <f t="shared" si="2"/>
        <v>3867.3200314909386</v>
      </c>
      <c r="AD17" s="417">
        <f t="shared" si="3"/>
        <v>3393.971038544265</v>
      </c>
      <c r="AF17" s="417">
        <f t="shared" si="4"/>
        <v>3889.1965194859231</v>
      </c>
      <c r="AG17" s="417">
        <f t="shared" si="5"/>
        <v>3889.1965194859231</v>
      </c>
      <c r="AH17" s="417">
        <f t="shared" si="6"/>
        <v>3746.2898523967719</v>
      </c>
      <c r="AI17" s="417">
        <f t="shared" si="7"/>
        <v>3867.3200314909386</v>
      </c>
      <c r="AK17" s="417">
        <f t="shared" si="8"/>
        <v>3889.1965194859231</v>
      </c>
      <c r="AL17" s="322">
        <f t="shared" si="9"/>
        <v>3889.1965194859231</v>
      </c>
      <c r="AM17" s="322">
        <f t="shared" si="10"/>
        <v>3746.2898523967719</v>
      </c>
      <c r="AN17" s="322">
        <f t="shared" si="11"/>
        <v>3867.3200314909386</v>
      </c>
      <c r="AP17" s="417">
        <f t="shared" si="12"/>
        <v>1917.6811306315994</v>
      </c>
      <c r="AQ17" s="322">
        <f t="shared" si="13"/>
        <v>2728.0885661829589</v>
      </c>
      <c r="AR17" s="322">
        <f t="shared" si="14"/>
        <v>2109.4721289571316</v>
      </c>
      <c r="AS17" s="322">
        <f t="shared" si="15"/>
        <v>1125.5525566051858</v>
      </c>
      <c r="AT17" s="322"/>
      <c r="AU17" s="432" t="s">
        <v>293</v>
      </c>
      <c r="AV17" s="322">
        <f>SUM(AV18:AV28)</f>
        <v>83721.746472469851</v>
      </c>
      <c r="AW17" s="322">
        <f>SUM(AW18:AW28)</f>
        <v>72823.788221147552</v>
      </c>
      <c r="AX17" s="322">
        <f>SUM(AX18:AX28)</f>
        <v>50836.767830537065</v>
      </c>
      <c r="AY17" s="322">
        <f>SUM(AY18:AY28)</f>
        <v>70183.342018395866</v>
      </c>
      <c r="BA17" s="432" t="s">
        <v>293</v>
      </c>
      <c r="BB17" s="322">
        <f>SUM(BB18:BB28)</f>
        <v>22585932</v>
      </c>
      <c r="BC17" s="322">
        <f>SUM(BC18:BC28)</f>
        <v>16007437.800000001</v>
      </c>
      <c r="BD17" s="322">
        <f>SUM(BD18:BD28)</f>
        <v>12563770</v>
      </c>
      <c r="BE17" s="322">
        <f>SUM(BE18:BE28)</f>
        <v>16385446</v>
      </c>
      <c r="BG17" s="432" t="s">
        <v>293</v>
      </c>
      <c r="BH17" s="322">
        <f t="shared" si="16"/>
        <v>3706.8094631857498</v>
      </c>
      <c r="BI17" s="322">
        <f t="shared" si="17"/>
        <v>4549.3719314122554</v>
      </c>
      <c r="BJ17" s="322">
        <f t="shared" si="18"/>
        <v>4046.2988283403042</v>
      </c>
      <c r="BK17" s="322">
        <f t="shared" si="19"/>
        <v>4283.2732180982966</v>
      </c>
    </row>
    <row r="18" spans="1:63">
      <c r="C18" s="432" t="s">
        <v>293</v>
      </c>
      <c r="D18" s="431">
        <v>19902.784606736317</v>
      </c>
      <c r="E18" s="431">
        <v>15860.221844159076</v>
      </c>
      <c r="F18" s="431">
        <v>14069.502105492578</v>
      </c>
      <c r="G18" s="431">
        <v>15204.375878999999</v>
      </c>
      <c r="I18" s="432" t="s">
        <v>293</v>
      </c>
      <c r="J18" s="431">
        <v>4406433</v>
      </c>
      <c r="K18" s="431">
        <v>4069774</v>
      </c>
      <c r="L18" s="431">
        <v>3653042</v>
      </c>
      <c r="M18" s="431">
        <v>5367004</v>
      </c>
      <c r="O18" s="432" t="s">
        <v>293</v>
      </c>
      <c r="P18" s="431">
        <f>SUM(P19:P30)</f>
        <v>19902.784606736317</v>
      </c>
      <c r="Q18" s="431">
        <f>SUM(Q19:Q30)</f>
        <v>15860.221844159076</v>
      </c>
      <c r="R18" s="431">
        <f>SUM(R19:R30)</f>
        <v>14069.502105492578</v>
      </c>
      <c r="S18" s="431">
        <f>SUM(S19:S30)</f>
        <v>15204.375878999999</v>
      </c>
      <c r="T18" s="322">
        <f>G18-S18</f>
        <v>0</v>
      </c>
      <c r="U18" s="432" t="s">
        <v>293</v>
      </c>
      <c r="V18" s="431">
        <v>4406433</v>
      </c>
      <c r="W18" s="431">
        <v>4069774</v>
      </c>
      <c r="X18" s="431">
        <v>3653042</v>
      </c>
      <c r="Y18" s="431">
        <v>5367004</v>
      </c>
      <c r="Z18" s="441"/>
      <c r="AA18" s="417">
        <f t="shared" si="0"/>
        <v>4516.7564346800045</v>
      </c>
      <c r="AB18" s="417">
        <f t="shared" si="1"/>
        <v>3897.0768018467552</v>
      </c>
      <c r="AC18" s="417">
        <f t="shared" si="2"/>
        <v>3851.4482191807756</v>
      </c>
      <c r="AD18" s="417">
        <f t="shared" si="3"/>
        <v>2832.9354475979521</v>
      </c>
      <c r="AF18" s="417">
        <f t="shared" si="4"/>
        <v>4516.7564346800045</v>
      </c>
      <c r="AG18" s="417">
        <f t="shared" si="5"/>
        <v>4516.7564346800045</v>
      </c>
      <c r="AH18" s="417">
        <f t="shared" si="6"/>
        <v>3897.0768018467552</v>
      </c>
      <c r="AI18" s="417">
        <f t="shared" si="7"/>
        <v>3851.4482191807756</v>
      </c>
      <c r="AK18" s="417">
        <f t="shared" si="8"/>
        <v>4516.7564346800045</v>
      </c>
      <c r="AL18" s="322">
        <f t="shared" si="9"/>
        <v>4516.7564346800045</v>
      </c>
      <c r="AM18" s="322">
        <f t="shared" si="10"/>
        <v>3897.0768018467552</v>
      </c>
      <c r="AN18" s="322">
        <f t="shared" si="11"/>
        <v>3851.4482191807756</v>
      </c>
      <c r="AP18" s="417">
        <f t="shared" si="12"/>
        <v>19902.784606736317</v>
      </c>
      <c r="AQ18" s="322">
        <f t="shared" si="13"/>
        <v>18382.177902193383</v>
      </c>
      <c r="AR18" s="322">
        <f t="shared" si="14"/>
        <v>14236.185234371875</v>
      </c>
      <c r="AS18" s="322">
        <f t="shared" si="15"/>
        <v>20670.737998136101</v>
      </c>
      <c r="AT18" s="322"/>
      <c r="AU18" s="425" t="s">
        <v>638</v>
      </c>
      <c r="AV18" s="322">
        <f t="shared" ref="AV18:AV28" si="24">SUMIFS($AP:$AP,$A:$A,$AU$17,$B:$B,AU18)</f>
        <v>38894.467174871366</v>
      </c>
      <c r="AW18" s="322">
        <f t="shared" ref="AW18:AW28" si="25">SUMIFS($AQ:$AQ,$A:$A,$AU$17,$B:$B,AU18)</f>
        <v>21878.847610722791</v>
      </c>
      <c r="AX18" s="322">
        <f t="shared" ref="AX18:AX28" si="26">SUMIFS($AR:$AR,$A:$A,$AU$17,$B:$B,AU18)</f>
        <v>11927.950539670386</v>
      </c>
      <c r="AY18" s="322">
        <f t="shared" ref="AY18:AY28" si="27">SUMIFS($AS:$AS,$A:$A,$AU$17,$B:$B,AU18)</f>
        <v>20183.698741396274</v>
      </c>
      <c r="BA18" s="425" t="s">
        <v>638</v>
      </c>
      <c r="BB18" s="322">
        <v>9487832</v>
      </c>
      <c r="BC18" s="322">
        <v>4905193</v>
      </c>
      <c r="BD18" s="322">
        <v>3075683</v>
      </c>
      <c r="BE18" s="322">
        <v>5542105</v>
      </c>
      <c r="BG18" s="425" t="s">
        <v>638</v>
      </c>
      <c r="BH18" s="322">
        <f t="shared" si="16"/>
        <v>4099.4051301573818</v>
      </c>
      <c r="BI18" s="322">
        <f t="shared" si="17"/>
        <v>4460.3438867181758</v>
      </c>
      <c r="BJ18" s="322">
        <f t="shared" si="18"/>
        <v>3878.146915553516</v>
      </c>
      <c r="BK18" s="322">
        <f t="shared" si="19"/>
        <v>3641.8831367136268</v>
      </c>
    </row>
    <row r="19" spans="1:63">
      <c r="A19" s="416" t="s">
        <v>293</v>
      </c>
      <c r="B19" s="416" t="s">
        <v>638</v>
      </c>
      <c r="C19" s="425" t="s">
        <v>638</v>
      </c>
      <c r="D19" s="424">
        <v>7911.2041681530709</v>
      </c>
      <c r="E19" s="424">
        <v>4839.6529609508079</v>
      </c>
      <c r="F19" s="424">
        <v>4591.5687395108098</v>
      </c>
      <c r="G19" s="424">
        <v>6925.3864979999998</v>
      </c>
      <c r="I19" s="425" t="s">
        <v>638</v>
      </c>
      <c r="J19" s="424">
        <v>1378984</v>
      </c>
      <c r="K19" s="424">
        <v>951412</v>
      </c>
      <c r="L19" s="424">
        <v>1308652</v>
      </c>
      <c r="M19" s="424">
        <v>2580784</v>
      </c>
      <c r="O19" s="425" t="s">
        <v>638</v>
      </c>
      <c r="P19" s="424">
        <v>7911.2041681530709</v>
      </c>
      <c r="Q19" s="424">
        <v>4839.6529609508079</v>
      </c>
      <c r="R19" s="424">
        <v>4591.5687395108098</v>
      </c>
      <c r="S19" s="424">
        <v>6925.3864979999998</v>
      </c>
      <c r="U19" s="425" t="s">
        <v>638</v>
      </c>
      <c r="V19" s="424">
        <v>1378984</v>
      </c>
      <c r="W19" s="424">
        <v>951412</v>
      </c>
      <c r="X19" s="424">
        <v>1308652</v>
      </c>
      <c r="Y19" s="424">
        <v>2580784</v>
      </c>
      <c r="Z19" s="441">
        <v>5736.9803914715985</v>
      </c>
      <c r="AA19" s="417">
        <f t="shared" si="0"/>
        <v>5736.9803914715985</v>
      </c>
      <c r="AB19" s="417">
        <f t="shared" si="1"/>
        <v>5086.8109304389764</v>
      </c>
      <c r="AC19" s="417">
        <f t="shared" si="2"/>
        <v>3508.624706576546</v>
      </c>
      <c r="AD19" s="417">
        <f t="shared" si="3"/>
        <v>2683.4428987470474</v>
      </c>
      <c r="AF19" s="417">
        <f t="shared" si="4"/>
        <v>5736.9803914715985</v>
      </c>
      <c r="AG19" s="417">
        <f t="shared" si="5"/>
        <v>5736.9803914715985</v>
      </c>
      <c r="AH19" s="417">
        <f t="shared" si="6"/>
        <v>5086.8109304389764</v>
      </c>
      <c r="AI19" s="417">
        <f t="shared" si="7"/>
        <v>3508.624706576546</v>
      </c>
      <c r="AK19" s="417">
        <f t="shared" si="8"/>
        <v>5736.9803914715985</v>
      </c>
      <c r="AL19" s="322">
        <f t="shared" si="9"/>
        <v>5736.9803914715985</v>
      </c>
      <c r="AM19" s="322">
        <f t="shared" si="10"/>
        <v>5086.8109304389764</v>
      </c>
      <c r="AN19" s="322">
        <f t="shared" si="11"/>
        <v>3508.624706576546</v>
      </c>
      <c r="AP19" s="417">
        <f t="shared" si="12"/>
        <v>7911.2041681530709</v>
      </c>
      <c r="AQ19" s="322">
        <f t="shared" si="13"/>
        <v>5458.2319882107768</v>
      </c>
      <c r="AR19" s="322">
        <f t="shared" si="14"/>
        <v>6656.8652977408274</v>
      </c>
      <c r="AS19" s="322">
        <f t="shared" si="15"/>
        <v>9055.0025047374438</v>
      </c>
      <c r="AT19" s="322"/>
      <c r="AU19" s="425" t="s">
        <v>637</v>
      </c>
      <c r="AV19" s="322">
        <f t="shared" si="24"/>
        <v>9935.349699004697</v>
      </c>
      <c r="AW19" s="322">
        <f t="shared" si="25"/>
        <v>12148.727971514993</v>
      </c>
      <c r="AX19" s="322">
        <f t="shared" si="26"/>
        <v>6762.9155005436633</v>
      </c>
      <c r="AY19" s="322">
        <f t="shared" si="27"/>
        <v>9259.6617187151678</v>
      </c>
      <c r="BA19" s="425" t="s">
        <v>637</v>
      </c>
      <c r="BB19" s="322">
        <v>1359771</v>
      </c>
      <c r="BC19" s="322">
        <v>1596077</v>
      </c>
      <c r="BD19" s="322">
        <v>1137546</v>
      </c>
      <c r="BE19" s="322">
        <v>1309816</v>
      </c>
      <c r="BG19" s="425" t="s">
        <v>637</v>
      </c>
      <c r="BH19" s="322">
        <f t="shared" si="16"/>
        <v>7306.6344987536122</v>
      </c>
      <c r="BI19" s="322">
        <f t="shared" si="17"/>
        <v>7611.6177173876895</v>
      </c>
      <c r="BJ19" s="322">
        <f t="shared" si="18"/>
        <v>5945.1797998003276</v>
      </c>
      <c r="BK19" s="322">
        <f t="shared" si="19"/>
        <v>7069.4370191806847</v>
      </c>
    </row>
    <row r="20" spans="1:63">
      <c r="A20" s="416" t="s">
        <v>293</v>
      </c>
      <c r="B20" s="416" t="s">
        <v>637</v>
      </c>
      <c r="C20" s="425" t="s">
        <v>637</v>
      </c>
      <c r="D20" s="424">
        <v>2101.5709339474579</v>
      </c>
      <c r="E20" s="424">
        <v>1783.1170933369042</v>
      </c>
      <c r="F20" s="424">
        <v>1744.1857289010409</v>
      </c>
      <c r="G20" s="424">
        <v>696.46160199999997</v>
      </c>
      <c r="I20" s="425" t="s">
        <v>637</v>
      </c>
      <c r="J20" s="424">
        <v>322646</v>
      </c>
      <c r="K20" s="424">
        <v>332646</v>
      </c>
      <c r="L20" s="424">
        <v>457703</v>
      </c>
      <c r="M20" s="424">
        <v>152628</v>
      </c>
      <c r="O20" s="425" t="s">
        <v>637</v>
      </c>
      <c r="P20" s="424">
        <v>2101.5709339474579</v>
      </c>
      <c r="Q20" s="424">
        <v>1783.1170933369042</v>
      </c>
      <c r="R20" s="424">
        <v>1744.1857289010409</v>
      </c>
      <c r="S20" s="424">
        <v>696.46160199999997</v>
      </c>
      <c r="U20" s="425" t="s">
        <v>637</v>
      </c>
      <c r="V20" s="424">
        <v>322646</v>
      </c>
      <c r="W20" s="424">
        <v>332646</v>
      </c>
      <c r="X20" s="424">
        <v>457703</v>
      </c>
      <c r="Y20" s="424">
        <v>152628</v>
      </c>
      <c r="Z20" s="441">
        <v>6513.5502499564782</v>
      </c>
      <c r="AA20" s="417">
        <f t="shared" si="0"/>
        <v>6513.5502499564782</v>
      </c>
      <c r="AB20" s="417">
        <f t="shared" si="1"/>
        <v>5360.4044339535249</v>
      </c>
      <c r="AC20" s="417">
        <f t="shared" si="2"/>
        <v>3810.7369383662349</v>
      </c>
      <c r="AD20" s="417">
        <f t="shared" si="3"/>
        <v>4563.1312865267182</v>
      </c>
      <c r="AF20" s="417">
        <f t="shared" si="4"/>
        <v>6513.5502499564782</v>
      </c>
      <c r="AG20" s="417">
        <f t="shared" si="5"/>
        <v>6513.5502499564782</v>
      </c>
      <c r="AH20" s="417">
        <f t="shared" si="6"/>
        <v>5360.4044339535249</v>
      </c>
      <c r="AI20" s="417">
        <f t="shared" si="7"/>
        <v>3810.7369383662349</v>
      </c>
      <c r="AK20" s="417">
        <f t="shared" si="8"/>
        <v>6513.5502499564782</v>
      </c>
      <c r="AL20" s="322">
        <f t="shared" si="9"/>
        <v>6513.5502499564782</v>
      </c>
      <c r="AM20" s="322">
        <f t="shared" si="10"/>
        <v>5360.4044339535249</v>
      </c>
      <c r="AN20" s="322">
        <f t="shared" si="11"/>
        <v>3810.7369383662349</v>
      </c>
      <c r="AP20" s="417">
        <f t="shared" si="12"/>
        <v>2101.5709339474579</v>
      </c>
      <c r="AQ20" s="322">
        <f t="shared" si="13"/>
        <v>2166.7064364470225</v>
      </c>
      <c r="AR20" s="322">
        <f t="shared" si="14"/>
        <v>2453.4731906338302</v>
      </c>
      <c r="AS20" s="322">
        <f t="shared" si="15"/>
        <v>581.62515742896176</v>
      </c>
      <c r="AT20" s="322"/>
      <c r="AU20" s="425" t="s">
        <v>636</v>
      </c>
      <c r="AV20" s="322">
        <f t="shared" si="24"/>
        <v>9224.9839857121297</v>
      </c>
      <c r="AW20" s="322">
        <f t="shared" si="25"/>
        <v>11264.424507700925</v>
      </c>
      <c r="AX20" s="322">
        <f t="shared" si="26"/>
        <v>12257.864937121683</v>
      </c>
      <c r="AY20" s="322">
        <f t="shared" si="27"/>
        <v>11137.811488072564</v>
      </c>
      <c r="BA20" s="425" t="s">
        <v>636</v>
      </c>
      <c r="BB20" s="322">
        <v>1171210</v>
      </c>
      <c r="BC20" s="322">
        <v>1435075</v>
      </c>
      <c r="BD20" s="322">
        <v>1472179</v>
      </c>
      <c r="BE20" s="322">
        <v>1488399</v>
      </c>
      <c r="BG20" s="425" t="s">
        <v>636</v>
      </c>
      <c r="BH20" s="322">
        <f t="shared" si="16"/>
        <v>7876.4559606835064</v>
      </c>
      <c r="BI20" s="322">
        <f t="shared" si="17"/>
        <v>7849.3629306488692</v>
      </c>
      <c r="BJ20" s="322">
        <f t="shared" si="18"/>
        <v>8326.3413872373421</v>
      </c>
      <c r="BK20" s="322">
        <f t="shared" si="19"/>
        <v>7483.081813460346</v>
      </c>
    </row>
    <row r="21" spans="1:63">
      <c r="A21" s="416" t="s">
        <v>293</v>
      </c>
      <c r="B21" s="416" t="s">
        <v>636</v>
      </c>
      <c r="C21" s="425" t="s">
        <v>636</v>
      </c>
      <c r="D21" s="424">
        <v>3760.3885215215346</v>
      </c>
      <c r="E21" s="424">
        <v>3755.9129659839555</v>
      </c>
      <c r="F21" s="424">
        <v>3306.4581949932744</v>
      </c>
      <c r="G21" s="424">
        <v>3218.5258979999999</v>
      </c>
      <c r="I21" s="425" t="s">
        <v>636</v>
      </c>
      <c r="J21" s="424">
        <v>403231</v>
      </c>
      <c r="K21" s="424">
        <v>473057</v>
      </c>
      <c r="L21" s="424">
        <v>447031</v>
      </c>
      <c r="M21" s="424">
        <v>442814</v>
      </c>
      <c r="O21" s="425" t="s">
        <v>636</v>
      </c>
      <c r="P21" s="424">
        <v>3760.3885215215346</v>
      </c>
      <c r="Q21" s="424">
        <v>3755.9129659839555</v>
      </c>
      <c r="R21" s="424">
        <v>3306.4581949932744</v>
      </c>
      <c r="S21" s="424">
        <v>3218.5258979999999</v>
      </c>
      <c r="U21" s="425" t="s">
        <v>636</v>
      </c>
      <c r="V21" s="424">
        <v>403231</v>
      </c>
      <c r="W21" s="424">
        <v>473057</v>
      </c>
      <c r="X21" s="424">
        <v>447031</v>
      </c>
      <c r="Y21" s="424">
        <v>442814</v>
      </c>
      <c r="Z21" s="441">
        <v>9325.6434190861673</v>
      </c>
      <c r="AA21" s="417">
        <f t="shared" si="0"/>
        <v>9325.6434190861673</v>
      </c>
      <c r="AB21" s="417">
        <f t="shared" si="1"/>
        <v>7939.6625903093191</v>
      </c>
      <c r="AC21" s="417">
        <f t="shared" si="2"/>
        <v>7396.4852437376248</v>
      </c>
      <c r="AD21" s="417">
        <f t="shared" si="3"/>
        <v>7268.3472022113119</v>
      </c>
      <c r="AF21" s="417">
        <f t="shared" si="4"/>
        <v>9325.6434190861692</v>
      </c>
      <c r="AG21" s="417">
        <f t="shared" si="5"/>
        <v>9325.6434190861673</v>
      </c>
      <c r="AH21" s="417">
        <f t="shared" si="6"/>
        <v>7939.6625903093191</v>
      </c>
      <c r="AI21" s="417">
        <f t="shared" si="7"/>
        <v>7396.4852437376248</v>
      </c>
      <c r="AK21" s="417">
        <f t="shared" si="8"/>
        <v>9325.6434190861692</v>
      </c>
      <c r="AL21" s="322">
        <f t="shared" si="9"/>
        <v>9325.6434190861673</v>
      </c>
      <c r="AM21" s="322">
        <f t="shared" si="10"/>
        <v>7939.6625903093191</v>
      </c>
      <c r="AN21" s="322">
        <f t="shared" si="11"/>
        <v>7396.4852437376248</v>
      </c>
      <c r="AP21" s="417">
        <f t="shared" si="12"/>
        <v>3760.388521521535</v>
      </c>
      <c r="AQ21" s="322">
        <f t="shared" si="13"/>
        <v>4411.560898902645</v>
      </c>
      <c r="AR21" s="322">
        <f t="shared" si="14"/>
        <v>3549.2753074085649</v>
      </c>
      <c r="AS21" s="322">
        <f t="shared" si="15"/>
        <v>3275.2672167204328</v>
      </c>
      <c r="AT21" s="322"/>
      <c r="AU21" s="425" t="s">
        <v>635</v>
      </c>
      <c r="AV21" s="322">
        <f t="shared" si="24"/>
        <v>14846.272855413519</v>
      </c>
      <c r="AW21" s="322">
        <f t="shared" si="25"/>
        <v>8932.5292909946002</v>
      </c>
      <c r="AX21" s="322">
        <f t="shared" si="26"/>
        <v>9960.8519387760534</v>
      </c>
      <c r="AY21" s="322">
        <f t="shared" si="27"/>
        <v>6957.0368054814717</v>
      </c>
      <c r="BA21" s="425" t="s">
        <v>635</v>
      </c>
      <c r="BB21" s="322">
        <v>6292633</v>
      </c>
      <c r="BC21" s="322">
        <v>3721053</v>
      </c>
      <c r="BD21" s="322">
        <v>4099999</v>
      </c>
      <c r="BE21" s="322">
        <v>3614464</v>
      </c>
      <c r="BG21" s="425" t="s">
        <v>635</v>
      </c>
      <c r="BH21" s="322">
        <f t="shared" si="16"/>
        <v>2359.3101417822268</v>
      </c>
      <c r="BI21" s="322">
        <f t="shared" si="17"/>
        <v>2400.5380442027031</v>
      </c>
      <c r="BJ21" s="322">
        <f t="shared" si="18"/>
        <v>2429.4766751835928</v>
      </c>
      <c r="BK21" s="322">
        <f t="shared" si="19"/>
        <v>1924.7768978973015</v>
      </c>
    </row>
    <row r="22" spans="1:63">
      <c r="A22" s="416" t="s">
        <v>293</v>
      </c>
      <c r="B22" s="416" t="s">
        <v>635</v>
      </c>
      <c r="C22" s="425" t="s">
        <v>635</v>
      </c>
      <c r="D22" s="424">
        <v>1229.9056913508227</v>
      </c>
      <c r="E22" s="424">
        <v>356.88803124263495</v>
      </c>
      <c r="F22" s="424">
        <v>400.22934316633064</v>
      </c>
      <c r="G22" s="424">
        <v>568.54153499999995</v>
      </c>
      <c r="I22" s="425" t="s">
        <v>635</v>
      </c>
      <c r="J22" s="424">
        <v>679768</v>
      </c>
      <c r="K22" s="424">
        <v>204885</v>
      </c>
      <c r="L22" s="424">
        <v>251892</v>
      </c>
      <c r="M22" s="424">
        <v>562633</v>
      </c>
      <c r="O22" s="425" t="s">
        <v>635</v>
      </c>
      <c r="P22" s="424">
        <v>1229.9056913508227</v>
      </c>
      <c r="Q22" s="424">
        <v>356.88803124263495</v>
      </c>
      <c r="R22" s="424">
        <v>400.22934316633064</v>
      </c>
      <c r="S22" s="424">
        <v>568.54153499999995</v>
      </c>
      <c r="U22" s="425" t="s">
        <v>635</v>
      </c>
      <c r="V22" s="424">
        <v>679768</v>
      </c>
      <c r="W22" s="424">
        <v>204885</v>
      </c>
      <c r="X22" s="424">
        <v>251892</v>
      </c>
      <c r="Y22" s="424">
        <v>562633</v>
      </c>
      <c r="Z22" s="441">
        <v>1809.3021315372637</v>
      </c>
      <c r="AA22" s="417">
        <f t="shared" si="0"/>
        <v>1809.3021315372637</v>
      </c>
      <c r="AB22" s="417">
        <f t="shared" si="1"/>
        <v>1741.8943858390558</v>
      </c>
      <c r="AC22" s="417">
        <f t="shared" si="2"/>
        <v>1588.8926332171352</v>
      </c>
      <c r="AD22" s="417">
        <f t="shared" si="3"/>
        <v>1010.5015791821667</v>
      </c>
      <c r="AF22" s="417">
        <f t="shared" si="4"/>
        <v>1809.3021315372637</v>
      </c>
      <c r="AG22" s="417">
        <f t="shared" si="5"/>
        <v>1809.3021315372637</v>
      </c>
      <c r="AH22" s="417">
        <f t="shared" si="6"/>
        <v>1741.8943858390558</v>
      </c>
      <c r="AI22" s="417">
        <f t="shared" si="7"/>
        <v>1588.8926332171352</v>
      </c>
      <c r="AK22" s="417">
        <f t="shared" si="8"/>
        <v>1809.3021315372637</v>
      </c>
      <c r="AL22" s="322">
        <f t="shared" si="9"/>
        <v>1809.3021315372637</v>
      </c>
      <c r="AM22" s="322">
        <f t="shared" si="10"/>
        <v>1741.8943858390558</v>
      </c>
      <c r="AN22" s="322">
        <f t="shared" si="11"/>
        <v>1588.8926332171352</v>
      </c>
      <c r="AP22" s="417">
        <f t="shared" si="12"/>
        <v>1229.9056913508227</v>
      </c>
      <c r="AQ22" s="322">
        <f t="shared" si="13"/>
        <v>370.69886722001223</v>
      </c>
      <c r="AR22" s="322">
        <f t="shared" si="14"/>
        <v>438.76926063777142</v>
      </c>
      <c r="AS22" s="322">
        <f t="shared" si="15"/>
        <v>893.96342890485641</v>
      </c>
      <c r="AT22" s="322"/>
      <c r="AU22" s="425" t="s">
        <v>634</v>
      </c>
      <c r="AV22" s="322">
        <f t="shared" si="24"/>
        <v>2177.7196983686454</v>
      </c>
      <c r="AW22" s="322">
        <f t="shared" si="25"/>
        <v>2723.6809786763197</v>
      </c>
      <c r="AX22" s="322">
        <f t="shared" si="26"/>
        <v>2204.0213294191808</v>
      </c>
      <c r="AY22" s="322">
        <f t="shared" si="27"/>
        <v>9911.6629082180189</v>
      </c>
      <c r="BA22" s="425" t="s">
        <v>634</v>
      </c>
      <c r="BB22" s="322">
        <v>226457</v>
      </c>
      <c r="BC22" s="322">
        <v>283545</v>
      </c>
      <c r="BD22" s="322">
        <v>187383</v>
      </c>
      <c r="BE22" s="322">
        <v>1058134</v>
      </c>
      <c r="BG22" s="425" t="s">
        <v>634</v>
      </c>
      <c r="BH22" s="322">
        <f t="shared" si="16"/>
        <v>9616.4821505568179</v>
      </c>
      <c r="BI22" s="322">
        <f t="shared" si="17"/>
        <v>9605.8155801594803</v>
      </c>
      <c r="BJ22" s="322">
        <f t="shared" si="18"/>
        <v>11762.119986440504</v>
      </c>
      <c r="BK22" s="322">
        <f t="shared" si="19"/>
        <v>9367.1150423462623</v>
      </c>
    </row>
    <row r="23" spans="1:63">
      <c r="A23" s="416" t="s">
        <v>293</v>
      </c>
      <c r="B23" s="416" t="s">
        <v>634</v>
      </c>
      <c r="C23" s="425" t="s">
        <v>634</v>
      </c>
      <c r="D23" s="424">
        <v>83.966402042102189</v>
      </c>
      <c r="E23" s="424">
        <v>149.64031241503952</v>
      </c>
      <c r="F23" s="424">
        <v>325.07721804113191</v>
      </c>
      <c r="G23" s="424">
        <v>830.78954999999996</v>
      </c>
      <c r="I23" s="425" t="s">
        <v>634</v>
      </c>
      <c r="J23" s="424">
        <v>4176</v>
      </c>
      <c r="K23" s="424">
        <v>8262</v>
      </c>
      <c r="L23" s="424">
        <v>27737</v>
      </c>
      <c r="M23" s="424">
        <v>92237</v>
      </c>
      <c r="O23" s="425" t="s">
        <v>634</v>
      </c>
      <c r="P23" s="424">
        <v>83.966402042102189</v>
      </c>
      <c r="Q23" s="424">
        <v>149.64031241503952</v>
      </c>
      <c r="R23" s="424">
        <v>325.07721804113191</v>
      </c>
      <c r="S23" s="424">
        <v>830.78954999999996</v>
      </c>
      <c r="U23" s="425" t="s">
        <v>634</v>
      </c>
      <c r="V23" s="424">
        <v>4176</v>
      </c>
      <c r="W23" s="424">
        <v>8262</v>
      </c>
      <c r="X23" s="424">
        <v>27737</v>
      </c>
      <c r="Y23" s="424">
        <v>92237</v>
      </c>
      <c r="Z23" s="441">
        <v>20106.897040733282</v>
      </c>
      <c r="AA23" s="417">
        <f t="shared" si="0"/>
        <v>20106.897040733282</v>
      </c>
      <c r="AB23" s="417">
        <f t="shared" si="1"/>
        <v>18111.875141011802</v>
      </c>
      <c r="AC23" s="417">
        <f t="shared" si="2"/>
        <v>11719.984787148283</v>
      </c>
      <c r="AD23" s="417">
        <f t="shared" si="3"/>
        <v>9007.1180762600688</v>
      </c>
      <c r="AF23" s="417">
        <f t="shared" si="4"/>
        <v>20106.897040733282</v>
      </c>
      <c r="AG23" s="417">
        <f t="shared" si="5"/>
        <v>20106.897040733282</v>
      </c>
      <c r="AH23" s="417">
        <f t="shared" si="6"/>
        <v>18111.875141011802</v>
      </c>
      <c r="AI23" s="417">
        <f t="shared" si="7"/>
        <v>11719.984787148283</v>
      </c>
      <c r="AK23" s="417">
        <f t="shared" si="8"/>
        <v>20106.897040733282</v>
      </c>
      <c r="AL23" s="322">
        <f t="shared" si="9"/>
        <v>20106.897040733282</v>
      </c>
      <c r="AM23" s="322">
        <f t="shared" si="10"/>
        <v>18111.875141011802</v>
      </c>
      <c r="AN23" s="322">
        <f t="shared" si="11"/>
        <v>11719.984787148283</v>
      </c>
      <c r="AP23" s="417">
        <f t="shared" si="12"/>
        <v>83.966402042102189</v>
      </c>
      <c r="AQ23" s="322">
        <f t="shared" si="13"/>
        <v>166.12318335053837</v>
      </c>
      <c r="AR23" s="322">
        <f t="shared" si="14"/>
        <v>502.36908078624435</v>
      </c>
      <c r="AS23" s="322">
        <f t="shared" si="15"/>
        <v>1081.0162368121962</v>
      </c>
      <c r="AT23" s="322"/>
      <c r="AU23" s="425" t="s">
        <v>633</v>
      </c>
      <c r="AV23" s="322">
        <f t="shared" si="24"/>
        <v>1254.856413790151</v>
      </c>
      <c r="AW23" s="322">
        <f t="shared" si="25"/>
        <v>1381.1359585513442</v>
      </c>
      <c r="AX23" s="322">
        <f t="shared" si="26"/>
        <v>1156.0556337738628</v>
      </c>
      <c r="AY23" s="322">
        <f t="shared" si="27"/>
        <v>3113.8155834461604</v>
      </c>
      <c r="BA23" s="425" t="s">
        <v>633</v>
      </c>
      <c r="BB23" s="322">
        <v>220633</v>
      </c>
      <c r="BC23" s="322">
        <v>201561.8</v>
      </c>
      <c r="BD23" s="322">
        <v>164537</v>
      </c>
      <c r="BE23" s="322">
        <v>422247</v>
      </c>
      <c r="BG23" s="425" t="s">
        <v>633</v>
      </c>
      <c r="BH23" s="322">
        <f t="shared" si="16"/>
        <v>5687.5282201218815</v>
      </c>
      <c r="BI23" s="322">
        <f t="shared" si="17"/>
        <v>6852.1711879500199</v>
      </c>
      <c r="BJ23" s="322">
        <f t="shared" si="18"/>
        <v>7026.113480699556</v>
      </c>
      <c r="BK23" s="322">
        <f t="shared" si="19"/>
        <v>7374.3936213783882</v>
      </c>
    </row>
    <row r="24" spans="1:63">
      <c r="A24" s="416" t="s">
        <v>293</v>
      </c>
      <c r="B24" s="416" t="s">
        <v>633</v>
      </c>
      <c r="C24" s="425" t="s">
        <v>633</v>
      </c>
      <c r="D24" s="424">
        <v>423.72243003623748</v>
      </c>
      <c r="E24" s="424">
        <v>72.901317663351492</v>
      </c>
      <c r="F24" s="424">
        <v>166.14614924714681</v>
      </c>
      <c r="G24" s="424">
        <v>124.90106</v>
      </c>
      <c r="I24" s="425" t="s">
        <v>633</v>
      </c>
      <c r="J24" s="424">
        <v>104048</v>
      </c>
      <c r="K24" s="424">
        <v>16854</v>
      </c>
      <c r="L24" s="424">
        <v>12092</v>
      </c>
      <c r="M24" s="424">
        <v>27989</v>
      </c>
      <c r="O24" s="425" t="s">
        <v>633</v>
      </c>
      <c r="P24" s="424">
        <v>423.72243003623748</v>
      </c>
      <c r="Q24" s="424">
        <v>72.901317663351492</v>
      </c>
      <c r="R24" s="424">
        <v>166.14614924714681</v>
      </c>
      <c r="S24" s="424">
        <v>124.90106</v>
      </c>
      <c r="U24" s="425" t="s">
        <v>633</v>
      </c>
      <c r="V24" s="424">
        <v>104048</v>
      </c>
      <c r="W24" s="424">
        <v>16854</v>
      </c>
      <c r="X24" s="424">
        <v>12092</v>
      </c>
      <c r="Y24" s="424">
        <v>27989</v>
      </c>
      <c r="Z24" s="441">
        <v>4072.3745774665294</v>
      </c>
      <c r="AA24" s="417">
        <f t="shared" si="0"/>
        <v>4072.3745774665294</v>
      </c>
      <c r="AB24" s="417">
        <f t="shared" si="1"/>
        <v>4325.4608795153372</v>
      </c>
      <c r="AC24" s="417">
        <f t="shared" si="2"/>
        <v>13740.171125301589</v>
      </c>
      <c r="AD24" s="417">
        <f t="shared" si="3"/>
        <v>4462.5052699274711</v>
      </c>
      <c r="AF24" s="417">
        <f t="shared" si="4"/>
        <v>4072.3745774665294</v>
      </c>
      <c r="AG24" s="417">
        <f t="shared" si="5"/>
        <v>4072.3745774665294</v>
      </c>
      <c r="AH24" s="417">
        <f t="shared" si="6"/>
        <v>4325.4608795153372</v>
      </c>
      <c r="AI24" s="417">
        <f t="shared" si="7"/>
        <v>13740.171125301589</v>
      </c>
      <c r="AK24" s="417">
        <f t="shared" si="8"/>
        <v>4072.3745774665294</v>
      </c>
      <c r="AL24" s="322">
        <f t="shared" si="9"/>
        <v>4072.3745774665294</v>
      </c>
      <c r="AM24" s="322">
        <f t="shared" si="10"/>
        <v>4325.4608795153372</v>
      </c>
      <c r="AN24" s="322">
        <f t="shared" si="11"/>
        <v>13740.171125301589</v>
      </c>
      <c r="AP24" s="417">
        <f t="shared" si="12"/>
        <v>423.72243003623748</v>
      </c>
      <c r="AQ24" s="322">
        <f t="shared" si="13"/>
        <v>68.635801128620898</v>
      </c>
      <c r="AR24" s="322">
        <f t="shared" si="14"/>
        <v>52.303472955099458</v>
      </c>
      <c r="AS24" s="322">
        <f t="shared" si="15"/>
        <v>384.57364962606619</v>
      </c>
      <c r="AT24" s="322"/>
      <c r="AU24" s="425" t="s">
        <v>97</v>
      </c>
      <c r="AV24" s="322">
        <f t="shared" si="24"/>
        <v>530.98786824586341</v>
      </c>
      <c r="AW24" s="322">
        <f t="shared" si="25"/>
        <v>1029.0295682264432</v>
      </c>
      <c r="AX24" s="322">
        <f t="shared" si="26"/>
        <v>953.6749650393308</v>
      </c>
      <c r="AY24" s="322">
        <f t="shared" si="27"/>
        <v>611.56502973176816</v>
      </c>
      <c r="BA24" s="425" t="s">
        <v>97</v>
      </c>
      <c r="BB24" s="322">
        <v>319451</v>
      </c>
      <c r="BC24" s="322">
        <v>652614</v>
      </c>
      <c r="BD24" s="322">
        <v>624472</v>
      </c>
      <c r="BE24" s="322">
        <v>716819</v>
      </c>
      <c r="BG24" s="425" t="s">
        <v>97</v>
      </c>
      <c r="BH24" s="322">
        <f t="shared" si="16"/>
        <v>1662.1887808955471</v>
      </c>
      <c r="BI24" s="322">
        <f t="shared" si="17"/>
        <v>1576.7813259084899</v>
      </c>
      <c r="BJ24" s="322">
        <f t="shared" si="18"/>
        <v>1527.1700973611801</v>
      </c>
      <c r="BK24" s="322">
        <f t="shared" si="19"/>
        <v>853.16520590521191</v>
      </c>
    </row>
    <row r="25" spans="1:63">
      <c r="A25" s="416" t="s">
        <v>293</v>
      </c>
      <c r="B25" s="416" t="s">
        <v>97</v>
      </c>
      <c r="C25" s="425" t="s">
        <v>97</v>
      </c>
      <c r="D25" s="424">
        <v>401.06833119920196</v>
      </c>
      <c r="E25" s="424">
        <v>550.75306362184403</v>
      </c>
      <c r="F25" s="424">
        <v>263.34997653157501</v>
      </c>
      <c r="G25" s="424">
        <v>224.40499800000001</v>
      </c>
      <c r="I25" s="425" t="s">
        <v>97</v>
      </c>
      <c r="J25" s="424">
        <v>226339</v>
      </c>
      <c r="K25" s="424">
        <v>314420</v>
      </c>
      <c r="L25" s="424">
        <v>217162</v>
      </c>
      <c r="M25" s="424">
        <v>109284</v>
      </c>
      <c r="O25" s="425" t="s">
        <v>97</v>
      </c>
      <c r="P25" s="424">
        <v>401.06833119920196</v>
      </c>
      <c r="Q25" s="424">
        <v>550.75306362184403</v>
      </c>
      <c r="R25" s="424">
        <v>263.34997653157501</v>
      </c>
      <c r="S25" s="424">
        <v>224.40499800000001</v>
      </c>
      <c r="U25" s="425" t="s">
        <v>97</v>
      </c>
      <c r="V25" s="424">
        <v>226339</v>
      </c>
      <c r="W25" s="424">
        <v>314420</v>
      </c>
      <c r="X25" s="424">
        <v>217162</v>
      </c>
      <c r="Y25" s="424">
        <v>109284</v>
      </c>
      <c r="Z25" s="441">
        <v>1771.9806626308412</v>
      </c>
      <c r="AA25" s="417">
        <f t="shared" si="0"/>
        <v>1771.9806626308412</v>
      </c>
      <c r="AB25" s="417">
        <f t="shared" si="1"/>
        <v>1751.6476802424911</v>
      </c>
      <c r="AC25" s="417">
        <f t="shared" si="2"/>
        <v>1212.689036440883</v>
      </c>
      <c r="AD25" s="417">
        <f t="shared" si="3"/>
        <v>2053.41127703964</v>
      </c>
      <c r="AF25" s="417">
        <f t="shared" si="4"/>
        <v>1771.9806626308414</v>
      </c>
      <c r="AG25" s="417">
        <f t="shared" si="5"/>
        <v>1771.9806626308412</v>
      </c>
      <c r="AH25" s="417">
        <f t="shared" si="6"/>
        <v>1751.6476802424911</v>
      </c>
      <c r="AI25" s="417">
        <f t="shared" si="7"/>
        <v>1212.689036440883</v>
      </c>
      <c r="AK25" s="417">
        <f t="shared" si="8"/>
        <v>1771.9806626308414</v>
      </c>
      <c r="AL25" s="322">
        <f t="shared" si="9"/>
        <v>1771.9806626308412</v>
      </c>
      <c r="AM25" s="322">
        <f t="shared" si="10"/>
        <v>1751.6476802424911</v>
      </c>
      <c r="AN25" s="322">
        <f t="shared" si="11"/>
        <v>1212.689036440883</v>
      </c>
      <c r="AP25" s="417">
        <f t="shared" si="12"/>
        <v>401.06833119920202</v>
      </c>
      <c r="AQ25" s="322">
        <f t="shared" si="13"/>
        <v>557.14615994438907</v>
      </c>
      <c r="AR25" s="322">
        <f t="shared" si="14"/>
        <v>380.39131353681989</v>
      </c>
      <c r="AS25" s="322">
        <f t="shared" si="15"/>
        <v>132.52750865840545</v>
      </c>
      <c r="AT25" s="322"/>
      <c r="AU25" s="425" t="s">
        <v>632</v>
      </c>
      <c r="AV25" s="322">
        <f t="shared" si="24"/>
        <v>109.67033033844376</v>
      </c>
      <c r="AW25" s="322">
        <f t="shared" si="25"/>
        <v>25.966803857875401</v>
      </c>
      <c r="AX25" s="322">
        <f t="shared" si="26"/>
        <v>31.650334193108247</v>
      </c>
      <c r="AY25" s="322">
        <f t="shared" si="27"/>
        <v>58.061214353502365</v>
      </c>
      <c r="BA25" s="425" t="s">
        <v>632</v>
      </c>
      <c r="BB25" s="322">
        <v>30638</v>
      </c>
      <c r="BC25" s="322">
        <v>3574</v>
      </c>
      <c r="BD25" s="322">
        <v>9755</v>
      </c>
      <c r="BE25" s="322">
        <v>3490</v>
      </c>
      <c r="BG25" s="425" t="s">
        <v>632</v>
      </c>
      <c r="BH25" s="322">
        <f t="shared" si="16"/>
        <v>3579.5525275293348</v>
      </c>
      <c r="BI25" s="322">
        <f t="shared" si="17"/>
        <v>7265.4739389690549</v>
      </c>
      <c r="BJ25" s="322">
        <f t="shared" si="18"/>
        <v>3244.5242637732695</v>
      </c>
      <c r="BK25" s="322">
        <f t="shared" si="19"/>
        <v>16636.451104155403</v>
      </c>
    </row>
    <row r="26" spans="1:63">
      <c r="A26" s="416" t="s">
        <v>293</v>
      </c>
      <c r="B26" s="416" t="s">
        <v>632</v>
      </c>
      <c r="C26" s="425" t="s">
        <v>632</v>
      </c>
      <c r="D26" s="424">
        <v>105.70265062521324</v>
      </c>
      <c r="E26" s="424">
        <v>3.1805646925364672</v>
      </c>
      <c r="F26" s="424">
        <v>45.130322024407306</v>
      </c>
      <c r="G26" s="424">
        <v>13.151999999999999</v>
      </c>
      <c r="I26" s="425" t="s">
        <v>632</v>
      </c>
      <c r="J26" s="424">
        <v>30208</v>
      </c>
      <c r="K26" s="424">
        <v>1224</v>
      </c>
      <c r="L26" s="424">
        <v>8865</v>
      </c>
      <c r="M26" s="424">
        <v>1362</v>
      </c>
      <c r="O26" s="425" t="s">
        <v>632</v>
      </c>
      <c r="P26" s="424">
        <v>105.70265062521324</v>
      </c>
      <c r="Q26" s="424">
        <v>3.1805646925364672</v>
      </c>
      <c r="R26" s="424">
        <v>45.130322024407306</v>
      </c>
      <c r="S26" s="424">
        <v>13.151999999999999</v>
      </c>
      <c r="U26" s="425" t="s">
        <v>632</v>
      </c>
      <c r="V26" s="424">
        <v>30208</v>
      </c>
      <c r="W26" s="424">
        <v>1224</v>
      </c>
      <c r="X26" s="424">
        <v>8865</v>
      </c>
      <c r="Y26" s="424">
        <v>1362</v>
      </c>
      <c r="Z26" s="441">
        <v>3499.1608390232136</v>
      </c>
      <c r="AA26" s="417">
        <f t="shared" si="0"/>
        <v>3499.1608390232136</v>
      </c>
      <c r="AB26" s="417">
        <f t="shared" si="1"/>
        <v>2598.5005657977672</v>
      </c>
      <c r="AC26" s="417">
        <f t="shared" si="2"/>
        <v>5090.8428679534463</v>
      </c>
      <c r="AD26" s="417">
        <f t="shared" si="3"/>
        <v>9656.3876651982373</v>
      </c>
      <c r="AF26" s="417">
        <f t="shared" si="4"/>
        <v>3499.1608390232136</v>
      </c>
      <c r="AG26" s="417">
        <f t="shared" si="5"/>
        <v>3499.1608390232136</v>
      </c>
      <c r="AH26" s="417">
        <f t="shared" si="6"/>
        <v>2598.5005657977672</v>
      </c>
      <c r="AI26" s="417">
        <f t="shared" si="7"/>
        <v>5090.8428679534463</v>
      </c>
      <c r="AK26" s="417">
        <f t="shared" si="8"/>
        <v>3499.1608390232136</v>
      </c>
      <c r="AL26" s="322">
        <f t="shared" si="9"/>
        <v>3499.1608390232136</v>
      </c>
      <c r="AM26" s="322">
        <f t="shared" si="10"/>
        <v>2598.5005657977672</v>
      </c>
      <c r="AN26" s="322">
        <f t="shared" si="11"/>
        <v>5090.8428679534463</v>
      </c>
      <c r="AP26" s="417">
        <f t="shared" si="12"/>
        <v>105.70265062521324</v>
      </c>
      <c r="AQ26" s="322">
        <f t="shared" si="13"/>
        <v>4.282972866964414</v>
      </c>
      <c r="AR26" s="322">
        <f t="shared" si="14"/>
        <v>23.035707515797206</v>
      </c>
      <c r="AS26" s="322">
        <f t="shared" si="15"/>
        <v>6.9337279861525936</v>
      </c>
      <c r="AT26" s="322"/>
      <c r="AU26" s="425" t="s">
        <v>631</v>
      </c>
      <c r="AV26" s="322">
        <f t="shared" si="24"/>
        <v>1605.6871084792381</v>
      </c>
      <c r="AW26" s="322">
        <f t="shared" si="25"/>
        <v>784.11116019445205</v>
      </c>
      <c r="AX26" s="322">
        <f t="shared" si="26"/>
        <v>1094.8071627557797</v>
      </c>
      <c r="AY26" s="322">
        <f t="shared" si="27"/>
        <v>744.92187461897208</v>
      </c>
      <c r="BA26" s="425" t="s">
        <v>631</v>
      </c>
      <c r="BB26" s="322">
        <v>187109</v>
      </c>
      <c r="BC26" s="322">
        <v>94301</v>
      </c>
      <c r="BD26" s="322">
        <v>140532</v>
      </c>
      <c r="BE26" s="322">
        <v>91299</v>
      </c>
      <c r="BG26" s="425" t="s">
        <v>631</v>
      </c>
      <c r="BH26" s="322">
        <f t="shared" si="16"/>
        <v>8581.5599916585415</v>
      </c>
      <c r="BI26" s="322">
        <f t="shared" si="17"/>
        <v>8314.982451876991</v>
      </c>
      <c r="BJ26" s="322">
        <f t="shared" si="18"/>
        <v>7790.4474621849813</v>
      </c>
      <c r="BK26" s="322">
        <f t="shared" si="19"/>
        <v>8159.1460434284281</v>
      </c>
    </row>
    <row r="27" spans="1:63">
      <c r="A27" s="416" t="s">
        <v>293</v>
      </c>
      <c r="B27" s="416" t="s">
        <v>631</v>
      </c>
      <c r="C27" s="425" t="s">
        <v>631</v>
      </c>
      <c r="D27" s="424">
        <v>864.48443811042057</v>
      </c>
      <c r="E27" s="424">
        <v>598.59567936364226</v>
      </c>
      <c r="F27" s="424">
        <v>726.43527986691151</v>
      </c>
      <c r="G27" s="424">
        <v>140.25086999999999</v>
      </c>
      <c r="I27" s="425" t="s">
        <v>631</v>
      </c>
      <c r="J27" s="424">
        <v>106209</v>
      </c>
      <c r="K27" s="424">
        <v>86985</v>
      </c>
      <c r="L27" s="424">
        <v>116459</v>
      </c>
      <c r="M27" s="424">
        <v>13939</v>
      </c>
      <c r="O27" s="425" t="s">
        <v>631</v>
      </c>
      <c r="P27" s="424">
        <v>864.48443811042057</v>
      </c>
      <c r="Q27" s="424">
        <v>598.59567936364226</v>
      </c>
      <c r="R27" s="424">
        <v>726.43527986691151</v>
      </c>
      <c r="S27" s="424">
        <v>140.25086999999999</v>
      </c>
      <c r="U27" s="425" t="s">
        <v>631</v>
      </c>
      <c r="V27" s="424">
        <v>106209</v>
      </c>
      <c r="W27" s="424">
        <v>86985</v>
      </c>
      <c r="X27" s="424">
        <v>116459</v>
      </c>
      <c r="Y27" s="424">
        <v>13939</v>
      </c>
      <c r="Z27" s="441">
        <v>8139.4649992978048</v>
      </c>
      <c r="AA27" s="417">
        <f t="shared" si="0"/>
        <v>8139.4649992978048</v>
      </c>
      <c r="AB27" s="417">
        <f t="shared" si="1"/>
        <v>6881.5965897987262</v>
      </c>
      <c r="AC27" s="417">
        <f t="shared" si="2"/>
        <v>6237.691203487163</v>
      </c>
      <c r="AD27" s="417">
        <f t="shared" si="3"/>
        <v>10061.759810603344</v>
      </c>
      <c r="AF27" s="417">
        <f t="shared" si="4"/>
        <v>8139.4649992978048</v>
      </c>
      <c r="AG27" s="417">
        <f t="shared" si="5"/>
        <v>8139.4649992978048</v>
      </c>
      <c r="AH27" s="417">
        <f t="shared" si="6"/>
        <v>6881.5965897987262</v>
      </c>
      <c r="AI27" s="417">
        <f t="shared" si="7"/>
        <v>6237.691203487163</v>
      </c>
      <c r="AK27" s="417">
        <f t="shared" si="8"/>
        <v>8139.4649992978048</v>
      </c>
      <c r="AL27" s="322">
        <f t="shared" si="9"/>
        <v>8139.4649992978048</v>
      </c>
      <c r="AM27" s="322">
        <f t="shared" si="10"/>
        <v>6881.5965897987262</v>
      </c>
      <c r="AN27" s="322">
        <f t="shared" si="11"/>
        <v>6237.691203487163</v>
      </c>
      <c r="AP27" s="417">
        <f t="shared" si="12"/>
        <v>864.48443811042057</v>
      </c>
      <c r="AQ27" s="322">
        <f t="shared" si="13"/>
        <v>708.01136296391951</v>
      </c>
      <c r="AR27" s="322">
        <f t="shared" si="14"/>
        <v>801.42385725136978</v>
      </c>
      <c r="AS27" s="322">
        <f t="shared" si="15"/>
        <v>86.947177685407567</v>
      </c>
      <c r="AT27" s="322"/>
      <c r="AU27" s="425" t="s">
        <v>630</v>
      </c>
      <c r="AV27" s="322">
        <f t="shared" si="24"/>
        <v>5014.1462747838887</v>
      </c>
      <c r="AW27" s="322">
        <f t="shared" si="25"/>
        <v>4649.9205882067163</v>
      </c>
      <c r="AX27" s="322">
        <f t="shared" si="26"/>
        <v>2326.0388893424356</v>
      </c>
      <c r="AY27" s="322">
        <f t="shared" si="27"/>
        <v>7100.1705686161913</v>
      </c>
      <c r="BA27" s="425" t="s">
        <v>630</v>
      </c>
      <c r="BB27" s="322">
        <v>3265369</v>
      </c>
      <c r="BC27" s="322">
        <v>1808452</v>
      </c>
      <c r="BD27" s="322">
        <v>847024</v>
      </c>
      <c r="BE27" s="322">
        <v>1532049</v>
      </c>
      <c r="BG27" s="425" t="s">
        <v>630</v>
      </c>
      <c r="BH27" s="322">
        <f t="shared" si="16"/>
        <v>1535.5527276653538</v>
      </c>
      <c r="BI27" s="322">
        <f t="shared" si="17"/>
        <v>2571.215928433111</v>
      </c>
      <c r="BJ27" s="322">
        <f t="shared" si="18"/>
        <v>2746.131029749376</v>
      </c>
      <c r="BK27" s="322">
        <f t="shared" si="19"/>
        <v>4634.4278600855396</v>
      </c>
    </row>
    <row r="28" spans="1:63">
      <c r="A28" s="416" t="s">
        <v>293</v>
      </c>
      <c r="B28" s="416" t="s">
        <v>630</v>
      </c>
      <c r="C28" s="425" t="s">
        <v>630</v>
      </c>
      <c r="D28" s="424">
        <v>2918.7151048588858</v>
      </c>
      <c r="E28" s="424">
        <v>3609.263327529221</v>
      </c>
      <c r="F28" s="424">
        <v>2465.5014525266711</v>
      </c>
      <c r="G28" s="424">
        <v>2348.008088</v>
      </c>
      <c r="I28" s="425" t="s">
        <v>630</v>
      </c>
      <c r="J28" s="424">
        <v>1054036</v>
      </c>
      <c r="K28" s="424">
        <v>1458464</v>
      </c>
      <c r="L28" s="424">
        <v>754182</v>
      </c>
      <c r="M28" s="424">
        <v>1084808</v>
      </c>
      <c r="O28" s="425" t="s">
        <v>630</v>
      </c>
      <c r="P28" s="424">
        <v>2918.7151048588858</v>
      </c>
      <c r="Q28" s="424">
        <v>3609.263327529221</v>
      </c>
      <c r="R28" s="424">
        <v>2465.5014525266711</v>
      </c>
      <c r="S28" s="424">
        <v>2348.008088</v>
      </c>
      <c r="U28" s="425" t="s">
        <v>630</v>
      </c>
      <c r="V28" s="424">
        <v>1054036</v>
      </c>
      <c r="W28" s="424">
        <v>1458464</v>
      </c>
      <c r="X28" s="424">
        <v>754182</v>
      </c>
      <c r="Y28" s="424">
        <v>1084808</v>
      </c>
      <c r="Z28" s="441">
        <v>2769.0848366269138</v>
      </c>
      <c r="AA28" s="417">
        <f t="shared" si="0"/>
        <v>2769.0848366269138</v>
      </c>
      <c r="AB28" s="417">
        <f t="shared" si="1"/>
        <v>2474.7016913199236</v>
      </c>
      <c r="AC28" s="417">
        <f t="shared" si="2"/>
        <v>3269.1067309040404</v>
      </c>
      <c r="AD28" s="417">
        <f t="shared" si="3"/>
        <v>2164.4457710488859</v>
      </c>
      <c r="AF28" s="417">
        <f t="shared" si="4"/>
        <v>2769.0848366269138</v>
      </c>
      <c r="AG28" s="417">
        <f t="shared" si="5"/>
        <v>2769.0848366269138</v>
      </c>
      <c r="AH28" s="417">
        <f t="shared" si="6"/>
        <v>2474.7016913199236</v>
      </c>
      <c r="AI28" s="417">
        <f t="shared" si="7"/>
        <v>3269.1067309040404</v>
      </c>
      <c r="AK28" s="417">
        <f t="shared" si="8"/>
        <v>2769.0848366269138</v>
      </c>
      <c r="AL28" s="322">
        <f t="shared" si="9"/>
        <v>2769.0848366269138</v>
      </c>
      <c r="AM28" s="322">
        <f t="shared" si="10"/>
        <v>2474.7016913199236</v>
      </c>
      <c r="AN28" s="322">
        <f t="shared" si="11"/>
        <v>3269.1067309040404</v>
      </c>
      <c r="AP28" s="417">
        <f t="shared" si="12"/>
        <v>2918.7151048588858</v>
      </c>
      <c r="AQ28" s="322">
        <f t="shared" si="13"/>
        <v>4038.6105471662349</v>
      </c>
      <c r="AR28" s="322">
        <f t="shared" si="14"/>
        <v>1866.3754709630427</v>
      </c>
      <c r="AS28" s="322">
        <f t="shared" si="15"/>
        <v>3546.3531345385504</v>
      </c>
      <c r="AT28" s="322"/>
      <c r="AU28" s="425" t="s">
        <v>629</v>
      </c>
      <c r="AV28" s="322">
        <f t="shared" si="24"/>
        <v>127.60506346189679</v>
      </c>
      <c r="AW28" s="322">
        <f t="shared" si="25"/>
        <v>8005.4137825011057</v>
      </c>
      <c r="AX28" s="322">
        <f t="shared" si="26"/>
        <v>2160.9365999015799</v>
      </c>
      <c r="AY28" s="322">
        <f t="shared" si="27"/>
        <v>1104.9360857457798</v>
      </c>
      <c r="BA28" s="425" t="s">
        <v>629</v>
      </c>
      <c r="BB28" s="322">
        <v>24829</v>
      </c>
      <c r="BC28" s="322">
        <v>1305992</v>
      </c>
      <c r="BD28" s="322">
        <v>804660</v>
      </c>
      <c r="BE28" s="322">
        <v>606624</v>
      </c>
      <c r="BG28" s="425" t="s">
        <v>629</v>
      </c>
      <c r="BH28" s="322">
        <f t="shared" si="16"/>
        <v>5139.3557316805664</v>
      </c>
      <c r="BI28" s="322">
        <f t="shared" si="17"/>
        <v>6129.7571367214387</v>
      </c>
      <c r="BJ28" s="322">
        <f t="shared" si="18"/>
        <v>2685.5275518872318</v>
      </c>
      <c r="BK28" s="322">
        <f t="shared" si="19"/>
        <v>1821.4513203331549</v>
      </c>
    </row>
    <row r="29" spans="1:63">
      <c r="A29" s="416" t="s">
        <v>293</v>
      </c>
      <c r="B29" s="416" t="s">
        <v>630</v>
      </c>
      <c r="C29" s="425" t="s">
        <v>639</v>
      </c>
      <c r="D29" s="424">
        <v>58.777840703018221</v>
      </c>
      <c r="E29" s="424">
        <v>108.94636724916236</v>
      </c>
      <c r="F29" s="424">
        <v>22.936720142205409</v>
      </c>
      <c r="G29" s="424">
        <v>56.02</v>
      </c>
      <c r="I29" s="425" t="s">
        <v>639</v>
      </c>
      <c r="J29" s="424">
        <v>85959</v>
      </c>
      <c r="K29" s="424">
        <v>211362</v>
      </c>
      <c r="L29" s="424">
        <v>46495</v>
      </c>
      <c r="M29" s="424">
        <v>278400</v>
      </c>
      <c r="O29" s="425" t="s">
        <v>639</v>
      </c>
      <c r="P29" s="424">
        <v>58.777840703018221</v>
      </c>
      <c r="Q29" s="424">
        <v>108.94636724916236</v>
      </c>
      <c r="R29" s="424">
        <v>22.936720142205409</v>
      </c>
      <c r="S29" s="424">
        <v>56.02</v>
      </c>
      <c r="U29" s="425" t="s">
        <v>639</v>
      </c>
      <c r="V29" s="424">
        <v>85959</v>
      </c>
      <c r="W29" s="424">
        <v>211362</v>
      </c>
      <c r="X29" s="424">
        <v>46495</v>
      </c>
      <c r="Y29" s="424">
        <v>278400</v>
      </c>
      <c r="Z29" s="441">
        <v>683.78925654112095</v>
      </c>
      <c r="AA29" s="417">
        <f t="shared" si="0"/>
        <v>683.78925654112095</v>
      </c>
      <c r="AB29" s="417">
        <f t="shared" si="1"/>
        <v>515.44916895734502</v>
      </c>
      <c r="AC29" s="417">
        <f t="shared" si="2"/>
        <v>493.31584347145736</v>
      </c>
      <c r="AD29" s="417">
        <f t="shared" si="3"/>
        <v>201.2212643678161</v>
      </c>
      <c r="AF29" s="417">
        <f t="shared" si="4"/>
        <v>683.78925654112095</v>
      </c>
      <c r="AG29" s="417">
        <f t="shared" si="5"/>
        <v>683.78925654112095</v>
      </c>
      <c r="AH29" s="417">
        <f t="shared" si="6"/>
        <v>515.44916895734502</v>
      </c>
      <c r="AI29" s="417">
        <f t="shared" si="7"/>
        <v>493.31584347145736</v>
      </c>
      <c r="AK29" s="417">
        <f t="shared" si="8"/>
        <v>683.78925654112095</v>
      </c>
      <c r="AL29" s="322">
        <f t="shared" si="9"/>
        <v>683.78925654112095</v>
      </c>
      <c r="AM29" s="322">
        <f t="shared" si="10"/>
        <v>515.44916895734502</v>
      </c>
      <c r="AN29" s="322">
        <f t="shared" si="11"/>
        <v>493.31584347145736</v>
      </c>
      <c r="AP29" s="417">
        <f t="shared" si="12"/>
        <v>58.777840703018221</v>
      </c>
      <c r="AQ29" s="322">
        <f t="shared" si="13"/>
        <v>144.52706484104439</v>
      </c>
      <c r="AR29" s="322">
        <f t="shared" si="14"/>
        <v>23.96580911067176</v>
      </c>
      <c r="AS29" s="322">
        <f t="shared" si="15"/>
        <v>137.33913082245374</v>
      </c>
      <c r="AT29" s="322"/>
      <c r="AU29" s="432" t="s">
        <v>291</v>
      </c>
      <c r="AV29" s="322">
        <f>SUM(AV30:AV40)</f>
        <v>79009.099792313762</v>
      </c>
      <c r="AW29" s="322">
        <f>SUM(AW30:AW40)</f>
        <v>68606.192243285783</v>
      </c>
      <c r="AX29" s="322">
        <f>SUM(AX30:AX40)</f>
        <v>26751.088283106219</v>
      </c>
      <c r="AY29" s="322">
        <f>SUM(AY30:AY40)</f>
        <v>22753.89537478182</v>
      </c>
      <c r="BA29" s="432" t="s">
        <v>291</v>
      </c>
      <c r="BB29" s="322">
        <f>SUM(BB30:BB40)</f>
        <v>2408878</v>
      </c>
      <c r="BC29" s="322">
        <f>SUM(BC30:BC40)</f>
        <v>1690153</v>
      </c>
      <c r="BD29" s="322">
        <f>SUM(BD30:BD40)</f>
        <v>605440</v>
      </c>
      <c r="BE29" s="322">
        <f>SUM(BE30:BE40)</f>
        <v>555877</v>
      </c>
      <c r="BG29" s="432" t="s">
        <v>291</v>
      </c>
      <c r="BH29" s="322">
        <f t="shared" si="16"/>
        <v>32799.128802834253</v>
      </c>
      <c r="BI29" s="322">
        <f t="shared" si="17"/>
        <v>40591.705155264513</v>
      </c>
      <c r="BJ29" s="322">
        <f t="shared" si="18"/>
        <v>44184.540636737285</v>
      </c>
      <c r="BK29" s="322">
        <f t="shared" si="19"/>
        <v>40933.327651228275</v>
      </c>
    </row>
    <row r="30" spans="1:63">
      <c r="A30" s="416" t="s">
        <v>293</v>
      </c>
      <c r="B30" s="416" t="s">
        <v>629</v>
      </c>
      <c r="C30" s="425" t="s">
        <v>629</v>
      </c>
      <c r="D30" s="424">
        <v>43.278094188353997</v>
      </c>
      <c r="E30" s="424">
        <v>31.370160109979174</v>
      </c>
      <c r="F30" s="424">
        <v>12.482980541074372</v>
      </c>
      <c r="G30" s="424">
        <v>57.933779999999999</v>
      </c>
      <c r="I30" s="425" t="s">
        <v>629</v>
      </c>
      <c r="J30" s="424">
        <v>10829</v>
      </c>
      <c r="K30" s="424">
        <v>10203</v>
      </c>
      <c r="L30" s="424">
        <v>4772</v>
      </c>
      <c r="M30" s="424">
        <v>20126</v>
      </c>
      <c r="O30" s="425" t="s">
        <v>629</v>
      </c>
      <c r="P30" s="424">
        <v>43.278094188353997</v>
      </c>
      <c r="Q30" s="424">
        <v>31.370160109979174</v>
      </c>
      <c r="R30" s="424">
        <v>12.482980541074372</v>
      </c>
      <c r="S30" s="424">
        <v>57.933779999999999</v>
      </c>
      <c r="U30" s="425" t="s">
        <v>629</v>
      </c>
      <c r="V30" s="424">
        <v>10829</v>
      </c>
      <c r="W30" s="424">
        <v>10203</v>
      </c>
      <c r="X30" s="424">
        <v>4772</v>
      </c>
      <c r="Y30" s="424">
        <v>20126</v>
      </c>
      <c r="Z30" s="441">
        <v>3996.4996018426441</v>
      </c>
      <c r="AA30" s="417">
        <f t="shared" si="0"/>
        <v>3996.4996018426441</v>
      </c>
      <c r="AB30" s="417">
        <f t="shared" si="1"/>
        <v>3074.601598547405</v>
      </c>
      <c r="AC30" s="417">
        <f t="shared" si="2"/>
        <v>2615.8802475009165</v>
      </c>
      <c r="AD30" s="417">
        <f t="shared" si="3"/>
        <v>2878.5541091125906</v>
      </c>
      <c r="AF30" s="417">
        <f t="shared" si="4"/>
        <v>3996.499601842645</v>
      </c>
      <c r="AG30" s="417">
        <f t="shared" si="5"/>
        <v>3996.4996018426441</v>
      </c>
      <c r="AH30" s="417">
        <f t="shared" si="6"/>
        <v>3074.601598547405</v>
      </c>
      <c r="AI30" s="417">
        <f t="shared" si="7"/>
        <v>2615.8802475009165</v>
      </c>
      <c r="AK30" s="417">
        <f t="shared" si="8"/>
        <v>3996.499601842645</v>
      </c>
      <c r="AL30" s="322">
        <f t="shared" si="9"/>
        <v>3996.4996018426441</v>
      </c>
      <c r="AM30" s="322">
        <f t="shared" si="10"/>
        <v>3074.601598547405</v>
      </c>
      <c r="AN30" s="322">
        <f t="shared" si="11"/>
        <v>2615.8802475009165</v>
      </c>
      <c r="AP30" s="417">
        <f t="shared" si="12"/>
        <v>43.278094188354004</v>
      </c>
      <c r="AQ30" s="322">
        <f t="shared" si="13"/>
        <v>40.7762854376005</v>
      </c>
      <c r="AR30" s="322">
        <f t="shared" si="14"/>
        <v>14.671998828268217</v>
      </c>
      <c r="AS30" s="322">
        <f t="shared" si="15"/>
        <v>52.647205861203446</v>
      </c>
      <c r="AT30" s="322"/>
      <c r="AU30" s="425" t="s">
        <v>638</v>
      </c>
      <c r="AV30" s="322">
        <f t="shared" ref="AV30:AV40" si="28">SUMIFS($AP:$AP,$A:$A,$AU$29,$B:$B,AU30)</f>
        <v>20205.579606342781</v>
      </c>
      <c r="AW30" s="322">
        <f t="shared" ref="AW30:AW40" si="29">SUMIFS($AQ:$AQ,$A:$A,$AU$29,$B:$B,AU30)</f>
        <v>16148.677428111618</v>
      </c>
      <c r="AX30" s="322">
        <f t="shared" ref="AX30:AX40" si="30">SUMIFS($AR:$AR,$A:$A,$AU$29,$B:$B,AU30)</f>
        <v>1567.5598149027921</v>
      </c>
      <c r="AY30" s="322">
        <f t="shared" ref="AY30:AY40" si="31">SUMIFS($AS:$AS,$A:$A,$AU$29,$B:$B,AU30)</f>
        <v>1725.5758470651037</v>
      </c>
      <c r="BA30" s="425" t="s">
        <v>638</v>
      </c>
      <c r="BB30" s="322">
        <v>368310</v>
      </c>
      <c r="BC30" s="322">
        <v>259542</v>
      </c>
      <c r="BD30" s="322">
        <v>48357</v>
      </c>
      <c r="BE30" s="322">
        <v>49618</v>
      </c>
      <c r="BG30" s="425" t="s">
        <v>638</v>
      </c>
      <c r="BH30" s="322">
        <f t="shared" si="16"/>
        <v>54860.252521904862</v>
      </c>
      <c r="BI30" s="322">
        <f t="shared" si="17"/>
        <v>62219.900548318263</v>
      </c>
      <c r="BJ30" s="322">
        <f t="shared" si="18"/>
        <v>32416.399174944519</v>
      </c>
      <c r="BK30" s="322">
        <f t="shared" si="19"/>
        <v>34777.214862854285</v>
      </c>
    </row>
    <row r="31" spans="1:63">
      <c r="C31" s="432" t="s">
        <v>291</v>
      </c>
      <c r="D31" s="431">
        <v>26407.303930302187</v>
      </c>
      <c r="E31" s="431">
        <v>29392.748819800367</v>
      </c>
      <c r="F31" s="431">
        <v>13718.787754489906</v>
      </c>
      <c r="G31" s="431">
        <v>15397.496975</v>
      </c>
      <c r="I31" s="432" t="s">
        <v>291</v>
      </c>
      <c r="J31" s="431">
        <v>399156</v>
      </c>
      <c r="K31" s="431">
        <v>454458</v>
      </c>
      <c r="L31" s="431">
        <v>219236</v>
      </c>
      <c r="M31" s="431">
        <v>255905</v>
      </c>
      <c r="O31" s="432" t="s">
        <v>291</v>
      </c>
      <c r="P31" s="431">
        <f>SUM(P32:P43)</f>
        <v>26407.303930302187</v>
      </c>
      <c r="Q31" s="431">
        <f>SUM(Q32:Q43)</f>
        <v>29392.748819800367</v>
      </c>
      <c r="R31" s="431">
        <f>SUM(R32:R43)</f>
        <v>13718.787754489906</v>
      </c>
      <c r="S31" s="431">
        <f>SUM(S32:S43)</f>
        <v>15397.496975</v>
      </c>
      <c r="T31" s="322">
        <f>G31-S31</f>
        <v>0</v>
      </c>
      <c r="U31" s="432" t="s">
        <v>291</v>
      </c>
      <c r="V31" s="431">
        <v>399156</v>
      </c>
      <c r="W31" s="431">
        <v>454458</v>
      </c>
      <c r="X31" s="431">
        <v>219236</v>
      </c>
      <c r="Y31" s="431">
        <v>255905</v>
      </c>
      <c r="Z31" s="441"/>
      <c r="AA31" s="417">
        <f t="shared" si="0"/>
        <v>66157.852895364689</v>
      </c>
      <c r="AB31" s="417">
        <f t="shared" si="1"/>
        <v>64676.491160460078</v>
      </c>
      <c r="AC31" s="417">
        <f t="shared" si="2"/>
        <v>62575.433571538917</v>
      </c>
      <c r="AD31" s="417">
        <f t="shared" si="3"/>
        <v>60168.800824524726</v>
      </c>
      <c r="AF31" s="417">
        <f t="shared" si="4"/>
        <v>66157.852895364689</v>
      </c>
      <c r="AG31" s="417">
        <f t="shared" si="5"/>
        <v>66157.852895364689</v>
      </c>
      <c r="AH31" s="417">
        <f t="shared" si="6"/>
        <v>64676.491160460078</v>
      </c>
      <c r="AI31" s="417">
        <f t="shared" si="7"/>
        <v>62575.433571538917</v>
      </c>
      <c r="AK31" s="417">
        <f t="shared" si="8"/>
        <v>66157.852895364689</v>
      </c>
      <c r="AL31" s="322">
        <f t="shared" si="9"/>
        <v>66157.852895364689</v>
      </c>
      <c r="AM31" s="322">
        <f t="shared" si="10"/>
        <v>64676.491160460078</v>
      </c>
      <c r="AN31" s="322">
        <f t="shared" si="11"/>
        <v>62575.433571538917</v>
      </c>
      <c r="AP31" s="417">
        <f t="shared" si="12"/>
        <v>26407.303930302191</v>
      </c>
      <c r="AQ31" s="322">
        <f t="shared" si="13"/>
        <v>30065.965511121645</v>
      </c>
      <c r="AR31" s="322">
        <f t="shared" si="14"/>
        <v>14179.415216054627</v>
      </c>
      <c r="AS31" s="322">
        <f t="shared" si="15"/>
        <v>16013.366328124666</v>
      </c>
      <c r="AT31" s="322"/>
      <c r="AU31" s="425" t="s">
        <v>637</v>
      </c>
      <c r="AV31" s="322">
        <f t="shared" si="28"/>
        <v>14205.930472085889</v>
      </c>
      <c r="AW31" s="322">
        <f t="shared" si="29"/>
        <v>6214.2800711848486</v>
      </c>
      <c r="AX31" s="322">
        <f t="shared" si="30"/>
        <v>7009.7911733843739</v>
      </c>
      <c r="AY31" s="322">
        <f t="shared" si="31"/>
        <v>6121.8077849751298</v>
      </c>
      <c r="BA31" s="425" t="s">
        <v>637</v>
      </c>
      <c r="BB31" s="322">
        <v>666220</v>
      </c>
      <c r="BC31" s="322">
        <v>287981</v>
      </c>
      <c r="BD31" s="322">
        <v>134972</v>
      </c>
      <c r="BE31" s="322">
        <v>129551</v>
      </c>
      <c r="BG31" s="425" t="s">
        <v>637</v>
      </c>
      <c r="BH31" s="322">
        <f t="shared" si="16"/>
        <v>21323.182240229788</v>
      </c>
      <c r="BI31" s="322">
        <f t="shared" si="17"/>
        <v>21578.784958677305</v>
      </c>
      <c r="BJ31" s="322">
        <f t="shared" si="18"/>
        <v>51935.150797086608</v>
      </c>
      <c r="BK31" s="322">
        <f t="shared" si="19"/>
        <v>47254.037290141569</v>
      </c>
    </row>
    <row r="32" spans="1:63">
      <c r="A32" s="416" t="s">
        <v>291</v>
      </c>
      <c r="B32" s="416" t="s">
        <v>638</v>
      </c>
      <c r="C32" s="425" t="s">
        <v>638</v>
      </c>
      <c r="D32" s="424">
        <v>19580.992901959075</v>
      </c>
      <c r="E32" s="424">
        <v>14726.737315055108</v>
      </c>
      <c r="F32" s="424">
        <v>1057.3848625952771</v>
      </c>
      <c r="G32" s="424">
        <v>1144.1510129999999</v>
      </c>
      <c r="I32" s="425" t="s">
        <v>638</v>
      </c>
      <c r="J32" s="424">
        <v>284844</v>
      </c>
      <c r="K32" s="424">
        <v>231101</v>
      </c>
      <c r="L32" s="424">
        <v>17526</v>
      </c>
      <c r="M32" s="424">
        <v>22421</v>
      </c>
      <c r="O32" s="425" t="s">
        <v>638</v>
      </c>
      <c r="P32" s="424">
        <v>19580.992901959075</v>
      </c>
      <c r="Q32" s="424">
        <v>14726.737315055108</v>
      </c>
      <c r="R32" s="424">
        <v>1057.3848625952771</v>
      </c>
      <c r="S32" s="424">
        <v>1144.1510129999999</v>
      </c>
      <c r="U32" s="425" t="s">
        <v>638</v>
      </c>
      <c r="V32" s="424">
        <v>284844</v>
      </c>
      <c r="W32" s="424">
        <v>231101</v>
      </c>
      <c r="X32" s="424">
        <v>17526</v>
      </c>
      <c r="Y32" s="424">
        <v>22421</v>
      </c>
      <c r="Z32" s="441">
        <v>68742.865926468789</v>
      </c>
      <c r="AA32" s="417">
        <f t="shared" si="0"/>
        <v>68742.865926468789</v>
      </c>
      <c r="AB32" s="417">
        <f t="shared" si="1"/>
        <v>63724.247472123054</v>
      </c>
      <c r="AC32" s="417">
        <f t="shared" si="2"/>
        <v>60332.355505835731</v>
      </c>
      <c r="AD32" s="417">
        <f t="shared" si="3"/>
        <v>51030.329289505375</v>
      </c>
      <c r="AF32" s="417">
        <f t="shared" si="4"/>
        <v>68742.865926468789</v>
      </c>
      <c r="AG32" s="417">
        <f t="shared" si="5"/>
        <v>68742.865926468789</v>
      </c>
      <c r="AH32" s="417">
        <f t="shared" si="6"/>
        <v>63724.247472123054</v>
      </c>
      <c r="AI32" s="417">
        <f t="shared" si="7"/>
        <v>60332.355505835731</v>
      </c>
      <c r="AK32" s="417">
        <f t="shared" si="8"/>
        <v>68742.865926468789</v>
      </c>
      <c r="AL32" s="322">
        <f t="shared" si="9"/>
        <v>68742.865926468789</v>
      </c>
      <c r="AM32" s="322">
        <f t="shared" si="10"/>
        <v>63724.247472123054</v>
      </c>
      <c r="AN32" s="322">
        <f t="shared" si="11"/>
        <v>60332.355505835731</v>
      </c>
      <c r="AP32" s="417">
        <f t="shared" si="12"/>
        <v>19580.992901959075</v>
      </c>
      <c r="AQ32" s="322">
        <f t="shared" si="13"/>
        <v>15886.545058472864</v>
      </c>
      <c r="AR32" s="322">
        <f t="shared" si="14"/>
        <v>1116.8311611964286</v>
      </c>
      <c r="AS32" s="322">
        <f t="shared" si="15"/>
        <v>1352.7117427963428</v>
      </c>
      <c r="AT32" s="322"/>
      <c r="AU32" s="425" t="s">
        <v>636</v>
      </c>
      <c r="AV32" s="322">
        <f t="shared" si="28"/>
        <v>3772.1591410776041</v>
      </c>
      <c r="AW32" s="322">
        <f t="shared" si="29"/>
        <v>988.31678111393967</v>
      </c>
      <c r="AX32" s="322">
        <f t="shared" si="30"/>
        <v>499.58924594202739</v>
      </c>
      <c r="AY32" s="322">
        <f t="shared" si="31"/>
        <v>725.23716588027605</v>
      </c>
      <c r="BA32" s="425" t="s">
        <v>636</v>
      </c>
      <c r="BB32" s="322">
        <v>119007</v>
      </c>
      <c r="BC32" s="322">
        <v>45764</v>
      </c>
      <c r="BD32" s="322">
        <v>25701</v>
      </c>
      <c r="BE32" s="322">
        <v>63241</v>
      </c>
      <c r="BG32" s="425" t="s">
        <v>636</v>
      </c>
      <c r="BH32" s="322">
        <f t="shared" si="16"/>
        <v>31696.951785000918</v>
      </c>
      <c r="BI32" s="322">
        <f t="shared" si="17"/>
        <v>21595.943997769857</v>
      </c>
      <c r="BJ32" s="322">
        <f t="shared" si="18"/>
        <v>19438.513907708937</v>
      </c>
      <c r="BK32" s="322">
        <f t="shared" si="19"/>
        <v>11467.832037448428</v>
      </c>
    </row>
    <row r="33" spans="1:63">
      <c r="A33" s="416" t="s">
        <v>291</v>
      </c>
      <c r="B33" s="416" t="s">
        <v>637</v>
      </c>
      <c r="C33" s="425" t="s">
        <v>637</v>
      </c>
      <c r="D33" s="424">
        <v>52.614617256332188</v>
      </c>
      <c r="E33" s="424">
        <v>130.23389286552865</v>
      </c>
      <c r="F33" s="424">
        <v>4221.0868731811106</v>
      </c>
      <c r="G33" s="424">
        <v>3222.8132519999999</v>
      </c>
      <c r="I33" s="425" t="s">
        <v>637</v>
      </c>
      <c r="J33" s="424">
        <v>644</v>
      </c>
      <c r="K33" s="424">
        <v>1510</v>
      </c>
      <c r="L33" s="424">
        <v>66844</v>
      </c>
      <c r="M33" s="424">
        <v>82180</v>
      </c>
      <c r="O33" s="425" t="s">
        <v>637</v>
      </c>
      <c r="P33" s="424">
        <v>52.614617256332188</v>
      </c>
      <c r="Q33" s="424">
        <v>130.23389286552865</v>
      </c>
      <c r="R33" s="424">
        <v>4221.0868731811106</v>
      </c>
      <c r="S33" s="424">
        <v>3222.8132519999999</v>
      </c>
      <c r="U33" s="425" t="s">
        <v>637</v>
      </c>
      <c r="V33" s="424">
        <v>644</v>
      </c>
      <c r="W33" s="424">
        <v>1510</v>
      </c>
      <c r="X33" s="424">
        <v>66844</v>
      </c>
      <c r="Y33" s="424">
        <v>82180</v>
      </c>
      <c r="Z33" s="441">
        <v>81699.716236540669</v>
      </c>
      <c r="AA33" s="417">
        <f t="shared" si="0"/>
        <v>81699.716236540669</v>
      </c>
      <c r="AB33" s="417">
        <f t="shared" si="1"/>
        <v>86247.61116922427</v>
      </c>
      <c r="AC33" s="417">
        <f t="shared" si="2"/>
        <v>63148.328543790172</v>
      </c>
      <c r="AD33" s="417">
        <f t="shared" si="3"/>
        <v>39216.515599902654</v>
      </c>
      <c r="AF33" s="417">
        <f t="shared" si="4"/>
        <v>81699.716236540669</v>
      </c>
      <c r="AG33" s="417">
        <f t="shared" si="5"/>
        <v>81699.716236540669</v>
      </c>
      <c r="AH33" s="417">
        <f t="shared" si="6"/>
        <v>86247.61116922427</v>
      </c>
      <c r="AI33" s="417">
        <f t="shared" si="7"/>
        <v>63148.328543790172</v>
      </c>
      <c r="AK33" s="417">
        <f t="shared" si="8"/>
        <v>81699.716236540669</v>
      </c>
      <c r="AL33" s="322">
        <f t="shared" si="9"/>
        <v>81699.716236540669</v>
      </c>
      <c r="AM33" s="322">
        <f t="shared" si="10"/>
        <v>86247.61116922427</v>
      </c>
      <c r="AN33" s="322">
        <f t="shared" si="11"/>
        <v>63148.328543790172</v>
      </c>
      <c r="AP33" s="417">
        <f t="shared" si="12"/>
        <v>52.614617256332188</v>
      </c>
      <c r="AQ33" s="322">
        <f t="shared" si="13"/>
        <v>123.36657151717641</v>
      </c>
      <c r="AR33" s="322">
        <f t="shared" si="14"/>
        <v>5765.1353209956278</v>
      </c>
      <c r="AS33" s="322">
        <f t="shared" si="15"/>
        <v>5189.5296397286766</v>
      </c>
      <c r="AT33" s="322"/>
      <c r="AU33" s="425" t="s">
        <v>635</v>
      </c>
      <c r="AV33" s="322">
        <f t="shared" si="28"/>
        <v>173.65323849927893</v>
      </c>
      <c r="AW33" s="322">
        <f t="shared" si="29"/>
        <v>48.653503961568859</v>
      </c>
      <c r="AX33" s="322">
        <f t="shared" si="30"/>
        <v>23.975856410779272</v>
      </c>
      <c r="AY33" s="322">
        <f t="shared" si="31"/>
        <v>93.445283994542166</v>
      </c>
      <c r="BA33" s="425" t="s">
        <v>635</v>
      </c>
      <c r="BB33" s="322">
        <v>121614</v>
      </c>
      <c r="BC33" s="322">
        <v>32520</v>
      </c>
      <c r="BD33" s="322">
        <v>10276</v>
      </c>
      <c r="BE33" s="322">
        <v>35775</v>
      </c>
      <c r="BG33" s="425" t="s">
        <v>635</v>
      </c>
      <c r="BH33" s="322">
        <f t="shared" si="16"/>
        <v>1427.9049985962056</v>
      </c>
      <c r="BI33" s="322">
        <f t="shared" si="17"/>
        <v>1496.1102079203217</v>
      </c>
      <c r="BJ33" s="322">
        <f t="shared" si="18"/>
        <v>2333.1896078998902</v>
      </c>
      <c r="BK33" s="322">
        <f t="shared" si="19"/>
        <v>2612.0275050885302</v>
      </c>
    </row>
    <row r="34" spans="1:63">
      <c r="A34" s="416" t="s">
        <v>291</v>
      </c>
      <c r="B34" s="416" t="s">
        <v>636</v>
      </c>
      <c r="C34" s="425" t="s">
        <v>636</v>
      </c>
      <c r="D34" s="424">
        <v>1750.9746641829643</v>
      </c>
      <c r="E34" s="424">
        <v>-31.075821469509155</v>
      </c>
      <c r="F34" s="424">
        <v>24.073397954385879</v>
      </c>
      <c r="G34" s="424">
        <v>1544.460822</v>
      </c>
      <c r="I34" s="425" t="s">
        <v>636</v>
      </c>
      <c r="J34" s="424">
        <v>27341</v>
      </c>
      <c r="K34" s="424">
        <v>-491</v>
      </c>
      <c r="L34" s="424">
        <v>1975</v>
      </c>
      <c r="M34" s="424">
        <v>18796</v>
      </c>
      <c r="O34" s="425" t="s">
        <v>636</v>
      </c>
      <c r="P34" s="424">
        <v>1750.9746641829643</v>
      </c>
      <c r="Q34" s="424">
        <v>-31.075821469509155</v>
      </c>
      <c r="R34" s="424">
        <v>24.073397954385879</v>
      </c>
      <c r="S34" s="424">
        <v>1544.460822</v>
      </c>
      <c r="U34" s="425" t="s">
        <v>636</v>
      </c>
      <c r="V34" s="424">
        <v>27341</v>
      </c>
      <c r="W34" s="424">
        <v>-491</v>
      </c>
      <c r="X34" s="424">
        <v>1975</v>
      </c>
      <c r="Y34" s="424">
        <v>18796</v>
      </c>
      <c r="Z34" s="441">
        <v>64042.085665592494</v>
      </c>
      <c r="AA34" s="417">
        <f t="shared" si="0"/>
        <v>64042.085665592494</v>
      </c>
      <c r="AB34" s="417">
        <f t="shared" si="1"/>
        <v>63290.878756637787</v>
      </c>
      <c r="AC34" s="417">
        <f t="shared" si="2"/>
        <v>12189.062255385255</v>
      </c>
      <c r="AD34" s="417">
        <f t="shared" si="3"/>
        <v>82169.654288146412</v>
      </c>
      <c r="AF34" s="417">
        <f t="shared" si="4"/>
        <v>64042.085665592494</v>
      </c>
      <c r="AG34" s="417">
        <f t="shared" si="5"/>
        <v>64042.085665592494</v>
      </c>
      <c r="AH34" s="417">
        <f t="shared" si="6"/>
        <v>63290.878756637787</v>
      </c>
      <c r="AI34" s="417">
        <f t="shared" si="7"/>
        <v>12189.062255385255</v>
      </c>
      <c r="AK34" s="417">
        <f t="shared" si="8"/>
        <v>64042.085665592494</v>
      </c>
      <c r="AL34" s="322">
        <f t="shared" si="9"/>
        <v>64042.085665592494</v>
      </c>
      <c r="AM34" s="322">
        <f t="shared" si="10"/>
        <v>63290.878756637787</v>
      </c>
      <c r="AN34" s="322">
        <f t="shared" si="11"/>
        <v>12189.062255385255</v>
      </c>
      <c r="AP34" s="417">
        <f t="shared" si="12"/>
        <v>1750.9746641829643</v>
      </c>
      <c r="AQ34" s="322">
        <f t="shared" si="13"/>
        <v>-31.444664061805916</v>
      </c>
      <c r="AR34" s="322">
        <f t="shared" si="14"/>
        <v>124.99948554435963</v>
      </c>
      <c r="AS34" s="322">
        <f t="shared" si="15"/>
        <v>229.10561415222125</v>
      </c>
      <c r="AT34" s="322"/>
      <c r="AU34" s="425" t="s">
        <v>634</v>
      </c>
      <c r="AV34" s="322">
        <f t="shared" si="28"/>
        <v>2885.3184329520864</v>
      </c>
      <c r="AW34" s="322">
        <f t="shared" si="29"/>
        <v>145.15645673544066</v>
      </c>
      <c r="AX34" s="322">
        <f t="shared" si="30"/>
        <v>212.77492050326748</v>
      </c>
      <c r="AY34" s="322">
        <f t="shared" si="31"/>
        <v>1754.3675396283056</v>
      </c>
      <c r="BA34" s="425" t="s">
        <v>634</v>
      </c>
      <c r="BB34" s="322">
        <v>61763</v>
      </c>
      <c r="BC34" s="322">
        <v>4413</v>
      </c>
      <c r="BD34" s="322">
        <v>5022</v>
      </c>
      <c r="BE34" s="322">
        <v>11659</v>
      </c>
      <c r="BG34" s="425" t="s">
        <v>634</v>
      </c>
      <c r="BH34" s="322">
        <f t="shared" si="16"/>
        <v>46715.969641242918</v>
      </c>
      <c r="BI34" s="322">
        <f t="shared" si="17"/>
        <v>32892.920175717343</v>
      </c>
      <c r="BJ34" s="322">
        <f t="shared" si="18"/>
        <v>42368.562425979188</v>
      </c>
      <c r="BK34" s="322">
        <f t="shared" si="19"/>
        <v>150473.24295636895</v>
      </c>
    </row>
    <row r="35" spans="1:63">
      <c r="A35" s="416" t="s">
        <v>291</v>
      </c>
      <c r="B35" s="416" t="s">
        <v>635</v>
      </c>
      <c r="C35" s="425" t="s">
        <v>635</v>
      </c>
      <c r="D35" s="424">
        <v>0</v>
      </c>
      <c r="E35" s="424">
        <v>0</v>
      </c>
      <c r="F35" s="424">
        <v>2.7597529580404612E-2</v>
      </c>
      <c r="G35" s="424">
        <v>0</v>
      </c>
      <c r="I35" s="425" t="s">
        <v>635</v>
      </c>
      <c r="J35" s="424"/>
      <c r="K35" s="424">
        <v>0</v>
      </c>
      <c r="L35" s="424">
        <v>24</v>
      </c>
      <c r="M35" s="424">
        <v>0</v>
      </c>
      <c r="O35" s="425" t="s">
        <v>635</v>
      </c>
      <c r="P35" s="424">
        <v>0</v>
      </c>
      <c r="Q35" s="424">
        <v>0</v>
      </c>
      <c r="R35" s="424">
        <v>2.7597529580404612E-2</v>
      </c>
      <c r="S35" s="424">
        <v>0</v>
      </c>
      <c r="U35" s="425" t="s">
        <v>635</v>
      </c>
      <c r="V35" s="424"/>
      <c r="W35" s="424">
        <v>0</v>
      </c>
      <c r="X35" s="424">
        <v>24</v>
      </c>
      <c r="Y35" s="424">
        <v>0</v>
      </c>
      <c r="Z35" s="441"/>
      <c r="AA35" s="417">
        <f t="shared" si="0"/>
        <v>0</v>
      </c>
      <c r="AB35" s="417">
        <f t="shared" si="1"/>
        <v>0</v>
      </c>
      <c r="AC35" s="417">
        <f t="shared" si="2"/>
        <v>1149.8970658501921</v>
      </c>
      <c r="AD35" s="417">
        <f t="shared" si="3"/>
        <v>0</v>
      </c>
      <c r="AF35" s="417">
        <f t="shared" si="4"/>
        <v>0</v>
      </c>
      <c r="AG35" s="417">
        <f t="shared" si="5"/>
        <v>0</v>
      </c>
      <c r="AH35" s="417">
        <f t="shared" si="6"/>
        <v>0</v>
      </c>
      <c r="AI35" s="417">
        <f t="shared" si="7"/>
        <v>1149.8970658501921</v>
      </c>
      <c r="AK35" s="417">
        <f t="shared" si="8"/>
        <v>0</v>
      </c>
      <c r="AL35" s="322">
        <f t="shared" si="9"/>
        <v>0</v>
      </c>
      <c r="AM35" s="322">
        <f t="shared" si="10"/>
        <v>0</v>
      </c>
      <c r="AN35" s="322">
        <f t="shared" si="11"/>
        <v>1149.8970658501921</v>
      </c>
      <c r="AP35" s="417">
        <f t="shared" si="12"/>
        <v>0</v>
      </c>
      <c r="AQ35" s="322">
        <f t="shared" si="13"/>
        <v>0</v>
      </c>
      <c r="AR35" s="322">
        <f t="shared" si="14"/>
        <v>0</v>
      </c>
      <c r="AS35" s="322">
        <f t="shared" si="15"/>
        <v>0</v>
      </c>
      <c r="AT35" s="322"/>
      <c r="AU35" s="425" t="s">
        <v>633</v>
      </c>
      <c r="AV35" s="322">
        <f t="shared" si="28"/>
        <v>12875.974709353644</v>
      </c>
      <c r="AW35" s="322">
        <f t="shared" si="29"/>
        <v>18937.327532814848</v>
      </c>
      <c r="AX35" s="322">
        <f t="shared" si="30"/>
        <v>15061.777913823742</v>
      </c>
      <c r="AY35" s="322">
        <f t="shared" si="31"/>
        <v>11595.329300585208</v>
      </c>
      <c r="BA35" s="425" t="s">
        <v>633</v>
      </c>
      <c r="BB35" s="322">
        <v>414229</v>
      </c>
      <c r="BC35" s="322">
        <v>388489</v>
      </c>
      <c r="BD35" s="322">
        <v>312789</v>
      </c>
      <c r="BE35" s="322">
        <v>228999</v>
      </c>
      <c r="BG35" s="425" t="s">
        <v>633</v>
      </c>
      <c r="BH35" s="322">
        <f t="shared" si="16"/>
        <v>31084.194272621287</v>
      </c>
      <c r="BI35" s="322">
        <f t="shared" si="17"/>
        <v>48746.110012934339</v>
      </c>
      <c r="BJ35" s="322">
        <f t="shared" si="18"/>
        <v>48153.157284379377</v>
      </c>
      <c r="BK35" s="322">
        <f t="shared" si="19"/>
        <v>50634.846879616111</v>
      </c>
    </row>
    <row r="36" spans="1:63">
      <c r="A36" s="416" t="s">
        <v>291</v>
      </c>
      <c r="B36" s="416" t="s">
        <v>634</v>
      </c>
      <c r="C36" s="425" t="s">
        <v>634</v>
      </c>
      <c r="D36" s="424">
        <v>475.49894980197365</v>
      </c>
      <c r="E36" s="424">
        <v>0.26444405923752606</v>
      </c>
      <c r="F36" s="424">
        <v>381.0633393819603</v>
      </c>
      <c r="G36" s="424">
        <v>1426.525852</v>
      </c>
      <c r="I36" s="425" t="s">
        <v>634</v>
      </c>
      <c r="J36" s="424">
        <v>9052</v>
      </c>
      <c r="K36" s="424">
        <v>6</v>
      </c>
      <c r="L36" s="424">
        <v>1954</v>
      </c>
      <c r="M36" s="424">
        <v>8135</v>
      </c>
      <c r="O36" s="425" t="s">
        <v>634</v>
      </c>
      <c r="P36" s="424">
        <v>475.49894980197365</v>
      </c>
      <c r="Q36" s="424">
        <v>0.26444405923752606</v>
      </c>
      <c r="R36" s="424">
        <v>381.0633393819603</v>
      </c>
      <c r="S36" s="424">
        <v>1426.525852</v>
      </c>
      <c r="U36" s="425" t="s">
        <v>634</v>
      </c>
      <c r="V36" s="424">
        <v>9052</v>
      </c>
      <c r="W36" s="424">
        <v>6</v>
      </c>
      <c r="X36" s="424">
        <v>1954</v>
      </c>
      <c r="Y36" s="424">
        <v>8135</v>
      </c>
      <c r="Z36" s="441">
        <v>52529.711644053648</v>
      </c>
      <c r="AA36" s="417">
        <f t="shared" si="0"/>
        <v>52529.711644053648</v>
      </c>
      <c r="AB36" s="417">
        <f t="shared" si="1"/>
        <v>44074.009872921015</v>
      </c>
      <c r="AC36" s="417">
        <f t="shared" si="2"/>
        <v>195017.06211973404</v>
      </c>
      <c r="AD36" s="417">
        <f t="shared" si="3"/>
        <v>175356.58905961894</v>
      </c>
      <c r="AF36" s="417">
        <f t="shared" si="4"/>
        <v>52529.711644053648</v>
      </c>
      <c r="AG36" s="417">
        <f t="shared" ref="AG36:AG67" si="32">AA36</f>
        <v>52529.711644053648</v>
      </c>
      <c r="AH36" s="417">
        <f t="shared" ref="AH36:AH67" si="33">AB36</f>
        <v>44074.009872921015</v>
      </c>
      <c r="AI36" s="417">
        <f t="shared" ref="AI36:AI67" si="34">AC36</f>
        <v>195017.06211973404</v>
      </c>
      <c r="AK36" s="417">
        <f t="shared" ref="AK36:AK67" si="35">IFERROR(P36/V36*10^6,0)</f>
        <v>52529.711644053648</v>
      </c>
      <c r="AL36" s="322">
        <f t="shared" ref="AL36:AL67" si="36">AG36</f>
        <v>52529.711644053648</v>
      </c>
      <c r="AM36" s="322">
        <f t="shared" ref="AM36:AM67" si="37">AH36</f>
        <v>44074.009872921015</v>
      </c>
      <c r="AN36" s="322">
        <f t="shared" ref="AN36:AN67" si="38">AI36</f>
        <v>195017.06211973404</v>
      </c>
      <c r="AP36" s="417">
        <f t="shared" si="12"/>
        <v>475.49894980197365</v>
      </c>
      <c r="AQ36" s="322">
        <f t="shared" si="13"/>
        <v>0.3151782698643219</v>
      </c>
      <c r="AR36" s="322">
        <f t="shared" si="14"/>
        <v>86.12061529168767</v>
      </c>
      <c r="AS36" s="322">
        <f t="shared" si="15"/>
        <v>1586.4638003440364</v>
      </c>
      <c r="AT36" s="322"/>
      <c r="AU36" s="425" t="s">
        <v>97</v>
      </c>
      <c r="AV36" s="322">
        <f t="shared" si="28"/>
        <v>3443.5443729638846</v>
      </c>
      <c r="AW36" s="322">
        <f t="shared" si="29"/>
        <v>2930.9504773810445</v>
      </c>
      <c r="AX36" s="322">
        <f t="shared" si="30"/>
        <v>112.55332233913495</v>
      </c>
      <c r="AY36" s="322">
        <f t="shared" si="31"/>
        <v>9.4838143581975238</v>
      </c>
      <c r="BA36" s="425" t="s">
        <v>97</v>
      </c>
      <c r="BB36" s="322">
        <v>64280</v>
      </c>
      <c r="BC36" s="322">
        <v>54453</v>
      </c>
      <c r="BD36" s="322">
        <v>2638</v>
      </c>
      <c r="BE36" s="322">
        <v>679</v>
      </c>
      <c r="BG36" s="425" t="s">
        <v>97</v>
      </c>
      <c r="BH36" s="322">
        <f t="shared" si="16"/>
        <v>53571.007669008788</v>
      </c>
      <c r="BI36" s="322">
        <f t="shared" si="17"/>
        <v>53825.326012911035</v>
      </c>
      <c r="BJ36" s="322">
        <f t="shared" si="18"/>
        <v>42666.157065631138</v>
      </c>
      <c r="BK36" s="322">
        <f t="shared" si="19"/>
        <v>13967.32600618192</v>
      </c>
    </row>
    <row r="37" spans="1:63">
      <c r="A37" s="416" t="s">
        <v>291</v>
      </c>
      <c r="B37" s="416" t="s">
        <v>633</v>
      </c>
      <c r="C37" s="425" t="s">
        <v>633</v>
      </c>
      <c r="D37" s="424">
        <v>971.26103841712575</v>
      </c>
      <c r="E37" s="424">
        <v>11338.468822697389</v>
      </c>
      <c r="F37" s="424">
        <v>7853.2493572486419</v>
      </c>
      <c r="G37" s="424">
        <v>7780.3987690000004</v>
      </c>
      <c r="I37" s="425" t="s">
        <v>633</v>
      </c>
      <c r="J37" s="424">
        <v>12701</v>
      </c>
      <c r="K37" s="424">
        <v>158399</v>
      </c>
      <c r="L37" s="424">
        <v>118286</v>
      </c>
      <c r="M37" s="424">
        <v>113610</v>
      </c>
      <c r="O37" s="425" t="s">
        <v>633</v>
      </c>
      <c r="P37" s="424">
        <v>971.26103841712575</v>
      </c>
      <c r="Q37" s="424">
        <v>11338.468822697389</v>
      </c>
      <c r="R37" s="424">
        <v>7853.2493572486419</v>
      </c>
      <c r="S37" s="424">
        <v>7780.3987690000004</v>
      </c>
      <c r="U37" s="425" t="s">
        <v>633</v>
      </c>
      <c r="V37" s="424">
        <v>12701</v>
      </c>
      <c r="W37" s="424">
        <v>158399</v>
      </c>
      <c r="X37" s="424">
        <v>118286</v>
      </c>
      <c r="Y37" s="424">
        <v>113610</v>
      </c>
      <c r="Z37" s="441">
        <v>76471.225763099414</v>
      </c>
      <c r="AA37" s="417">
        <f t="shared" si="0"/>
        <v>76471.225763099414</v>
      </c>
      <c r="AB37" s="417">
        <f t="shared" si="1"/>
        <v>71581.694472170828</v>
      </c>
      <c r="AC37" s="417">
        <f t="shared" si="2"/>
        <v>66392.044343782371</v>
      </c>
      <c r="AD37" s="417">
        <f t="shared" si="3"/>
        <v>68483.397315377166</v>
      </c>
      <c r="AF37" s="417">
        <f t="shared" si="4"/>
        <v>76471.225763099414</v>
      </c>
      <c r="AG37" s="417">
        <f t="shared" si="32"/>
        <v>76471.225763099414</v>
      </c>
      <c r="AH37" s="417">
        <f t="shared" si="33"/>
        <v>71581.694472170828</v>
      </c>
      <c r="AI37" s="417">
        <f t="shared" si="34"/>
        <v>66392.044343782371</v>
      </c>
      <c r="AK37" s="417">
        <f t="shared" si="35"/>
        <v>76471.225763099414</v>
      </c>
      <c r="AL37" s="322">
        <f t="shared" si="36"/>
        <v>76471.225763099414</v>
      </c>
      <c r="AM37" s="322">
        <f t="shared" si="37"/>
        <v>71581.694472170828</v>
      </c>
      <c r="AN37" s="322">
        <f t="shared" si="38"/>
        <v>66392.044343782371</v>
      </c>
      <c r="AP37" s="417">
        <f t="shared" si="12"/>
        <v>971.26103841712575</v>
      </c>
      <c r="AQ37" s="322">
        <f t="shared" si="13"/>
        <v>12112.965689649183</v>
      </c>
      <c r="AR37" s="322">
        <f t="shared" si="14"/>
        <v>8467.112312335199</v>
      </c>
      <c r="AS37" s="322">
        <f t="shared" si="15"/>
        <v>7542.8001578971143</v>
      </c>
      <c r="AT37" s="322"/>
      <c r="AU37" s="425" t="s">
        <v>632</v>
      </c>
      <c r="AV37" s="322">
        <f t="shared" si="28"/>
        <v>0.6558596498928545</v>
      </c>
      <c r="AW37" s="322">
        <f t="shared" si="29"/>
        <v>0</v>
      </c>
      <c r="AX37" s="322">
        <f t="shared" si="30"/>
        <v>0</v>
      </c>
      <c r="AY37" s="322">
        <f t="shared" si="31"/>
        <v>-0.25070719868426083</v>
      </c>
      <c r="BA37" s="425" t="s">
        <v>632</v>
      </c>
      <c r="BB37" s="322">
        <v>78</v>
      </c>
      <c r="BC37" s="322">
        <v>0</v>
      </c>
      <c r="BD37" s="322">
        <v>181</v>
      </c>
      <c r="BE37" s="322">
        <v>-4</v>
      </c>
      <c r="BG37" s="425" t="s">
        <v>632</v>
      </c>
      <c r="BH37" s="322">
        <f t="shared" ref="BH37:BH68" si="39">IFERROR(AV37*1000000/BB37,0)</f>
        <v>8408.4570499083911</v>
      </c>
      <c r="BI37" s="322">
        <f t="shared" ref="BI37:BI68" si="40">IFERROR(AW37*1000000/BC37,0)</f>
        <v>0</v>
      </c>
      <c r="BJ37" s="322">
        <f t="shared" ref="BJ37:BJ68" si="41">IFERROR(AX37*1000000/BD37,0)</f>
        <v>0</v>
      </c>
      <c r="BK37" s="322">
        <f t="shared" ref="BK37:BK68" si="42">IFERROR(AY37*1000000/BE37,0)</f>
        <v>62676.799671065208</v>
      </c>
    </row>
    <row r="38" spans="1:63">
      <c r="A38" s="416" t="s">
        <v>291</v>
      </c>
      <c r="B38" s="416" t="s">
        <v>97</v>
      </c>
      <c r="C38" s="425" t="s">
        <v>97</v>
      </c>
      <c r="D38" s="424">
        <v>3439.4490932075005</v>
      </c>
      <c r="E38" s="424">
        <v>2455.1465159177565</v>
      </c>
      <c r="F38" s="424">
        <v>88.62098158465372</v>
      </c>
      <c r="G38" s="424">
        <v>0.83148900000000003</v>
      </c>
      <c r="I38" s="425" t="s">
        <v>97</v>
      </c>
      <c r="J38" s="424">
        <v>63098</v>
      </c>
      <c r="K38" s="424">
        <v>53723</v>
      </c>
      <c r="L38" s="424">
        <v>2431</v>
      </c>
      <c r="M38" s="424">
        <v>54</v>
      </c>
      <c r="O38" s="425" t="s">
        <v>97</v>
      </c>
      <c r="P38" s="424">
        <v>3439.4490932075005</v>
      </c>
      <c r="Q38" s="424">
        <v>2455.1465159177565</v>
      </c>
      <c r="R38" s="424">
        <v>88.62098158465372</v>
      </c>
      <c r="S38" s="424">
        <v>0.83148900000000003</v>
      </c>
      <c r="U38" s="425" t="s">
        <v>97</v>
      </c>
      <c r="V38" s="424">
        <v>63098</v>
      </c>
      <c r="W38" s="424">
        <v>53723</v>
      </c>
      <c r="X38" s="424">
        <v>2431</v>
      </c>
      <c r="Y38" s="424">
        <v>54</v>
      </c>
      <c r="Z38" s="441">
        <v>54509.637281807671</v>
      </c>
      <c r="AA38" s="417">
        <f t="shared" si="0"/>
        <v>54509.637281807671</v>
      </c>
      <c r="AB38" s="417">
        <f t="shared" si="1"/>
        <v>45700.100811900986</v>
      </c>
      <c r="AC38" s="417">
        <f t="shared" si="2"/>
        <v>36454.537879331023</v>
      </c>
      <c r="AD38" s="417">
        <f t="shared" si="3"/>
        <v>15397.944444444445</v>
      </c>
      <c r="AF38" s="417">
        <f t="shared" si="4"/>
        <v>54509.637281807671</v>
      </c>
      <c r="AG38" s="417">
        <f t="shared" si="32"/>
        <v>54509.637281807671</v>
      </c>
      <c r="AH38" s="417">
        <f t="shared" si="33"/>
        <v>45700.100811900986</v>
      </c>
      <c r="AI38" s="417">
        <f t="shared" si="34"/>
        <v>36454.537879331023</v>
      </c>
      <c r="AK38" s="417">
        <f t="shared" si="35"/>
        <v>54509.637281807671</v>
      </c>
      <c r="AL38" s="322">
        <f t="shared" si="36"/>
        <v>54509.637281807671</v>
      </c>
      <c r="AM38" s="322">
        <f t="shared" si="37"/>
        <v>45700.100811900986</v>
      </c>
      <c r="AN38" s="322">
        <f t="shared" si="38"/>
        <v>36454.537879331023</v>
      </c>
      <c r="AP38" s="417">
        <f t="shared" si="12"/>
        <v>3439.4490932075005</v>
      </c>
      <c r="AQ38" s="322">
        <f t="shared" si="13"/>
        <v>2928.4212436905536</v>
      </c>
      <c r="AR38" s="322">
        <f t="shared" si="14"/>
        <v>111.09694507373131</v>
      </c>
      <c r="AS38" s="322">
        <f t="shared" si="15"/>
        <v>1.9685450454838753</v>
      </c>
      <c r="AT38" s="322"/>
      <c r="AU38" s="425" t="s">
        <v>631</v>
      </c>
      <c r="AV38" s="322">
        <f t="shared" si="28"/>
        <v>88.547776566830592</v>
      </c>
      <c r="AW38" s="322">
        <f t="shared" si="29"/>
        <v>21.671597258629799</v>
      </c>
      <c r="AX38" s="322">
        <f t="shared" si="30"/>
        <v>46.359096966297017</v>
      </c>
      <c r="AY38" s="322">
        <f t="shared" si="31"/>
        <v>85.40601207624222</v>
      </c>
      <c r="BA38" s="425" t="s">
        <v>631</v>
      </c>
      <c r="BB38" s="322">
        <v>6326</v>
      </c>
      <c r="BC38" s="322">
        <v>1402</v>
      </c>
      <c r="BD38" s="322">
        <v>5964</v>
      </c>
      <c r="BE38" s="322">
        <v>9751</v>
      </c>
      <c r="BG38" s="425" t="s">
        <v>631</v>
      </c>
      <c r="BH38" s="322">
        <f t="shared" si="39"/>
        <v>13997.435435793645</v>
      </c>
      <c r="BI38" s="322">
        <f t="shared" si="40"/>
        <v>15457.629999022682</v>
      </c>
      <c r="BJ38" s="322">
        <f t="shared" si="41"/>
        <v>7773.1550915990974</v>
      </c>
      <c r="BK38" s="322">
        <f t="shared" si="42"/>
        <v>8758.6926547269231</v>
      </c>
    </row>
    <row r="39" spans="1:63">
      <c r="A39" s="416" t="s">
        <v>291</v>
      </c>
      <c r="B39" s="416" t="s">
        <v>632</v>
      </c>
      <c r="C39" s="425" t="s">
        <v>632</v>
      </c>
      <c r="D39" s="424">
        <v>0</v>
      </c>
      <c r="E39" s="424">
        <v>0</v>
      </c>
      <c r="F39" s="424">
        <v>0</v>
      </c>
      <c r="G39" s="424">
        <v>0</v>
      </c>
      <c r="I39" s="425" t="s">
        <v>632</v>
      </c>
      <c r="J39" s="424"/>
      <c r="K39" s="424">
        <v>0</v>
      </c>
      <c r="L39" s="424">
        <v>0</v>
      </c>
      <c r="M39" s="424">
        <v>0</v>
      </c>
      <c r="O39" s="425" t="s">
        <v>632</v>
      </c>
      <c r="P39" s="424">
        <v>0</v>
      </c>
      <c r="Q39" s="424">
        <v>0</v>
      </c>
      <c r="R39" s="424">
        <v>0</v>
      </c>
      <c r="S39" s="424">
        <v>0</v>
      </c>
      <c r="U39" s="425" t="s">
        <v>632</v>
      </c>
      <c r="V39" s="424"/>
      <c r="W39" s="424">
        <v>0</v>
      </c>
      <c r="X39" s="424">
        <v>0</v>
      </c>
      <c r="Y39" s="424">
        <v>0</v>
      </c>
      <c r="Z39" s="441"/>
      <c r="AA39" s="417">
        <f t="shared" si="0"/>
        <v>0</v>
      </c>
      <c r="AB39" s="417">
        <f t="shared" si="1"/>
        <v>0</v>
      </c>
      <c r="AC39" s="417">
        <f t="shared" si="2"/>
        <v>0</v>
      </c>
      <c r="AD39" s="417">
        <f t="shared" si="3"/>
        <v>0</v>
      </c>
      <c r="AF39" s="417">
        <f t="shared" si="4"/>
        <v>0</v>
      </c>
      <c r="AG39" s="417">
        <f t="shared" si="32"/>
        <v>0</v>
      </c>
      <c r="AH39" s="417">
        <f t="shared" si="33"/>
        <v>0</v>
      </c>
      <c r="AI39" s="417">
        <f t="shared" si="34"/>
        <v>0</v>
      </c>
      <c r="AK39" s="417">
        <f t="shared" si="35"/>
        <v>0</v>
      </c>
      <c r="AL39" s="322">
        <f t="shared" si="36"/>
        <v>0</v>
      </c>
      <c r="AM39" s="322">
        <f t="shared" si="37"/>
        <v>0</v>
      </c>
      <c r="AN39" s="322">
        <f t="shared" si="38"/>
        <v>0</v>
      </c>
      <c r="AP39" s="417">
        <f t="shared" si="12"/>
        <v>0</v>
      </c>
      <c r="AQ39" s="322">
        <f t="shared" si="13"/>
        <v>0</v>
      </c>
      <c r="AR39" s="322">
        <f t="shared" si="14"/>
        <v>0</v>
      </c>
      <c r="AS39" s="322">
        <f t="shared" si="15"/>
        <v>0</v>
      </c>
      <c r="AT39" s="322"/>
      <c r="AU39" s="425" t="s">
        <v>630</v>
      </c>
      <c r="AV39" s="322">
        <f t="shared" si="28"/>
        <v>21282.552105454888</v>
      </c>
      <c r="AW39" s="322">
        <f t="shared" si="29"/>
        <v>23162.478693090103</v>
      </c>
      <c r="AX39" s="322">
        <f t="shared" si="30"/>
        <v>2213.6523753287256</v>
      </c>
      <c r="AY39" s="322">
        <f t="shared" si="31"/>
        <v>620.15409472739202</v>
      </c>
      <c r="BA39" s="425" t="s">
        <v>630</v>
      </c>
      <c r="BB39" s="322">
        <v>582884</v>
      </c>
      <c r="BC39" s="322">
        <v>614944</v>
      </c>
      <c r="BD39" s="322">
        <v>56208</v>
      </c>
      <c r="BE39" s="322">
        <v>24562</v>
      </c>
      <c r="BG39" s="425" t="s">
        <v>630</v>
      </c>
      <c r="BH39" s="322">
        <f t="shared" si="39"/>
        <v>36512.500095138807</v>
      </c>
      <c r="BI39" s="322">
        <f t="shared" si="40"/>
        <v>37665.996729930048</v>
      </c>
      <c r="BJ39" s="322">
        <f t="shared" si="41"/>
        <v>39383.226148034548</v>
      </c>
      <c r="BK39" s="322">
        <f t="shared" si="42"/>
        <v>25248.517821325302</v>
      </c>
    </row>
    <row r="40" spans="1:63">
      <c r="A40" s="416" t="s">
        <v>291</v>
      </c>
      <c r="B40" s="416" t="s">
        <v>631</v>
      </c>
      <c r="C40" s="425" t="s">
        <v>631</v>
      </c>
      <c r="D40" s="424">
        <v>0.25875629229962605</v>
      </c>
      <c r="E40" s="424">
        <v>0</v>
      </c>
      <c r="F40" s="424">
        <v>27.869391797281086</v>
      </c>
      <c r="G40" s="424">
        <v>1.267304</v>
      </c>
      <c r="I40" s="425" t="s">
        <v>631</v>
      </c>
      <c r="J40" s="424">
        <v>7</v>
      </c>
      <c r="K40" s="424">
        <v>0</v>
      </c>
      <c r="L40" s="424">
        <v>3022</v>
      </c>
      <c r="M40" s="424">
        <v>27</v>
      </c>
      <c r="O40" s="425" t="s">
        <v>631</v>
      </c>
      <c r="P40" s="424">
        <v>0.25875629229962605</v>
      </c>
      <c r="Q40" s="424">
        <v>0</v>
      </c>
      <c r="R40" s="424">
        <v>27.869391797281086</v>
      </c>
      <c r="S40" s="424">
        <v>1.267304</v>
      </c>
      <c r="U40" s="425" t="s">
        <v>631</v>
      </c>
      <c r="V40" s="424">
        <v>7</v>
      </c>
      <c r="W40" s="424">
        <v>0</v>
      </c>
      <c r="X40" s="424">
        <v>3022</v>
      </c>
      <c r="Y40" s="424">
        <v>27</v>
      </c>
      <c r="Z40" s="441">
        <v>36965.18461423229</v>
      </c>
      <c r="AA40" s="417">
        <f t="shared" si="0"/>
        <v>36965.18461423229</v>
      </c>
      <c r="AB40" s="417">
        <f t="shared" si="1"/>
        <v>0</v>
      </c>
      <c r="AC40" s="417">
        <f t="shared" si="2"/>
        <v>9222.1680335145884</v>
      </c>
      <c r="AD40" s="417">
        <f t="shared" si="3"/>
        <v>46937.185185185182</v>
      </c>
      <c r="AF40" s="417">
        <f t="shared" si="4"/>
        <v>36965.184614232297</v>
      </c>
      <c r="AG40" s="417">
        <f t="shared" si="32"/>
        <v>36965.18461423229</v>
      </c>
      <c r="AH40" s="417">
        <f t="shared" si="33"/>
        <v>0</v>
      </c>
      <c r="AI40" s="417">
        <f t="shared" si="34"/>
        <v>9222.1680335145884</v>
      </c>
      <c r="AK40" s="417">
        <f t="shared" si="35"/>
        <v>36965.184614232297</v>
      </c>
      <c r="AL40" s="322">
        <f t="shared" si="36"/>
        <v>36965.18461423229</v>
      </c>
      <c r="AM40" s="322">
        <f t="shared" si="37"/>
        <v>0</v>
      </c>
      <c r="AN40" s="322">
        <f t="shared" si="38"/>
        <v>9222.1680335145884</v>
      </c>
      <c r="AP40" s="417">
        <f t="shared" si="12"/>
        <v>0.2587562922996261</v>
      </c>
      <c r="AQ40" s="322">
        <f t="shared" si="13"/>
        <v>0</v>
      </c>
      <c r="AR40" s="322">
        <f t="shared" si="14"/>
        <v>0</v>
      </c>
      <c r="AS40" s="322">
        <f t="shared" si="15"/>
        <v>0.24899853690489387</v>
      </c>
      <c r="AT40" s="322"/>
      <c r="AU40" s="425" t="s">
        <v>629</v>
      </c>
      <c r="AV40" s="322">
        <f t="shared" si="28"/>
        <v>75.184077366977931</v>
      </c>
      <c r="AW40" s="322">
        <f t="shared" si="29"/>
        <v>8.679701633731554</v>
      </c>
      <c r="AX40" s="322">
        <f t="shared" si="30"/>
        <v>3.0545635050766933</v>
      </c>
      <c r="AY40" s="322">
        <f t="shared" si="31"/>
        <v>23.339238690103869</v>
      </c>
      <c r="BA40" s="425" t="s">
        <v>629</v>
      </c>
      <c r="BB40" s="322">
        <v>4167</v>
      </c>
      <c r="BC40" s="322">
        <v>645</v>
      </c>
      <c r="BD40" s="322">
        <v>3332</v>
      </c>
      <c r="BE40" s="322">
        <v>2046</v>
      </c>
      <c r="BG40" s="425" t="s">
        <v>629</v>
      </c>
      <c r="BH40" s="322">
        <f t="shared" si="39"/>
        <v>18042.73514926276</v>
      </c>
      <c r="BI40" s="322">
        <f t="shared" si="40"/>
        <v>13456.901757723339</v>
      </c>
      <c r="BJ40" s="322">
        <f t="shared" si="41"/>
        <v>916.73574582133654</v>
      </c>
      <c r="BK40" s="322">
        <f t="shared" si="42"/>
        <v>11407.25253670766</v>
      </c>
    </row>
    <row r="41" spans="1:63">
      <c r="A41" s="416" t="s">
        <v>291</v>
      </c>
      <c r="B41" s="416" t="s">
        <v>630</v>
      </c>
      <c r="C41" s="425" t="s">
        <v>630</v>
      </c>
      <c r="D41" s="424">
        <v>136.25390918491655</v>
      </c>
      <c r="E41" s="424">
        <v>772.66147675550462</v>
      </c>
      <c r="F41" s="424">
        <v>50.002791524238937</v>
      </c>
      <c r="G41" s="424">
        <v>277.048474</v>
      </c>
      <c r="I41" s="425" t="s">
        <v>630</v>
      </c>
      <c r="J41" s="424">
        <v>1469</v>
      </c>
      <c r="K41" s="424">
        <v>10191</v>
      </c>
      <c r="L41" s="424">
        <v>4314</v>
      </c>
      <c r="M41" s="424">
        <v>10682</v>
      </c>
      <c r="O41" s="425" t="s">
        <v>630</v>
      </c>
      <c r="P41" s="424">
        <v>136.25390918491655</v>
      </c>
      <c r="Q41" s="424">
        <v>772.66147675550462</v>
      </c>
      <c r="R41" s="424">
        <v>50.002791524238937</v>
      </c>
      <c r="S41" s="424">
        <v>277.048474</v>
      </c>
      <c r="U41" s="425" t="s">
        <v>630</v>
      </c>
      <c r="V41" s="424">
        <v>1469</v>
      </c>
      <c r="W41" s="424">
        <v>10191</v>
      </c>
      <c r="X41" s="424">
        <v>4314</v>
      </c>
      <c r="Y41" s="424">
        <v>10682</v>
      </c>
      <c r="Z41" s="441">
        <v>92752.831303551095</v>
      </c>
      <c r="AA41" s="417">
        <f t="shared" si="0"/>
        <v>92752.831303551095</v>
      </c>
      <c r="AB41" s="417">
        <f t="shared" si="1"/>
        <v>75818.023428074244</v>
      </c>
      <c r="AC41" s="417">
        <f t="shared" si="2"/>
        <v>11590.818619434152</v>
      </c>
      <c r="AD41" s="417">
        <f t="shared" si="3"/>
        <v>25936.011421082196</v>
      </c>
      <c r="AF41" s="417">
        <f t="shared" si="4"/>
        <v>92752.831303551095</v>
      </c>
      <c r="AG41" s="417">
        <f t="shared" si="32"/>
        <v>92752.831303551095</v>
      </c>
      <c r="AH41" s="417">
        <f t="shared" si="33"/>
        <v>75818.023428074244</v>
      </c>
      <c r="AI41" s="417">
        <f t="shared" si="34"/>
        <v>11590.818619434152</v>
      </c>
      <c r="AK41" s="417">
        <f t="shared" si="35"/>
        <v>92752.831303551095</v>
      </c>
      <c r="AL41" s="322">
        <f t="shared" si="36"/>
        <v>92752.831303551095</v>
      </c>
      <c r="AM41" s="322">
        <f t="shared" si="37"/>
        <v>75818.023428074244</v>
      </c>
      <c r="AN41" s="322">
        <f t="shared" si="38"/>
        <v>11590.818619434152</v>
      </c>
      <c r="AP41" s="417">
        <f t="shared" si="12"/>
        <v>136.25390918491655</v>
      </c>
      <c r="AQ41" s="322">
        <f t="shared" si="13"/>
        <v>945.24410381448922</v>
      </c>
      <c r="AR41" s="322">
        <f t="shared" si="14"/>
        <v>327.07895306871228</v>
      </c>
      <c r="AS41" s="322">
        <f t="shared" si="15"/>
        <v>123.81312449279562</v>
      </c>
      <c r="AT41" s="322"/>
      <c r="AU41" s="432" t="s">
        <v>290</v>
      </c>
      <c r="AV41" s="322">
        <f>SUM(AV42:AV52)</f>
        <v>79154.623302136431</v>
      </c>
      <c r="AW41" s="322">
        <f>SUM(AW42:AW52)</f>
        <v>62171.643399950619</v>
      </c>
      <c r="AX41" s="322">
        <f>SUM(AX42:AX52)</f>
        <v>57531.896777859263</v>
      </c>
      <c r="AY41" s="322">
        <f>SUM(AY42:AY52)</f>
        <v>57824.341133519862</v>
      </c>
      <c r="BA41" s="432" t="s">
        <v>290</v>
      </c>
      <c r="BB41" s="322">
        <f>SUM(BB42:BB52)</f>
        <v>19083270</v>
      </c>
      <c r="BC41" s="322">
        <f>SUM(BC42:BC52)</f>
        <v>15646389.810000001</v>
      </c>
      <c r="BD41" s="322">
        <f>SUM(BD42:BD52)</f>
        <v>14147284.4</v>
      </c>
      <c r="BE41" s="322">
        <f>SUM(BE42:BE52)</f>
        <v>13636013</v>
      </c>
      <c r="BG41" s="432" t="s">
        <v>290</v>
      </c>
      <c r="BH41" s="322">
        <f t="shared" si="39"/>
        <v>4147.8542881873191</v>
      </c>
      <c r="BI41" s="322">
        <f t="shared" si="40"/>
        <v>3973.5456009293061</v>
      </c>
      <c r="BJ41" s="322">
        <f t="shared" si="41"/>
        <v>4066.638879321551</v>
      </c>
      <c r="BK41" s="322">
        <f t="shared" si="42"/>
        <v>4240.5607220761567</v>
      </c>
    </row>
    <row r="42" spans="1:63">
      <c r="A42" s="416" t="s">
        <v>291</v>
      </c>
      <c r="B42" s="416" t="s">
        <v>630</v>
      </c>
      <c r="C42" s="425" t="s">
        <v>639</v>
      </c>
      <c r="D42" s="424">
        <v>0</v>
      </c>
      <c r="E42" s="424">
        <v>0.31217391935155031</v>
      </c>
      <c r="F42" s="424">
        <v>0</v>
      </c>
      <c r="G42" s="424">
        <v>0</v>
      </c>
      <c r="I42" s="425" t="s">
        <v>639</v>
      </c>
      <c r="J42" s="424"/>
      <c r="K42" s="424">
        <v>19</v>
      </c>
      <c r="L42" s="424">
        <v>0</v>
      </c>
      <c r="M42" s="424">
        <v>0</v>
      </c>
      <c r="O42" s="425" t="s">
        <v>639</v>
      </c>
      <c r="P42" s="424">
        <v>0</v>
      </c>
      <c r="Q42" s="424">
        <v>0.31217391935155031</v>
      </c>
      <c r="R42" s="424">
        <v>0</v>
      </c>
      <c r="S42" s="424">
        <v>0</v>
      </c>
      <c r="U42" s="425" t="s">
        <v>639</v>
      </c>
      <c r="V42" s="424"/>
      <c r="W42" s="424">
        <v>19</v>
      </c>
      <c r="X42" s="424">
        <v>0</v>
      </c>
      <c r="Y42" s="424">
        <v>0</v>
      </c>
      <c r="Z42" s="441"/>
      <c r="AA42" s="417">
        <f t="shared" si="0"/>
        <v>0</v>
      </c>
      <c r="AB42" s="417">
        <f t="shared" si="1"/>
        <v>16430.206281660543</v>
      </c>
      <c r="AC42" s="417">
        <f t="shared" si="2"/>
        <v>0</v>
      </c>
      <c r="AD42" s="417">
        <f t="shared" si="3"/>
        <v>0</v>
      </c>
      <c r="AF42" s="417">
        <f t="shared" si="4"/>
        <v>0</v>
      </c>
      <c r="AG42" s="417">
        <f t="shared" si="32"/>
        <v>0</v>
      </c>
      <c r="AH42" s="417">
        <f t="shared" si="33"/>
        <v>16430.206281660543</v>
      </c>
      <c r="AI42" s="417">
        <f t="shared" si="34"/>
        <v>0</v>
      </c>
      <c r="AK42" s="417">
        <f t="shared" si="35"/>
        <v>0</v>
      </c>
      <c r="AL42" s="322">
        <f t="shared" si="36"/>
        <v>0</v>
      </c>
      <c r="AM42" s="322">
        <f t="shared" si="37"/>
        <v>16430.206281660543</v>
      </c>
      <c r="AN42" s="322">
        <f t="shared" si="38"/>
        <v>0</v>
      </c>
      <c r="AP42" s="417">
        <f t="shared" si="12"/>
        <v>0</v>
      </c>
      <c r="AQ42" s="322">
        <f t="shared" si="13"/>
        <v>0</v>
      </c>
      <c r="AR42" s="322">
        <f t="shared" si="14"/>
        <v>0</v>
      </c>
      <c r="AS42" s="322">
        <f t="shared" si="15"/>
        <v>0</v>
      </c>
      <c r="AT42" s="322"/>
      <c r="AU42" s="425" t="s">
        <v>638</v>
      </c>
      <c r="AV42" s="322">
        <f t="shared" ref="AV42:AV52" si="43">SUMIFS($AP:$AP,$A:$A,$AU$41,$B:$B,AU42)</f>
        <v>18302.43408395183</v>
      </c>
      <c r="AW42" s="322">
        <f t="shared" ref="AW42:AW52" si="44">SUMIFS($AQ:$AQ,$A:$A,$AU$41,$B:$B,AU42)</f>
        <v>17217.973740632984</v>
      </c>
      <c r="AX42" s="322">
        <f t="shared" ref="AX42:AX52" si="45">SUMIFS($AR:$AR,$A:$A,$AU$41,$B:$B,AU42)</f>
        <v>14853.994993691846</v>
      </c>
      <c r="AY42" s="322">
        <f t="shared" ref="AY42:AY52" si="46">SUMIFS($AS:$AS,$A:$A,$AU$41,$B:$B,AU42)</f>
        <v>14800.993104703861</v>
      </c>
      <c r="BA42" s="425" t="s">
        <v>638</v>
      </c>
      <c r="BB42" s="322">
        <v>5624128</v>
      </c>
      <c r="BC42" s="322">
        <v>5228477</v>
      </c>
      <c r="BD42" s="322">
        <v>4769524</v>
      </c>
      <c r="BE42" s="322">
        <v>4642671</v>
      </c>
      <c r="BG42" s="425" t="s">
        <v>638</v>
      </c>
      <c r="BH42" s="322">
        <f t="shared" si="39"/>
        <v>3254.2705436205988</v>
      </c>
      <c r="BI42" s="322">
        <f t="shared" si="40"/>
        <v>3293.1145610151834</v>
      </c>
      <c r="BJ42" s="322">
        <f t="shared" si="41"/>
        <v>3114.3558547334796</v>
      </c>
      <c r="BK42" s="322">
        <f t="shared" si="42"/>
        <v>3188.0340228079613</v>
      </c>
    </row>
    <row r="43" spans="1:63">
      <c r="A43" s="416" t="s">
        <v>291</v>
      </c>
      <c r="B43" s="416" t="s">
        <v>629</v>
      </c>
      <c r="C43" s="425" t="s">
        <v>629</v>
      </c>
      <c r="D43" s="424">
        <v>0</v>
      </c>
      <c r="E43" s="424">
        <v>0</v>
      </c>
      <c r="F43" s="424">
        <v>15.409161692774248</v>
      </c>
      <c r="G43" s="424">
        <v>0</v>
      </c>
      <c r="I43" s="425" t="s">
        <v>629</v>
      </c>
      <c r="J43" s="424"/>
      <c r="K43" s="424">
        <v>0</v>
      </c>
      <c r="L43" s="424">
        <v>2860</v>
      </c>
      <c r="M43" s="424">
        <v>0</v>
      </c>
      <c r="O43" s="425" t="s">
        <v>629</v>
      </c>
      <c r="P43" s="424">
        <v>0</v>
      </c>
      <c r="Q43" s="424">
        <v>0</v>
      </c>
      <c r="R43" s="424">
        <v>15.409161692774248</v>
      </c>
      <c r="S43" s="424">
        <v>0</v>
      </c>
      <c r="U43" s="425" t="s">
        <v>629</v>
      </c>
      <c r="V43" s="424"/>
      <c r="W43" s="424">
        <v>0</v>
      </c>
      <c r="X43" s="424">
        <v>2860</v>
      </c>
      <c r="Y43" s="424">
        <v>0</v>
      </c>
      <c r="Z43" s="441"/>
      <c r="AA43" s="417">
        <f t="shared" si="0"/>
        <v>0</v>
      </c>
      <c r="AB43" s="417">
        <f t="shared" si="1"/>
        <v>0</v>
      </c>
      <c r="AC43" s="417">
        <f t="shared" si="2"/>
        <v>5387.8187736972895</v>
      </c>
      <c r="AD43" s="417">
        <f t="shared" si="3"/>
        <v>0</v>
      </c>
      <c r="AF43" s="417">
        <f t="shared" si="4"/>
        <v>0</v>
      </c>
      <c r="AG43" s="417">
        <f t="shared" si="32"/>
        <v>0</v>
      </c>
      <c r="AH43" s="417">
        <f t="shared" si="33"/>
        <v>0</v>
      </c>
      <c r="AI43" s="417">
        <f t="shared" si="34"/>
        <v>5387.8187736972895</v>
      </c>
      <c r="AK43" s="417">
        <f t="shared" si="35"/>
        <v>0</v>
      </c>
      <c r="AL43" s="322">
        <f t="shared" si="36"/>
        <v>0</v>
      </c>
      <c r="AM43" s="322">
        <f t="shared" si="37"/>
        <v>0</v>
      </c>
      <c r="AN43" s="322">
        <f t="shared" si="38"/>
        <v>5387.8187736972895</v>
      </c>
      <c r="AP43" s="417">
        <f t="shared" si="12"/>
        <v>0</v>
      </c>
      <c r="AQ43" s="322">
        <f t="shared" si="13"/>
        <v>0</v>
      </c>
      <c r="AR43" s="322">
        <f t="shared" si="14"/>
        <v>0</v>
      </c>
      <c r="AS43" s="322">
        <f t="shared" si="15"/>
        <v>0</v>
      </c>
      <c r="AT43" s="322"/>
      <c r="AU43" s="425" t="s">
        <v>637</v>
      </c>
      <c r="AV43" s="322">
        <f t="shared" si="43"/>
        <v>16416.43727826533</v>
      </c>
      <c r="AW43" s="322">
        <f t="shared" si="44"/>
        <v>8475.8349671287142</v>
      </c>
      <c r="AX43" s="322">
        <f t="shared" si="45"/>
        <v>8438.303602091728</v>
      </c>
      <c r="AY43" s="322">
        <f t="shared" si="46"/>
        <v>7121.6250284106727</v>
      </c>
      <c r="BA43" s="425" t="s">
        <v>637</v>
      </c>
      <c r="BB43" s="322">
        <v>2172161</v>
      </c>
      <c r="BC43" s="322">
        <v>1237153</v>
      </c>
      <c r="BD43" s="322">
        <v>1472329</v>
      </c>
      <c r="BE43" s="322">
        <v>1397030</v>
      </c>
      <c r="BG43" s="425" t="s">
        <v>637</v>
      </c>
      <c r="BH43" s="322">
        <f t="shared" si="39"/>
        <v>7557.6521621856436</v>
      </c>
      <c r="BI43" s="322">
        <f t="shared" si="40"/>
        <v>6851.0806400895563</v>
      </c>
      <c r="BJ43" s="322">
        <f t="shared" si="41"/>
        <v>5731.2622396840161</v>
      </c>
      <c r="BK43" s="322">
        <f t="shared" si="42"/>
        <v>5097.6894042437698</v>
      </c>
    </row>
    <row r="44" spans="1:63">
      <c r="C44" s="432" t="s">
        <v>290</v>
      </c>
      <c r="D44" s="431">
        <v>37052.72310874697</v>
      </c>
      <c r="E44" s="431">
        <v>37786.613385354474</v>
      </c>
      <c r="F44" s="431">
        <v>33256.861956673289</v>
      </c>
      <c r="G44" s="431">
        <v>30587.687594000003</v>
      </c>
      <c r="I44" s="432" t="s">
        <v>290</v>
      </c>
      <c r="J44" s="431">
        <v>10733714</v>
      </c>
      <c r="K44" s="431">
        <v>10097196</v>
      </c>
      <c r="L44" s="431">
        <v>7763979</v>
      </c>
      <c r="M44" s="431">
        <v>6748541</v>
      </c>
      <c r="O44" s="432" t="s">
        <v>290</v>
      </c>
      <c r="P44" s="431">
        <f>SUM(P45:P56)</f>
        <v>37052.72310874697</v>
      </c>
      <c r="Q44" s="431">
        <f>SUM(Q45:Q56)</f>
        <v>37786.613385354474</v>
      </c>
      <c r="R44" s="431">
        <f>SUM(R45:R56)</f>
        <v>33256.861956673289</v>
      </c>
      <c r="S44" s="431">
        <f>SUM(S45:S56)</f>
        <v>30587.687594000003</v>
      </c>
      <c r="T44" s="322">
        <f>G44-S44</f>
        <v>0</v>
      </c>
      <c r="U44" s="432" t="s">
        <v>290</v>
      </c>
      <c r="V44" s="431">
        <v>10733714</v>
      </c>
      <c r="W44" s="431">
        <v>10097196</v>
      </c>
      <c r="X44" s="431">
        <v>7763979</v>
      </c>
      <c r="Y44" s="431">
        <v>6748541</v>
      </c>
      <c r="Z44" s="441"/>
      <c r="AA44" s="417">
        <f t="shared" si="0"/>
        <v>3451.9946319369951</v>
      </c>
      <c r="AB44" s="417">
        <f t="shared" si="1"/>
        <v>3742.2877980534872</v>
      </c>
      <c r="AC44" s="417">
        <f t="shared" si="2"/>
        <v>4283.4816988393823</v>
      </c>
      <c r="AD44" s="417">
        <f t="shared" si="3"/>
        <v>4532.4889622808851</v>
      </c>
      <c r="AF44" s="417">
        <f t="shared" si="4"/>
        <v>3451.9946319369947</v>
      </c>
      <c r="AG44" s="417">
        <f t="shared" si="32"/>
        <v>3451.9946319369951</v>
      </c>
      <c r="AH44" s="417">
        <f t="shared" si="33"/>
        <v>3742.2877980534872</v>
      </c>
      <c r="AI44" s="417">
        <f t="shared" si="34"/>
        <v>4283.4816988393823</v>
      </c>
      <c r="AK44" s="417">
        <f t="shared" si="35"/>
        <v>3451.9946319369947</v>
      </c>
      <c r="AL44" s="322">
        <f t="shared" si="36"/>
        <v>3451.9946319369951</v>
      </c>
      <c r="AM44" s="322">
        <f t="shared" si="37"/>
        <v>3742.2877980534872</v>
      </c>
      <c r="AN44" s="322">
        <f t="shared" si="38"/>
        <v>4283.4816988393823</v>
      </c>
      <c r="AP44" s="417">
        <f t="shared" si="12"/>
        <v>37052.723108746963</v>
      </c>
      <c r="AQ44" s="322">
        <f t="shared" si="13"/>
        <v>34855.4663896157</v>
      </c>
      <c r="AR44" s="322">
        <f t="shared" si="14"/>
        <v>29055.043876043514</v>
      </c>
      <c r="AS44" s="322">
        <f t="shared" si="15"/>
        <v>28907.25186736722</v>
      </c>
      <c r="AT44" s="322"/>
      <c r="AU44" s="425" t="s">
        <v>636</v>
      </c>
      <c r="AV44" s="322">
        <f t="shared" si="43"/>
        <v>6382.7485592626062</v>
      </c>
      <c r="AW44" s="322">
        <f t="shared" si="44"/>
        <v>4186.1976137887386</v>
      </c>
      <c r="AX44" s="322">
        <f t="shared" si="45"/>
        <v>5864.0237501728416</v>
      </c>
      <c r="AY44" s="322">
        <f t="shared" si="46"/>
        <v>7242.5779462395012</v>
      </c>
      <c r="BA44" s="425" t="s">
        <v>636</v>
      </c>
      <c r="BB44" s="322">
        <v>576616</v>
      </c>
      <c r="BC44" s="322">
        <v>383418</v>
      </c>
      <c r="BD44" s="322">
        <v>648651</v>
      </c>
      <c r="BE44" s="322">
        <v>712055</v>
      </c>
      <c r="BG44" s="425" t="s">
        <v>636</v>
      </c>
      <c r="BH44" s="322">
        <f t="shared" si="39"/>
        <v>11069.32266753369</v>
      </c>
      <c r="BI44" s="322">
        <f t="shared" si="40"/>
        <v>10918.104037339766</v>
      </c>
      <c r="BJ44" s="322">
        <f t="shared" si="41"/>
        <v>9040.3371769608657</v>
      </c>
      <c r="BK44" s="322">
        <f t="shared" si="42"/>
        <v>10171.374326757767</v>
      </c>
    </row>
    <row r="45" spans="1:63">
      <c r="A45" s="416" t="s">
        <v>290</v>
      </c>
      <c r="B45" s="416" t="s">
        <v>638</v>
      </c>
      <c r="C45" s="425" t="s">
        <v>638</v>
      </c>
      <c r="D45" s="424">
        <v>11985.040146179546</v>
      </c>
      <c r="E45" s="424">
        <v>12914.834173666801</v>
      </c>
      <c r="F45" s="424">
        <v>11770.781318389048</v>
      </c>
      <c r="G45" s="424">
        <v>11074.900383</v>
      </c>
      <c r="I45" s="425" t="s">
        <v>638</v>
      </c>
      <c r="J45" s="424">
        <v>3373851</v>
      </c>
      <c r="K45" s="424">
        <v>3486673</v>
      </c>
      <c r="L45" s="424">
        <v>2854572</v>
      </c>
      <c r="M45" s="424">
        <v>2629853</v>
      </c>
      <c r="O45" s="425" t="s">
        <v>638</v>
      </c>
      <c r="P45" s="424">
        <v>11985.040146179546</v>
      </c>
      <c r="Q45" s="424">
        <v>12914.834173666801</v>
      </c>
      <c r="R45" s="424">
        <v>11770.781318389048</v>
      </c>
      <c r="S45" s="424">
        <v>11074.900383</v>
      </c>
      <c r="U45" s="425" t="s">
        <v>638</v>
      </c>
      <c r="V45" s="424">
        <v>3373851</v>
      </c>
      <c r="W45" s="424">
        <v>3486673</v>
      </c>
      <c r="X45" s="424">
        <v>2854572</v>
      </c>
      <c r="Y45" s="424">
        <v>2629853</v>
      </c>
      <c r="Z45" s="441">
        <v>3552.3323780983646</v>
      </c>
      <c r="AA45" s="417">
        <f t="shared" si="0"/>
        <v>3552.3323780983646</v>
      </c>
      <c r="AB45" s="417">
        <f t="shared" si="1"/>
        <v>3704.0566103178594</v>
      </c>
      <c r="AC45" s="417">
        <f t="shared" si="2"/>
        <v>4123.4837721343329</v>
      </c>
      <c r="AD45" s="417">
        <f t="shared" si="3"/>
        <v>4211.2241189906808</v>
      </c>
      <c r="AF45" s="417">
        <f t="shared" si="4"/>
        <v>3552.3323780983646</v>
      </c>
      <c r="AG45" s="417">
        <f t="shared" si="32"/>
        <v>3552.3323780983646</v>
      </c>
      <c r="AH45" s="417">
        <f t="shared" si="33"/>
        <v>3704.0566103178594</v>
      </c>
      <c r="AI45" s="417">
        <f t="shared" si="34"/>
        <v>4123.4837721343329</v>
      </c>
      <c r="AK45" s="417">
        <f t="shared" si="35"/>
        <v>3552.3323780983646</v>
      </c>
      <c r="AL45" s="322">
        <f t="shared" si="36"/>
        <v>3552.3323780983646</v>
      </c>
      <c r="AM45" s="322">
        <f t="shared" si="37"/>
        <v>3704.0566103178594</v>
      </c>
      <c r="AN45" s="322">
        <f t="shared" si="38"/>
        <v>4123.4837721343329</v>
      </c>
      <c r="AP45" s="417">
        <f t="shared" si="12"/>
        <v>11985.040146179546</v>
      </c>
      <c r="AQ45" s="322">
        <f t="shared" si="13"/>
        <v>12385.821389741359</v>
      </c>
      <c r="AR45" s="322">
        <f t="shared" si="14"/>
        <v>10573.496286228274</v>
      </c>
      <c r="AS45" s="322">
        <f t="shared" si="15"/>
        <v>10844.156168598791</v>
      </c>
      <c r="AT45" s="322"/>
      <c r="AU45" s="425" t="s">
        <v>635</v>
      </c>
      <c r="AV45" s="322">
        <f t="shared" si="43"/>
        <v>13867.343969559517</v>
      </c>
      <c r="AW45" s="322">
        <f t="shared" si="44"/>
        <v>10475.03679203739</v>
      </c>
      <c r="AX45" s="322">
        <f t="shared" si="45"/>
        <v>9304.7819445865516</v>
      </c>
      <c r="AY45" s="322">
        <f t="shared" si="46"/>
        <v>6926.8081999884071</v>
      </c>
      <c r="BA45" s="425" t="s">
        <v>635</v>
      </c>
      <c r="BB45" s="322">
        <v>4058705</v>
      </c>
      <c r="BC45" s="322">
        <v>3228689</v>
      </c>
      <c r="BD45" s="322">
        <v>2923280</v>
      </c>
      <c r="BE45" s="322">
        <v>2497694</v>
      </c>
      <c r="BG45" s="425" t="s">
        <v>635</v>
      </c>
      <c r="BH45" s="322">
        <f t="shared" si="39"/>
        <v>3416.6917698033035</v>
      </c>
      <c r="BI45" s="322">
        <f t="shared" si="40"/>
        <v>3244.3622758455181</v>
      </c>
      <c r="BJ45" s="322">
        <f t="shared" si="41"/>
        <v>3182.9937414775704</v>
      </c>
      <c r="BK45" s="322">
        <f t="shared" si="42"/>
        <v>2773.281354716954</v>
      </c>
    </row>
    <row r="46" spans="1:63">
      <c r="A46" s="416" t="s">
        <v>290</v>
      </c>
      <c r="B46" s="416" t="s">
        <v>637</v>
      </c>
      <c r="C46" s="425" t="s">
        <v>637</v>
      </c>
      <c r="D46" s="424">
        <v>1760.0181279151288</v>
      </c>
      <c r="E46" s="424">
        <v>2119.5766884121567</v>
      </c>
      <c r="F46" s="424">
        <v>2633.3671277705134</v>
      </c>
      <c r="G46" s="424">
        <v>1801.381721</v>
      </c>
      <c r="I46" s="425" t="s">
        <v>637</v>
      </c>
      <c r="J46" s="424">
        <v>340885</v>
      </c>
      <c r="K46" s="424">
        <v>453590</v>
      </c>
      <c r="L46" s="424">
        <v>545003</v>
      </c>
      <c r="M46" s="424">
        <v>377055</v>
      </c>
      <c r="O46" s="425" t="s">
        <v>637</v>
      </c>
      <c r="P46" s="424">
        <v>1760.0181279151288</v>
      </c>
      <c r="Q46" s="424">
        <v>2119.5766884121567</v>
      </c>
      <c r="R46" s="424">
        <v>2633.3671277705134</v>
      </c>
      <c r="S46" s="424">
        <v>1801.381721</v>
      </c>
      <c r="U46" s="425" t="s">
        <v>637</v>
      </c>
      <c r="V46" s="424">
        <v>340885</v>
      </c>
      <c r="W46" s="424">
        <v>453590</v>
      </c>
      <c r="X46" s="424">
        <v>545003</v>
      </c>
      <c r="Y46" s="424">
        <v>377055</v>
      </c>
      <c r="Z46" s="441">
        <v>5163.0846998698353</v>
      </c>
      <c r="AA46" s="417">
        <f t="shared" si="0"/>
        <v>5163.0846998698353</v>
      </c>
      <c r="AB46" s="417">
        <f t="shared" si="1"/>
        <v>4672.8911316655058</v>
      </c>
      <c r="AC46" s="417">
        <f t="shared" si="2"/>
        <v>4831.8396922044712</v>
      </c>
      <c r="AD46" s="417">
        <f t="shared" si="3"/>
        <v>4777.5038681359483</v>
      </c>
      <c r="AF46" s="417">
        <f t="shared" si="4"/>
        <v>5163.0846998698362</v>
      </c>
      <c r="AG46" s="417">
        <f t="shared" si="32"/>
        <v>5163.0846998698353</v>
      </c>
      <c r="AH46" s="417">
        <f t="shared" si="33"/>
        <v>4672.8911316655058</v>
      </c>
      <c r="AI46" s="417">
        <f t="shared" si="34"/>
        <v>4831.8396922044712</v>
      </c>
      <c r="AK46" s="417">
        <f t="shared" si="35"/>
        <v>5163.0846998698362</v>
      </c>
      <c r="AL46" s="322">
        <f t="shared" si="36"/>
        <v>5163.0846998698353</v>
      </c>
      <c r="AM46" s="322">
        <f t="shared" si="37"/>
        <v>4672.8911316655058</v>
      </c>
      <c r="AN46" s="322">
        <f t="shared" si="38"/>
        <v>4831.8396922044712</v>
      </c>
      <c r="AP46" s="417">
        <f t="shared" si="12"/>
        <v>1760.0181279151293</v>
      </c>
      <c r="AQ46" s="322">
        <f t="shared" si="13"/>
        <v>2341.9235890139585</v>
      </c>
      <c r="AR46" s="322">
        <f t="shared" si="14"/>
        <v>2546.7396854310955</v>
      </c>
      <c r="AS46" s="322">
        <f t="shared" si="15"/>
        <v>1821.8693151441569</v>
      </c>
      <c r="AT46" s="322"/>
      <c r="AU46" s="425" t="s">
        <v>634</v>
      </c>
      <c r="AV46" s="322">
        <f t="shared" si="43"/>
        <v>2614.5219868679324</v>
      </c>
      <c r="AW46" s="322">
        <f t="shared" si="44"/>
        <v>971.39610828436957</v>
      </c>
      <c r="AX46" s="322">
        <f t="shared" si="45"/>
        <v>1227.8057697987731</v>
      </c>
      <c r="AY46" s="322">
        <f t="shared" si="46"/>
        <v>4537.4783079578283</v>
      </c>
      <c r="BA46" s="425" t="s">
        <v>634</v>
      </c>
      <c r="BB46" s="322">
        <v>192219</v>
      </c>
      <c r="BC46" s="322">
        <v>109839</v>
      </c>
      <c r="BD46" s="322">
        <v>132502.39999999999</v>
      </c>
      <c r="BE46" s="322">
        <v>316360</v>
      </c>
      <c r="BG46" s="425" t="s">
        <v>634</v>
      </c>
      <c r="BH46" s="322">
        <f t="shared" si="39"/>
        <v>13601.787476097224</v>
      </c>
      <c r="BI46" s="322">
        <f t="shared" si="40"/>
        <v>8843.8178450675041</v>
      </c>
      <c r="BJ46" s="322">
        <f t="shared" si="41"/>
        <v>9266.2907977423292</v>
      </c>
      <c r="BK46" s="322">
        <f t="shared" si="42"/>
        <v>14342.768706403554</v>
      </c>
    </row>
    <row r="47" spans="1:63">
      <c r="A47" s="416" t="s">
        <v>290</v>
      </c>
      <c r="B47" s="416" t="s">
        <v>636</v>
      </c>
      <c r="C47" s="425" t="s">
        <v>636</v>
      </c>
      <c r="D47" s="424">
        <v>1727.1451220821223</v>
      </c>
      <c r="E47" s="424">
        <v>1738.764816554929</v>
      </c>
      <c r="F47" s="424">
        <v>2154.6761219709006</v>
      </c>
      <c r="G47" s="424">
        <v>1702.1128699999999</v>
      </c>
      <c r="I47" s="425" t="s">
        <v>636</v>
      </c>
      <c r="J47" s="424">
        <v>170231</v>
      </c>
      <c r="K47" s="424">
        <v>164449</v>
      </c>
      <c r="L47" s="424">
        <v>167229</v>
      </c>
      <c r="M47" s="424">
        <v>148968</v>
      </c>
      <c r="O47" s="425" t="s">
        <v>636</v>
      </c>
      <c r="P47" s="424">
        <v>1727.1451220821223</v>
      </c>
      <c r="Q47" s="424">
        <v>1738.764816554929</v>
      </c>
      <c r="R47" s="424">
        <v>2154.6761219709006</v>
      </c>
      <c r="S47" s="424">
        <v>1702.1128699999999</v>
      </c>
      <c r="U47" s="425" t="s">
        <v>636</v>
      </c>
      <c r="V47" s="424">
        <v>170231</v>
      </c>
      <c r="W47" s="424">
        <v>164449</v>
      </c>
      <c r="X47" s="424">
        <v>167229</v>
      </c>
      <c r="Y47" s="424">
        <v>148968</v>
      </c>
      <c r="Z47" s="441">
        <v>10145.890713689765</v>
      </c>
      <c r="AA47" s="417">
        <f t="shared" si="0"/>
        <v>10145.890713689765</v>
      </c>
      <c r="AB47" s="417">
        <f t="shared" si="1"/>
        <v>10573.276922054431</v>
      </c>
      <c r="AC47" s="417">
        <f t="shared" si="2"/>
        <v>12884.584144920442</v>
      </c>
      <c r="AD47" s="417">
        <f t="shared" si="3"/>
        <v>11426.030221255573</v>
      </c>
      <c r="AF47" s="417">
        <f t="shared" si="4"/>
        <v>10145.890713689765</v>
      </c>
      <c r="AG47" s="417">
        <f t="shared" si="32"/>
        <v>10145.890713689765</v>
      </c>
      <c r="AH47" s="417">
        <f t="shared" si="33"/>
        <v>10573.276922054431</v>
      </c>
      <c r="AI47" s="417">
        <f t="shared" si="34"/>
        <v>12884.584144920442</v>
      </c>
      <c r="AK47" s="417">
        <f t="shared" si="35"/>
        <v>10145.890713689765</v>
      </c>
      <c r="AL47" s="322">
        <f t="shared" si="36"/>
        <v>10145.890713689765</v>
      </c>
      <c r="AM47" s="322">
        <f t="shared" si="37"/>
        <v>10573.276922054431</v>
      </c>
      <c r="AN47" s="322">
        <f t="shared" si="38"/>
        <v>12884.584144920442</v>
      </c>
      <c r="AP47" s="417">
        <f t="shared" si="12"/>
        <v>1727.1451220821223</v>
      </c>
      <c r="AQ47" s="322">
        <f t="shared" si="13"/>
        <v>1668.4815819755684</v>
      </c>
      <c r="AR47" s="322">
        <f t="shared" si="14"/>
        <v>1768.1585263982404</v>
      </c>
      <c r="AS47" s="322">
        <f t="shared" si="15"/>
        <v>1919.3907309005085</v>
      </c>
      <c r="AT47" s="322"/>
      <c r="AU47" s="425" t="s">
        <v>633</v>
      </c>
      <c r="AV47" s="322">
        <f t="shared" si="43"/>
        <v>3732.2720468224156</v>
      </c>
      <c r="AW47" s="322">
        <f t="shared" si="44"/>
        <v>3196.0354975954479</v>
      </c>
      <c r="AX47" s="322">
        <f t="shared" si="45"/>
        <v>1577.9875031480724</v>
      </c>
      <c r="AY47" s="322">
        <f t="shared" si="46"/>
        <v>1910.2585412259971</v>
      </c>
      <c r="BA47" s="425" t="s">
        <v>633</v>
      </c>
      <c r="BB47" s="322">
        <v>718199</v>
      </c>
      <c r="BC47" s="322">
        <v>628657</v>
      </c>
      <c r="BD47" s="322">
        <v>385797</v>
      </c>
      <c r="BE47" s="322">
        <v>474981</v>
      </c>
      <c r="BG47" s="425" t="s">
        <v>633</v>
      </c>
      <c r="BH47" s="322">
        <f t="shared" si="39"/>
        <v>5196.7101692183023</v>
      </c>
      <c r="BI47" s="322">
        <f t="shared" si="40"/>
        <v>5083.9098229964002</v>
      </c>
      <c r="BJ47" s="322">
        <f t="shared" si="41"/>
        <v>4090.2015908575559</v>
      </c>
      <c r="BK47" s="322">
        <f t="shared" si="42"/>
        <v>4021.757799208804</v>
      </c>
    </row>
    <row r="48" spans="1:63">
      <c r="A48" s="416" t="s">
        <v>290</v>
      </c>
      <c r="B48" s="416" t="s">
        <v>635</v>
      </c>
      <c r="C48" s="425" t="s">
        <v>635</v>
      </c>
      <c r="D48" s="424">
        <v>1887.419138228694</v>
      </c>
      <c r="E48" s="424">
        <v>1889.6032778479096</v>
      </c>
      <c r="F48" s="424">
        <v>1474.6779512048734</v>
      </c>
      <c r="G48" s="424">
        <v>1028.0530080000001</v>
      </c>
      <c r="I48" s="425" t="s">
        <v>635</v>
      </c>
      <c r="J48" s="424">
        <v>996480</v>
      </c>
      <c r="K48" s="424">
        <v>970707</v>
      </c>
      <c r="L48" s="424">
        <v>635636</v>
      </c>
      <c r="M48" s="424">
        <v>492195</v>
      </c>
      <c r="O48" s="425" t="s">
        <v>635</v>
      </c>
      <c r="P48" s="424">
        <v>1887.419138228694</v>
      </c>
      <c r="Q48" s="424">
        <v>1889.6032778479096</v>
      </c>
      <c r="R48" s="424">
        <v>1474.6779512048734</v>
      </c>
      <c r="S48" s="424">
        <v>1028.0530080000001</v>
      </c>
      <c r="U48" s="425" t="s">
        <v>635</v>
      </c>
      <c r="V48" s="424">
        <v>996480</v>
      </c>
      <c r="W48" s="424">
        <v>970707</v>
      </c>
      <c r="X48" s="424">
        <v>635636</v>
      </c>
      <c r="Y48" s="424">
        <v>492195</v>
      </c>
      <c r="Z48" s="441">
        <v>1894.0863220824242</v>
      </c>
      <c r="AA48" s="417">
        <f t="shared" si="0"/>
        <v>1894.0863220824242</v>
      </c>
      <c r="AB48" s="417">
        <f t="shared" si="1"/>
        <v>1946.6257870273002</v>
      </c>
      <c r="AC48" s="417">
        <f t="shared" si="2"/>
        <v>2320.0038248382302</v>
      </c>
      <c r="AD48" s="417">
        <f t="shared" si="3"/>
        <v>2088.7107914546068</v>
      </c>
      <c r="AF48" s="417">
        <f t="shared" si="4"/>
        <v>1894.0863220824242</v>
      </c>
      <c r="AG48" s="417">
        <f t="shared" si="32"/>
        <v>1894.0863220824242</v>
      </c>
      <c r="AH48" s="417">
        <f t="shared" si="33"/>
        <v>1946.6257870273002</v>
      </c>
      <c r="AI48" s="417">
        <f t="shared" si="34"/>
        <v>2320.0038248382302</v>
      </c>
      <c r="AK48" s="417">
        <f t="shared" si="35"/>
        <v>1894.0863220824242</v>
      </c>
      <c r="AL48" s="322">
        <f t="shared" si="36"/>
        <v>1894.0863220824242</v>
      </c>
      <c r="AM48" s="322">
        <f t="shared" si="37"/>
        <v>1946.6257870273002</v>
      </c>
      <c r="AN48" s="322">
        <f t="shared" si="38"/>
        <v>2320.0038248382302</v>
      </c>
      <c r="AP48" s="417">
        <f t="shared" si="12"/>
        <v>1887.419138228694</v>
      </c>
      <c r="AQ48" s="322">
        <f t="shared" si="13"/>
        <v>1838.6028514496636</v>
      </c>
      <c r="AR48" s="322">
        <f t="shared" si="14"/>
        <v>1237.3454287628851</v>
      </c>
      <c r="AS48" s="322">
        <f t="shared" si="15"/>
        <v>1141.8942825662527</v>
      </c>
      <c r="AT48" s="322"/>
      <c r="AU48" s="425" t="s">
        <v>97</v>
      </c>
      <c r="AV48" s="322">
        <f t="shared" si="43"/>
        <v>4018.334872216371</v>
      </c>
      <c r="AW48" s="322">
        <f t="shared" si="44"/>
        <v>2654.4146234627592</v>
      </c>
      <c r="AX48" s="322">
        <f t="shared" si="45"/>
        <v>1895.1763001712393</v>
      </c>
      <c r="AY48" s="322">
        <f t="shared" si="46"/>
        <v>949.59077958654825</v>
      </c>
      <c r="BA48" s="425" t="s">
        <v>97</v>
      </c>
      <c r="BB48" s="322">
        <v>2532977</v>
      </c>
      <c r="BC48" s="322">
        <v>1666436</v>
      </c>
      <c r="BD48" s="322">
        <v>1006551</v>
      </c>
      <c r="BE48" s="322">
        <v>567676</v>
      </c>
      <c r="BG48" s="425" t="s">
        <v>97</v>
      </c>
      <c r="BH48" s="322">
        <f t="shared" si="39"/>
        <v>1586.4079587838228</v>
      </c>
      <c r="BI48" s="322">
        <f t="shared" si="40"/>
        <v>1592.869227178697</v>
      </c>
      <c r="BJ48" s="322">
        <f t="shared" si="41"/>
        <v>1882.8418035164034</v>
      </c>
      <c r="BK48" s="322">
        <f t="shared" si="42"/>
        <v>1672.7689378915934</v>
      </c>
    </row>
    <row r="49" spans="1:63">
      <c r="A49" s="416" t="s">
        <v>290</v>
      </c>
      <c r="B49" s="416" t="s">
        <v>634</v>
      </c>
      <c r="C49" s="425" t="s">
        <v>634</v>
      </c>
      <c r="D49" s="424">
        <v>593.404835388278</v>
      </c>
      <c r="E49" s="424">
        <v>541.98593680304543</v>
      </c>
      <c r="F49" s="424">
        <v>900.58816375859965</v>
      </c>
      <c r="G49" s="424">
        <v>1354.3344480000001</v>
      </c>
      <c r="I49" s="425" t="s">
        <v>634</v>
      </c>
      <c r="J49" s="424">
        <v>113052</v>
      </c>
      <c r="K49" s="424">
        <v>87263</v>
      </c>
      <c r="L49" s="424">
        <v>76588</v>
      </c>
      <c r="M49" s="424">
        <v>111257</v>
      </c>
      <c r="O49" s="425" t="s">
        <v>634</v>
      </c>
      <c r="P49" s="424">
        <v>593.404835388278</v>
      </c>
      <c r="Q49" s="424">
        <v>541.98593680304543</v>
      </c>
      <c r="R49" s="424">
        <v>900.58816375859965</v>
      </c>
      <c r="S49" s="424">
        <v>1354.3344480000001</v>
      </c>
      <c r="U49" s="425" t="s">
        <v>634</v>
      </c>
      <c r="V49" s="424">
        <v>113052</v>
      </c>
      <c r="W49" s="424">
        <v>87263</v>
      </c>
      <c r="X49" s="424">
        <v>76588</v>
      </c>
      <c r="Y49" s="424">
        <v>111257</v>
      </c>
      <c r="Z49" s="441">
        <v>5248.9547764593108</v>
      </c>
      <c r="AA49" s="417">
        <f t="shared" si="0"/>
        <v>5248.9547764593108</v>
      </c>
      <c r="AB49" s="417">
        <f t="shared" si="1"/>
        <v>6210.9477877570725</v>
      </c>
      <c r="AC49" s="417">
        <f t="shared" si="2"/>
        <v>11758.867756810461</v>
      </c>
      <c r="AD49" s="417">
        <f t="shared" si="3"/>
        <v>12173.026847748906</v>
      </c>
      <c r="AF49" s="417">
        <f t="shared" si="4"/>
        <v>5248.9547764593108</v>
      </c>
      <c r="AG49" s="417">
        <f t="shared" si="32"/>
        <v>5248.9547764593108</v>
      </c>
      <c r="AH49" s="417">
        <f t="shared" si="33"/>
        <v>6210.9477877570725</v>
      </c>
      <c r="AI49" s="417">
        <f t="shared" si="34"/>
        <v>11758.867756810461</v>
      </c>
      <c r="AK49" s="417">
        <f t="shared" si="35"/>
        <v>5248.9547764593108</v>
      </c>
      <c r="AL49" s="322">
        <f t="shared" si="36"/>
        <v>5248.9547764593108</v>
      </c>
      <c r="AM49" s="322">
        <f t="shared" si="37"/>
        <v>6210.9477877570725</v>
      </c>
      <c r="AN49" s="322">
        <f t="shared" si="38"/>
        <v>11758.867756810461</v>
      </c>
      <c r="AP49" s="417">
        <f t="shared" si="12"/>
        <v>593.404835388278</v>
      </c>
      <c r="AQ49" s="322">
        <f t="shared" si="13"/>
        <v>458.03954065816885</v>
      </c>
      <c r="AR49" s="322">
        <f t="shared" si="14"/>
        <v>475.68406916873869</v>
      </c>
      <c r="AS49" s="322">
        <f t="shared" si="15"/>
        <v>1308.2563500194615</v>
      </c>
      <c r="AT49" s="322"/>
      <c r="AU49" s="425" t="s">
        <v>632</v>
      </c>
      <c r="AV49" s="322">
        <f t="shared" si="43"/>
        <v>555.732684437996</v>
      </c>
      <c r="AW49" s="322">
        <f t="shared" si="44"/>
        <v>153.20665493001619</v>
      </c>
      <c r="AX49" s="322">
        <f t="shared" si="45"/>
        <v>9.5415873334710053</v>
      </c>
      <c r="AY49" s="322">
        <f t="shared" si="46"/>
        <v>861.90384036767716</v>
      </c>
      <c r="BA49" s="425" t="s">
        <v>632</v>
      </c>
      <c r="BB49" s="322">
        <v>179605</v>
      </c>
      <c r="BC49" s="322">
        <v>49325</v>
      </c>
      <c r="BD49" s="322">
        <v>5024</v>
      </c>
      <c r="BE49" s="322">
        <v>35040</v>
      </c>
      <c r="BG49" s="425" t="s">
        <v>632</v>
      </c>
      <c r="BH49" s="322">
        <f t="shared" si="39"/>
        <v>3094.1938389131483</v>
      </c>
      <c r="BI49" s="322">
        <f t="shared" si="40"/>
        <v>3106.0649757732626</v>
      </c>
      <c r="BJ49" s="322">
        <f t="shared" si="41"/>
        <v>1899.2013004520313</v>
      </c>
      <c r="BK49" s="322">
        <f t="shared" si="42"/>
        <v>24597.712339260193</v>
      </c>
    </row>
    <row r="50" spans="1:63">
      <c r="A50" s="416" t="s">
        <v>290</v>
      </c>
      <c r="B50" s="416" t="s">
        <v>633</v>
      </c>
      <c r="C50" s="425" t="s">
        <v>633</v>
      </c>
      <c r="D50" s="424">
        <v>2929.7201374820738</v>
      </c>
      <c r="E50" s="424">
        <v>2051.6398275802667</v>
      </c>
      <c r="F50" s="424">
        <v>1127.2253057924154</v>
      </c>
      <c r="G50" s="424">
        <v>1831.96694</v>
      </c>
      <c r="I50" s="425" t="s">
        <v>633</v>
      </c>
      <c r="J50" s="424">
        <v>601673</v>
      </c>
      <c r="K50" s="424">
        <v>552663</v>
      </c>
      <c r="L50" s="424">
        <v>318976</v>
      </c>
      <c r="M50" s="424">
        <v>414237</v>
      </c>
      <c r="O50" s="425" t="s">
        <v>633</v>
      </c>
      <c r="P50" s="424">
        <v>2929.7201374820738</v>
      </c>
      <c r="Q50" s="424">
        <v>2051.6398275802667</v>
      </c>
      <c r="R50" s="424">
        <v>1127.2253057924154</v>
      </c>
      <c r="S50" s="424">
        <v>1831.96694</v>
      </c>
      <c r="U50" s="425" t="s">
        <v>633</v>
      </c>
      <c r="V50" s="424">
        <v>601673</v>
      </c>
      <c r="W50" s="424">
        <v>552663</v>
      </c>
      <c r="X50" s="424">
        <v>318976</v>
      </c>
      <c r="Y50" s="424">
        <v>414237</v>
      </c>
      <c r="Z50" s="441">
        <v>4869.2896930426887</v>
      </c>
      <c r="AA50" s="417">
        <f t="shared" si="0"/>
        <v>4869.2896930426887</v>
      </c>
      <c r="AB50" s="417">
        <f t="shared" si="1"/>
        <v>3712.2800469368617</v>
      </c>
      <c r="AC50" s="417">
        <f t="shared" si="2"/>
        <v>3533.8875206674338</v>
      </c>
      <c r="AD50" s="417">
        <f t="shared" si="3"/>
        <v>4422.5091915980465</v>
      </c>
      <c r="AF50" s="417">
        <f t="shared" si="4"/>
        <v>4869.2896930426887</v>
      </c>
      <c r="AG50" s="417">
        <f t="shared" si="32"/>
        <v>4869.2896930426887</v>
      </c>
      <c r="AH50" s="417">
        <f t="shared" si="33"/>
        <v>3712.2800469368617</v>
      </c>
      <c r="AI50" s="417">
        <f t="shared" si="34"/>
        <v>3533.8875206674338</v>
      </c>
      <c r="AK50" s="417">
        <f t="shared" si="35"/>
        <v>4869.2896930426887</v>
      </c>
      <c r="AL50" s="322">
        <f t="shared" si="36"/>
        <v>4869.2896930426887</v>
      </c>
      <c r="AM50" s="322">
        <f t="shared" si="37"/>
        <v>3712.2800469368617</v>
      </c>
      <c r="AN50" s="322">
        <f t="shared" si="38"/>
        <v>3533.8875206674338</v>
      </c>
      <c r="AP50" s="417">
        <f t="shared" si="12"/>
        <v>2929.7201374820738</v>
      </c>
      <c r="AQ50" s="322">
        <f t="shared" si="13"/>
        <v>2691.0762496260513</v>
      </c>
      <c r="AR50" s="322">
        <f t="shared" si="14"/>
        <v>1184.1282402517324</v>
      </c>
      <c r="AS50" s="322">
        <f t="shared" si="15"/>
        <v>1463.8669648987157</v>
      </c>
      <c r="AT50" s="322"/>
      <c r="AU50" s="425" t="s">
        <v>631</v>
      </c>
      <c r="AV50" s="322">
        <f t="shared" si="43"/>
        <v>1599.9095210975606</v>
      </c>
      <c r="AW50" s="322">
        <f t="shared" si="44"/>
        <v>1823.0761863393104</v>
      </c>
      <c r="AX50" s="322">
        <f t="shared" si="45"/>
        <v>1847.6082762880144</v>
      </c>
      <c r="AY50" s="322">
        <f t="shared" si="46"/>
        <v>2094.6426056955256</v>
      </c>
      <c r="BA50" s="425" t="s">
        <v>631</v>
      </c>
      <c r="BB50" s="322">
        <v>178744</v>
      </c>
      <c r="BC50" s="322">
        <v>199050</v>
      </c>
      <c r="BD50" s="322">
        <v>189881</v>
      </c>
      <c r="BE50" s="322">
        <v>203196</v>
      </c>
      <c r="BG50" s="425" t="s">
        <v>631</v>
      </c>
      <c r="BH50" s="322">
        <f t="shared" si="39"/>
        <v>8950.843223255386</v>
      </c>
      <c r="BI50" s="322">
        <f t="shared" si="40"/>
        <v>9158.8856384793289</v>
      </c>
      <c r="BJ50" s="322">
        <f t="shared" si="41"/>
        <v>9730.3483565391707</v>
      </c>
      <c r="BK50" s="322">
        <f t="shared" si="42"/>
        <v>10308.483462742995</v>
      </c>
    </row>
    <row r="51" spans="1:63">
      <c r="A51" s="416" t="s">
        <v>290</v>
      </c>
      <c r="B51" s="416" t="s">
        <v>97</v>
      </c>
      <c r="C51" s="425" t="s">
        <v>97</v>
      </c>
      <c r="D51" s="424">
        <v>3849.4701786645842</v>
      </c>
      <c r="E51" s="424">
        <v>2996.3428671224606</v>
      </c>
      <c r="F51" s="424">
        <v>1626.8884140343725</v>
      </c>
      <c r="G51" s="424">
        <v>874.01157999999998</v>
      </c>
      <c r="I51" s="425" t="s">
        <v>97</v>
      </c>
      <c r="J51" s="424">
        <v>2464023</v>
      </c>
      <c r="K51" s="424">
        <v>1608928</v>
      </c>
      <c r="L51" s="424">
        <v>986464</v>
      </c>
      <c r="M51" s="424">
        <v>535800</v>
      </c>
      <c r="O51" s="425" t="s">
        <v>97</v>
      </c>
      <c r="P51" s="424">
        <v>3849.4701786645842</v>
      </c>
      <c r="Q51" s="424">
        <v>2996.3428671224606</v>
      </c>
      <c r="R51" s="424">
        <v>1626.8884140343725</v>
      </c>
      <c r="S51" s="424">
        <v>874.01157999999998</v>
      </c>
      <c r="U51" s="425" t="s">
        <v>97</v>
      </c>
      <c r="V51" s="424">
        <v>2464023</v>
      </c>
      <c r="W51" s="424">
        <v>1608928</v>
      </c>
      <c r="X51" s="424">
        <v>986464</v>
      </c>
      <c r="Y51" s="424">
        <v>535800</v>
      </c>
      <c r="Z51" s="441">
        <v>1562.2703922262838</v>
      </c>
      <c r="AA51" s="417">
        <f t="shared" si="0"/>
        <v>1562.2703922262838</v>
      </c>
      <c r="AB51" s="417">
        <f t="shared" si="1"/>
        <v>1862.3225322217404</v>
      </c>
      <c r="AC51" s="417">
        <f t="shared" si="2"/>
        <v>1649.2121496926118</v>
      </c>
      <c r="AD51" s="417">
        <f t="shared" si="3"/>
        <v>1631.2272863008586</v>
      </c>
      <c r="AF51" s="417">
        <f t="shared" si="4"/>
        <v>1562.2703922262838</v>
      </c>
      <c r="AG51" s="417">
        <f t="shared" si="32"/>
        <v>1562.2703922262838</v>
      </c>
      <c r="AH51" s="417">
        <f t="shared" si="33"/>
        <v>1862.3225322217404</v>
      </c>
      <c r="AI51" s="417">
        <f t="shared" si="34"/>
        <v>1649.2121496926118</v>
      </c>
      <c r="AK51" s="417">
        <f t="shared" si="35"/>
        <v>1562.2703922262838</v>
      </c>
      <c r="AL51" s="322">
        <f t="shared" si="36"/>
        <v>1562.2703922262838</v>
      </c>
      <c r="AM51" s="322">
        <f t="shared" si="37"/>
        <v>1862.3225322217404</v>
      </c>
      <c r="AN51" s="322">
        <f t="shared" si="38"/>
        <v>1649.2121496926118</v>
      </c>
      <c r="AP51" s="417">
        <f t="shared" si="12"/>
        <v>3849.4701786645846</v>
      </c>
      <c r="AQ51" s="322">
        <f t="shared" si="13"/>
        <v>2513.5805776238503</v>
      </c>
      <c r="AR51" s="322">
        <f t="shared" si="14"/>
        <v>1837.1141344255868</v>
      </c>
      <c r="AS51" s="322">
        <f t="shared" si="15"/>
        <v>883.64786980530141</v>
      </c>
      <c r="AT51" s="322"/>
      <c r="AU51" s="425" t="s">
        <v>630</v>
      </c>
      <c r="AV51" s="322">
        <f t="shared" si="43"/>
        <v>7933.8059752031459</v>
      </c>
      <c r="AW51" s="322">
        <f t="shared" si="44"/>
        <v>10020.475275596511</v>
      </c>
      <c r="AX51" s="322">
        <f t="shared" si="45"/>
        <v>9709.9672218700944</v>
      </c>
      <c r="AY51" s="322">
        <f t="shared" si="46"/>
        <v>8597.436590320387</v>
      </c>
      <c r="BA51" s="425" t="s">
        <v>630</v>
      </c>
      <c r="BB51" s="322">
        <v>1830951</v>
      </c>
      <c r="BC51" s="322">
        <v>2088539.81</v>
      </c>
      <c r="BD51" s="322">
        <v>1903522</v>
      </c>
      <c r="BE51" s="322">
        <v>2072984</v>
      </c>
      <c r="BG51" s="425" t="s">
        <v>630</v>
      </c>
      <c r="BH51" s="322">
        <f t="shared" si="39"/>
        <v>4333.1612780479354</v>
      </c>
      <c r="BI51" s="322">
        <f t="shared" si="40"/>
        <v>4797.8378135854218</v>
      </c>
      <c r="BJ51" s="322">
        <f t="shared" si="41"/>
        <v>5101.0533221418482</v>
      </c>
      <c r="BK51" s="322">
        <f t="shared" si="42"/>
        <v>4147.37238218934</v>
      </c>
    </row>
    <row r="52" spans="1:63">
      <c r="A52" s="416" t="s">
        <v>290</v>
      </c>
      <c r="B52" s="416" t="s">
        <v>632</v>
      </c>
      <c r="C52" s="425" t="s">
        <v>632</v>
      </c>
      <c r="D52" s="424">
        <v>555.42792028784265</v>
      </c>
      <c r="E52" s="424">
        <v>126.53210132900051</v>
      </c>
      <c r="F52" s="424">
        <v>2.2966960722504406</v>
      </c>
      <c r="G52" s="424">
        <v>75.446111000000002</v>
      </c>
      <c r="I52" s="425" t="s">
        <v>632</v>
      </c>
      <c r="J52" s="424">
        <v>179579</v>
      </c>
      <c r="K52" s="424">
        <v>49250</v>
      </c>
      <c r="L52" s="424">
        <v>971</v>
      </c>
      <c r="M52" s="424">
        <v>3072</v>
      </c>
      <c r="O52" s="425" t="s">
        <v>632</v>
      </c>
      <c r="P52" s="424">
        <v>555.42792028784265</v>
      </c>
      <c r="Q52" s="424">
        <v>126.53210132900051</v>
      </c>
      <c r="R52" s="424">
        <v>2.2966960722504406</v>
      </c>
      <c r="S52" s="424">
        <v>75.446111000000002</v>
      </c>
      <c r="U52" s="425" t="s">
        <v>632</v>
      </c>
      <c r="V52" s="424">
        <v>179579</v>
      </c>
      <c r="W52" s="424">
        <v>49250</v>
      </c>
      <c r="X52" s="424">
        <v>971</v>
      </c>
      <c r="Y52" s="424">
        <v>3072</v>
      </c>
      <c r="Z52" s="441">
        <v>3092.9447223107527</v>
      </c>
      <c r="AA52" s="417">
        <f t="shared" si="0"/>
        <v>3092.9447223107527</v>
      </c>
      <c r="AB52" s="417">
        <f t="shared" si="1"/>
        <v>2569.1797224162542</v>
      </c>
      <c r="AC52" s="417">
        <f t="shared" si="2"/>
        <v>2365.2894667872715</v>
      </c>
      <c r="AD52" s="417">
        <f t="shared" si="3"/>
        <v>24559.280924479168</v>
      </c>
      <c r="AF52" s="417">
        <f t="shared" si="4"/>
        <v>3092.9447223107527</v>
      </c>
      <c r="AG52" s="417">
        <f t="shared" si="32"/>
        <v>3092.9447223107527</v>
      </c>
      <c r="AH52" s="417">
        <f t="shared" si="33"/>
        <v>2569.1797224162542</v>
      </c>
      <c r="AI52" s="417">
        <f t="shared" si="34"/>
        <v>2365.2894667872715</v>
      </c>
      <c r="AK52" s="417">
        <f t="shared" si="35"/>
        <v>3092.9447223107527</v>
      </c>
      <c r="AL52" s="322">
        <f t="shared" si="36"/>
        <v>3092.9447223107527</v>
      </c>
      <c r="AM52" s="322">
        <f t="shared" si="37"/>
        <v>2569.1797224162542</v>
      </c>
      <c r="AN52" s="322">
        <f t="shared" si="38"/>
        <v>2365.2894667872715</v>
      </c>
      <c r="AP52" s="417">
        <f t="shared" si="12"/>
        <v>555.42792028784265</v>
      </c>
      <c r="AQ52" s="322">
        <f t="shared" si="13"/>
        <v>152.32752757380456</v>
      </c>
      <c r="AR52" s="322">
        <f t="shared" si="14"/>
        <v>2.4946735104661828</v>
      </c>
      <c r="AS52" s="322">
        <f t="shared" si="15"/>
        <v>7.2661692419704984</v>
      </c>
      <c r="AT52" s="322"/>
      <c r="AU52" s="425" t="s">
        <v>629</v>
      </c>
      <c r="AV52" s="322">
        <f t="shared" si="43"/>
        <v>3731.0823244517201</v>
      </c>
      <c r="AW52" s="322">
        <f t="shared" si="44"/>
        <v>2997.9959401543724</v>
      </c>
      <c r="AX52" s="322">
        <f t="shared" si="45"/>
        <v>2802.7058287066293</v>
      </c>
      <c r="AY52" s="322">
        <f t="shared" si="46"/>
        <v>2781.0261890234578</v>
      </c>
      <c r="BA52" s="425" t="s">
        <v>629</v>
      </c>
      <c r="BB52" s="322">
        <v>1018965</v>
      </c>
      <c r="BC52" s="322">
        <v>826806</v>
      </c>
      <c r="BD52" s="322">
        <v>710223</v>
      </c>
      <c r="BE52" s="322">
        <v>716326</v>
      </c>
      <c r="BG52" s="425" t="s">
        <v>629</v>
      </c>
      <c r="BH52" s="322">
        <f t="shared" si="39"/>
        <v>3661.6393344734315</v>
      </c>
      <c r="BI52" s="322">
        <f t="shared" si="40"/>
        <v>3625.9968362038644</v>
      </c>
      <c r="BJ52" s="322">
        <f t="shared" si="41"/>
        <v>3946.2335473599551</v>
      </c>
      <c r="BK52" s="322">
        <f t="shared" si="42"/>
        <v>3882.3471282955779</v>
      </c>
    </row>
    <row r="53" spans="1:63">
      <c r="A53" s="416" t="s">
        <v>290</v>
      </c>
      <c r="B53" s="416" t="s">
        <v>631</v>
      </c>
      <c r="C53" s="425" t="s">
        <v>631</v>
      </c>
      <c r="D53" s="424">
        <v>1227.4600733944399</v>
      </c>
      <c r="E53" s="424">
        <v>1601.0275709288746</v>
      </c>
      <c r="F53" s="424">
        <v>1751.2192328698566</v>
      </c>
      <c r="G53" s="424">
        <v>1632.6346209999999</v>
      </c>
      <c r="I53" s="425" t="s">
        <v>631</v>
      </c>
      <c r="J53" s="424">
        <v>124389</v>
      </c>
      <c r="K53" s="424">
        <v>153831</v>
      </c>
      <c r="L53" s="424">
        <v>145899</v>
      </c>
      <c r="M53" s="424">
        <v>139679</v>
      </c>
      <c r="O53" s="425" t="s">
        <v>631</v>
      </c>
      <c r="P53" s="424">
        <v>1227.4600733944399</v>
      </c>
      <c r="Q53" s="424">
        <v>1601.0275709288746</v>
      </c>
      <c r="R53" s="424">
        <v>1751.2192328698566</v>
      </c>
      <c r="S53" s="424">
        <v>1632.6346209999999</v>
      </c>
      <c r="U53" s="425" t="s">
        <v>631</v>
      </c>
      <c r="V53" s="424">
        <v>124389</v>
      </c>
      <c r="W53" s="424">
        <v>153831</v>
      </c>
      <c r="X53" s="424">
        <v>145899</v>
      </c>
      <c r="Y53" s="424">
        <v>139679</v>
      </c>
      <c r="Z53" s="441">
        <v>9867.914955457798</v>
      </c>
      <c r="AA53" s="417">
        <f t="shared" si="0"/>
        <v>9867.914955457798</v>
      </c>
      <c r="AB53" s="417">
        <f t="shared" si="1"/>
        <v>10407.704369918123</v>
      </c>
      <c r="AC53" s="417">
        <f t="shared" si="2"/>
        <v>12002.9556944863</v>
      </c>
      <c r="AD53" s="417">
        <f t="shared" si="3"/>
        <v>11688.475869672606</v>
      </c>
      <c r="AF53" s="417">
        <f t="shared" si="4"/>
        <v>9867.9149554577962</v>
      </c>
      <c r="AG53" s="417">
        <f t="shared" si="32"/>
        <v>9867.914955457798</v>
      </c>
      <c r="AH53" s="417">
        <f t="shared" si="33"/>
        <v>10407.704369918123</v>
      </c>
      <c r="AI53" s="417">
        <f t="shared" si="34"/>
        <v>12002.9556944863</v>
      </c>
      <c r="AK53" s="417">
        <f t="shared" si="35"/>
        <v>9867.9149554577962</v>
      </c>
      <c r="AL53" s="322">
        <f t="shared" si="36"/>
        <v>9867.914955457798</v>
      </c>
      <c r="AM53" s="322">
        <f t="shared" si="37"/>
        <v>10407.704369918123</v>
      </c>
      <c r="AN53" s="322">
        <f t="shared" si="38"/>
        <v>12002.9556944863</v>
      </c>
      <c r="AP53" s="417">
        <f t="shared" si="12"/>
        <v>1227.4600733944396</v>
      </c>
      <c r="AQ53" s="322">
        <f t="shared" si="13"/>
        <v>1517.9912255130287</v>
      </c>
      <c r="AR53" s="322">
        <f t="shared" si="14"/>
        <v>1518.4736598666841</v>
      </c>
      <c r="AS53" s="322">
        <f t="shared" si="15"/>
        <v>1676.560848450152</v>
      </c>
      <c r="AT53" s="322"/>
      <c r="AU53" s="432" t="s">
        <v>288</v>
      </c>
      <c r="AV53" s="322">
        <f>SUM(AV54:AV64)</f>
        <v>63655.700594721493</v>
      </c>
      <c r="AW53" s="322">
        <f>SUM(AW54:AW64)</f>
        <v>59638.631135429139</v>
      </c>
      <c r="AX53" s="322">
        <f>SUM(AX54:AX64)</f>
        <v>76467.032197470195</v>
      </c>
      <c r="AY53" s="322">
        <f>SUM(AY54:AY64)</f>
        <v>89994.594926976075</v>
      </c>
      <c r="BA53" s="432" t="s">
        <v>288</v>
      </c>
      <c r="BB53" s="322">
        <f>SUM(BB54:BB64)</f>
        <v>9076735.256000001</v>
      </c>
      <c r="BC53" s="322">
        <f>SUM(BC54:BC64)</f>
        <v>8748062.0899999999</v>
      </c>
      <c r="BD53" s="322">
        <f>SUM(BD54:BD64)</f>
        <v>10888544.9</v>
      </c>
      <c r="BE53" s="322">
        <f>SUM(BE54:BE64)</f>
        <v>13507491.1</v>
      </c>
      <c r="BG53" s="432" t="s">
        <v>288</v>
      </c>
      <c r="BH53" s="322">
        <f t="shared" si="39"/>
        <v>7013.0612824300588</v>
      </c>
      <c r="BI53" s="322">
        <f t="shared" si="40"/>
        <v>6817.3534346084116</v>
      </c>
      <c r="BJ53" s="322">
        <f t="shared" si="41"/>
        <v>7022.7044017121334</v>
      </c>
      <c r="BK53" s="322">
        <f t="shared" si="42"/>
        <v>6662.5692558832097</v>
      </c>
    </row>
    <row r="54" spans="1:63">
      <c r="A54" s="416" t="s">
        <v>290</v>
      </c>
      <c r="B54" s="416" t="s">
        <v>630</v>
      </c>
      <c r="C54" s="425" t="s">
        <v>630</v>
      </c>
      <c r="D54" s="424">
        <v>7386.2618519500083</v>
      </c>
      <c r="E54" s="424">
        <v>9402.3862527018573</v>
      </c>
      <c r="F54" s="424">
        <v>8478.1263222710622</v>
      </c>
      <c r="G54" s="424">
        <v>8074.3265630000005</v>
      </c>
      <c r="I54" s="425" t="s">
        <v>630</v>
      </c>
      <c r="J54" s="424">
        <v>1464022</v>
      </c>
      <c r="K54" s="424">
        <v>1926208</v>
      </c>
      <c r="L54" s="424">
        <v>1699332</v>
      </c>
      <c r="M54" s="424">
        <v>1557960</v>
      </c>
      <c r="O54" s="425" t="s">
        <v>630</v>
      </c>
      <c r="P54" s="424">
        <v>7386.2618519500083</v>
      </c>
      <c r="Q54" s="424">
        <v>9402.3862527018573</v>
      </c>
      <c r="R54" s="424">
        <v>8478.1263222710622</v>
      </c>
      <c r="S54" s="424">
        <v>8074.3265630000005</v>
      </c>
      <c r="U54" s="425" t="s">
        <v>630</v>
      </c>
      <c r="V54" s="424">
        <v>1464022</v>
      </c>
      <c r="W54" s="424">
        <v>1926208</v>
      </c>
      <c r="X54" s="424">
        <v>1699332</v>
      </c>
      <c r="Y54" s="424">
        <v>1557960</v>
      </c>
      <c r="Z54" s="441">
        <v>5045.1850122129372</v>
      </c>
      <c r="AA54" s="417">
        <f t="shared" si="0"/>
        <v>5045.1850122129372</v>
      </c>
      <c r="AB54" s="417">
        <f t="shared" si="1"/>
        <v>4881.2933248651534</v>
      </c>
      <c r="AC54" s="417">
        <f t="shared" si="2"/>
        <v>4989.0935510371501</v>
      </c>
      <c r="AD54" s="417">
        <f t="shared" si="3"/>
        <v>5182.6276432000832</v>
      </c>
      <c r="AF54" s="417">
        <f t="shared" si="4"/>
        <v>5045.1850122129372</v>
      </c>
      <c r="AG54" s="417">
        <f t="shared" si="32"/>
        <v>5045.1850122129372</v>
      </c>
      <c r="AH54" s="417">
        <f t="shared" si="33"/>
        <v>4881.2933248651534</v>
      </c>
      <c r="AI54" s="417">
        <f t="shared" si="34"/>
        <v>4989.0935510371501</v>
      </c>
      <c r="AK54" s="417">
        <f t="shared" si="35"/>
        <v>5045.1850122129372</v>
      </c>
      <c r="AL54" s="322">
        <f t="shared" si="36"/>
        <v>5045.1850122129372</v>
      </c>
      <c r="AM54" s="322">
        <f t="shared" si="37"/>
        <v>4881.2933248651534</v>
      </c>
      <c r="AN54" s="322">
        <f t="shared" si="38"/>
        <v>4989.0935510371501</v>
      </c>
      <c r="AP54" s="417">
        <f t="shared" si="12"/>
        <v>7386.2618519500083</v>
      </c>
      <c r="AQ54" s="322">
        <f t="shared" si="13"/>
        <v>9718.0757320046578</v>
      </c>
      <c r="AR54" s="322">
        <f t="shared" si="14"/>
        <v>8294.9379483297507</v>
      </c>
      <c r="AS54" s="322">
        <f t="shared" si="15"/>
        <v>7772.8081887738381</v>
      </c>
      <c r="AT54" s="322"/>
      <c r="AU54" s="425" t="s">
        <v>638</v>
      </c>
      <c r="AV54" s="322">
        <f t="shared" ref="AV54:AV64" si="47">SUMIFS($AP:$AP,$A:$A,$AU$53,$B:$B,AU54)</f>
        <v>8722.0579248572249</v>
      </c>
      <c r="AW54" s="322">
        <f t="shared" ref="AW54:AW64" si="48">SUMIFS($AQ:$AQ,$A:$A,$AU$53,$B:$B,AU54)</f>
        <v>9010.9101392070388</v>
      </c>
      <c r="AX54" s="322">
        <f t="shared" ref="AX54:AX64" si="49">SUMIFS($AR:$AR,$A:$A,$AU$53,$B:$B,AU54)</f>
        <v>10217.416323411133</v>
      </c>
      <c r="AY54" s="322">
        <f t="shared" ref="AY54:AY64" si="50">SUMIFS($AS:$AS,$A:$A,$AU$53,$B:$B,AU54)</f>
        <v>11099.10256376394</v>
      </c>
      <c r="BA54" s="425" t="s">
        <v>638</v>
      </c>
      <c r="BB54" s="322">
        <v>1537015</v>
      </c>
      <c r="BC54" s="322">
        <v>1420568</v>
      </c>
      <c r="BD54" s="322">
        <v>2045062</v>
      </c>
      <c r="BE54" s="322">
        <v>2563499</v>
      </c>
      <c r="BG54" s="425" t="s">
        <v>638</v>
      </c>
      <c r="BH54" s="322">
        <f t="shared" si="39"/>
        <v>5674.6732626924431</v>
      </c>
      <c r="BI54" s="322">
        <f t="shared" si="40"/>
        <v>6343.1740960003599</v>
      </c>
      <c r="BJ54" s="322">
        <f t="shared" si="41"/>
        <v>4996.1401284709864</v>
      </c>
      <c r="BK54" s="322">
        <f t="shared" si="42"/>
        <v>4329.6691606916711</v>
      </c>
    </row>
    <row r="55" spans="1:63">
      <c r="A55" s="416" t="s">
        <v>290</v>
      </c>
      <c r="B55" s="416" t="s">
        <v>630</v>
      </c>
      <c r="C55" s="425" t="s">
        <v>639</v>
      </c>
      <c r="D55" s="424">
        <v>4.8471802934776313E-2</v>
      </c>
      <c r="E55" s="424">
        <v>0.10064829235399389</v>
      </c>
      <c r="F55" s="424">
        <v>0.24769875319377976</v>
      </c>
      <c r="G55" s="424">
        <v>5.3322209999999997</v>
      </c>
      <c r="I55" s="425" t="s">
        <v>639</v>
      </c>
      <c r="J55" s="424">
        <v>430</v>
      </c>
      <c r="K55" s="424">
        <v>268</v>
      </c>
      <c r="L55" s="424">
        <v>3150</v>
      </c>
      <c r="M55" s="424">
        <v>1268</v>
      </c>
      <c r="O55" s="425" t="s">
        <v>639</v>
      </c>
      <c r="P55" s="424">
        <v>4.8471802934776313E-2</v>
      </c>
      <c r="Q55" s="424">
        <v>0.10064829235399389</v>
      </c>
      <c r="R55" s="424">
        <v>0.24769875319377976</v>
      </c>
      <c r="S55" s="424">
        <v>5.3322209999999997</v>
      </c>
      <c r="U55" s="425" t="s">
        <v>639</v>
      </c>
      <c r="V55" s="424">
        <v>430</v>
      </c>
      <c r="W55" s="424">
        <v>268</v>
      </c>
      <c r="X55" s="424">
        <v>3150</v>
      </c>
      <c r="Y55" s="424">
        <v>1268</v>
      </c>
      <c r="Z55" s="441">
        <v>112.72512310413096</v>
      </c>
      <c r="AA55" s="417">
        <f t="shared" si="0"/>
        <v>112.72512310413096</v>
      </c>
      <c r="AB55" s="417">
        <f t="shared" si="1"/>
        <v>375.55332967908168</v>
      </c>
      <c r="AC55" s="417">
        <f t="shared" si="2"/>
        <v>78.63452482342214</v>
      </c>
      <c r="AD55" s="417">
        <f t="shared" si="3"/>
        <v>4205.2216088328078</v>
      </c>
      <c r="AF55" s="417">
        <f t="shared" si="4"/>
        <v>112.72512310413096</v>
      </c>
      <c r="AG55" s="417">
        <f t="shared" si="32"/>
        <v>112.72512310413096</v>
      </c>
      <c r="AH55" s="417">
        <f t="shared" si="33"/>
        <v>375.55332967908168</v>
      </c>
      <c r="AI55" s="417">
        <f t="shared" si="34"/>
        <v>78.63452482342214</v>
      </c>
      <c r="AK55" s="417">
        <f t="shared" si="35"/>
        <v>112.72512310413096</v>
      </c>
      <c r="AL55" s="322">
        <f t="shared" si="36"/>
        <v>112.72512310413096</v>
      </c>
      <c r="AM55" s="322">
        <f t="shared" si="37"/>
        <v>375.55332967908168</v>
      </c>
      <c r="AN55" s="322">
        <f t="shared" si="38"/>
        <v>78.63452482342214</v>
      </c>
      <c r="AP55" s="417">
        <f t="shared" si="12"/>
        <v>4.8471802934776313E-2</v>
      </c>
      <c r="AQ55" s="322">
        <f t="shared" si="13"/>
        <v>3.0210332991907098E-2</v>
      </c>
      <c r="AR55" s="322">
        <f t="shared" si="14"/>
        <v>1.1829929884891073</v>
      </c>
      <c r="AS55" s="322">
        <f t="shared" si="15"/>
        <v>9.9708577476099278E-2</v>
      </c>
      <c r="AT55" s="322"/>
      <c r="AU55" s="425" t="s">
        <v>637</v>
      </c>
      <c r="AV55" s="322">
        <f t="shared" si="47"/>
        <v>13177.61517039303</v>
      </c>
      <c r="AW55" s="322">
        <f t="shared" si="48"/>
        <v>9255.6270206039244</v>
      </c>
      <c r="AX55" s="322">
        <f t="shared" si="49"/>
        <v>16905.622045751472</v>
      </c>
      <c r="AY55" s="322">
        <f t="shared" si="50"/>
        <v>18142.33683181282</v>
      </c>
      <c r="BA55" s="425" t="s">
        <v>637</v>
      </c>
      <c r="BB55" s="322">
        <v>1325052</v>
      </c>
      <c r="BC55" s="322">
        <v>924254</v>
      </c>
      <c r="BD55" s="322">
        <v>1551805</v>
      </c>
      <c r="BE55" s="322">
        <v>1845846</v>
      </c>
      <c r="BG55" s="425" t="s">
        <v>637</v>
      </c>
      <c r="BH55" s="322">
        <f t="shared" si="39"/>
        <v>9944.9796463784296</v>
      </c>
      <c r="BI55" s="322">
        <f t="shared" si="40"/>
        <v>10014.159549868244</v>
      </c>
      <c r="BJ55" s="322">
        <f t="shared" si="41"/>
        <v>10894.166500141107</v>
      </c>
      <c r="BK55" s="322">
        <f t="shared" si="42"/>
        <v>9828.738059303334</v>
      </c>
    </row>
    <row r="56" spans="1:63">
      <c r="A56" s="416" t="s">
        <v>290</v>
      </c>
      <c r="B56" s="416" t="s">
        <v>629</v>
      </c>
      <c r="C56" s="425" t="s">
        <v>629</v>
      </c>
      <c r="D56" s="424">
        <v>3151.3071053713202</v>
      </c>
      <c r="E56" s="424">
        <v>2403.8192241148167</v>
      </c>
      <c r="F56" s="424">
        <v>1336.7676037862016</v>
      </c>
      <c r="G56" s="424">
        <v>1133.187128</v>
      </c>
      <c r="I56" s="425" t="s">
        <v>629</v>
      </c>
      <c r="J56" s="424">
        <v>905099</v>
      </c>
      <c r="K56" s="424">
        <v>643366</v>
      </c>
      <c r="L56" s="424">
        <v>330159</v>
      </c>
      <c r="M56" s="424">
        <v>337197</v>
      </c>
      <c r="O56" s="425" t="s">
        <v>629</v>
      </c>
      <c r="P56" s="424">
        <v>3151.3071053713202</v>
      </c>
      <c r="Q56" s="424">
        <v>2403.8192241148167</v>
      </c>
      <c r="R56" s="424">
        <v>1336.7676037862016</v>
      </c>
      <c r="S56" s="424">
        <v>1133.187128</v>
      </c>
      <c r="U56" s="425" t="s">
        <v>629</v>
      </c>
      <c r="V56" s="424">
        <v>905099</v>
      </c>
      <c r="W56" s="424">
        <v>643366</v>
      </c>
      <c r="X56" s="424">
        <v>330159</v>
      </c>
      <c r="Y56" s="424">
        <v>337197</v>
      </c>
      <c r="Z56" s="441">
        <v>3481.7264248124461</v>
      </c>
      <c r="AA56" s="417">
        <f t="shared" si="0"/>
        <v>3481.7264248124461</v>
      </c>
      <c r="AB56" s="417">
        <f t="shared" si="1"/>
        <v>3736.3168462660706</v>
      </c>
      <c r="AC56" s="417">
        <f t="shared" si="2"/>
        <v>4048.860106149466</v>
      </c>
      <c r="AD56" s="417">
        <f t="shared" si="3"/>
        <v>3360.6085700643839</v>
      </c>
      <c r="AF56" s="417">
        <f t="shared" si="4"/>
        <v>3481.7264248124461</v>
      </c>
      <c r="AG56" s="417">
        <f t="shared" si="32"/>
        <v>3481.7264248124461</v>
      </c>
      <c r="AH56" s="417">
        <f t="shared" si="33"/>
        <v>3736.3168462660706</v>
      </c>
      <c r="AI56" s="417">
        <f t="shared" si="34"/>
        <v>4048.860106149466</v>
      </c>
      <c r="AK56" s="417">
        <f t="shared" si="35"/>
        <v>3481.7264248124461</v>
      </c>
      <c r="AL56" s="322">
        <f t="shared" si="36"/>
        <v>3481.7264248124461</v>
      </c>
      <c r="AM56" s="322">
        <f t="shared" si="37"/>
        <v>3736.3168462660706</v>
      </c>
      <c r="AN56" s="322">
        <f t="shared" si="38"/>
        <v>4048.860106149466</v>
      </c>
      <c r="AP56" s="417">
        <f t="shared" si="12"/>
        <v>3151.3071053713202</v>
      </c>
      <c r="AQ56" s="322">
        <f t="shared" si="13"/>
        <v>2240.0244030258841</v>
      </c>
      <c r="AR56" s="322">
        <f t="shared" si="14"/>
        <v>1233.5786336463598</v>
      </c>
      <c r="AS56" s="322">
        <f t="shared" si="15"/>
        <v>1365.2634812132815</v>
      </c>
      <c r="AT56" s="322"/>
      <c r="AU56" s="425" t="s">
        <v>636</v>
      </c>
      <c r="AV56" s="322">
        <f t="shared" si="47"/>
        <v>11546.085420169569</v>
      </c>
      <c r="AW56" s="322">
        <f t="shared" si="48"/>
        <v>13152.350187139426</v>
      </c>
      <c r="AX56" s="322">
        <f t="shared" si="49"/>
        <v>22273.141556116167</v>
      </c>
      <c r="AY56" s="322">
        <f t="shared" si="50"/>
        <v>28024.190400312364</v>
      </c>
      <c r="BA56" s="425" t="s">
        <v>636</v>
      </c>
      <c r="BB56" s="322">
        <v>1596413</v>
      </c>
      <c r="BC56" s="322">
        <v>1800556</v>
      </c>
      <c r="BD56" s="322">
        <v>2652774</v>
      </c>
      <c r="BE56" s="322">
        <v>3071990</v>
      </c>
      <c r="BG56" s="425" t="s">
        <v>636</v>
      </c>
      <c r="BH56" s="322">
        <f t="shared" si="39"/>
        <v>7232.5177884229015</v>
      </c>
      <c r="BI56" s="322">
        <f t="shared" si="40"/>
        <v>7304.6049037849562</v>
      </c>
      <c r="BJ56" s="322">
        <f t="shared" si="41"/>
        <v>8396.1700303592261</v>
      </c>
      <c r="BK56" s="322">
        <f t="shared" si="42"/>
        <v>9122.4875081990376</v>
      </c>
    </row>
    <row r="57" spans="1:63">
      <c r="C57" s="432" t="s">
        <v>288</v>
      </c>
      <c r="D57" s="431">
        <v>15366.242474385843</v>
      </c>
      <c r="E57" s="431">
        <v>18797.606575945734</v>
      </c>
      <c r="F57" s="431">
        <v>18206.783021486528</v>
      </c>
      <c r="G57" s="431">
        <v>20929.067373999998</v>
      </c>
      <c r="I57" s="432" t="s">
        <v>288</v>
      </c>
      <c r="J57" s="431">
        <v>1898234</v>
      </c>
      <c r="K57" s="431">
        <v>2760468</v>
      </c>
      <c r="L57" s="431">
        <v>3005820</v>
      </c>
      <c r="M57" s="431">
        <v>3605230</v>
      </c>
      <c r="O57" s="432" t="s">
        <v>288</v>
      </c>
      <c r="P57" s="431">
        <f>SUM(P58:P69)</f>
        <v>15366.242474385843</v>
      </c>
      <c r="Q57" s="431">
        <f>SUM(Q58:Q69)</f>
        <v>18797.606575945734</v>
      </c>
      <c r="R57" s="431">
        <f>SUM(R58:R69)</f>
        <v>18206.783021486528</v>
      </c>
      <c r="S57" s="431">
        <f>SUM(S58:S69)</f>
        <v>20929.067373999998</v>
      </c>
      <c r="T57" s="322">
        <f>G57-S57</f>
        <v>0</v>
      </c>
      <c r="U57" s="432" t="s">
        <v>288</v>
      </c>
      <c r="V57" s="431">
        <v>1898234</v>
      </c>
      <c r="W57" s="431">
        <v>2760468</v>
      </c>
      <c r="X57" s="431">
        <v>3005820</v>
      </c>
      <c r="Y57" s="431">
        <v>3605230</v>
      </c>
      <c r="Z57" s="441"/>
      <c r="AA57" s="417">
        <f t="shared" si="0"/>
        <v>8095.0201473505604</v>
      </c>
      <c r="AB57" s="417">
        <f t="shared" si="1"/>
        <v>6809.5723536537052</v>
      </c>
      <c r="AC57" s="417">
        <f t="shared" si="2"/>
        <v>6057.1767509320343</v>
      </c>
      <c r="AD57" s="417">
        <f t="shared" si="3"/>
        <v>5805.1961661253235</v>
      </c>
      <c r="AF57" s="417">
        <f t="shared" si="4"/>
        <v>8095.0201473505604</v>
      </c>
      <c r="AG57" s="417">
        <f t="shared" si="32"/>
        <v>8095.0201473505604</v>
      </c>
      <c r="AH57" s="417">
        <f t="shared" si="33"/>
        <v>6809.5723536537052</v>
      </c>
      <c r="AI57" s="417">
        <f t="shared" si="34"/>
        <v>6057.1767509320343</v>
      </c>
      <c r="AK57" s="417">
        <f t="shared" si="35"/>
        <v>8095.0201473505604</v>
      </c>
      <c r="AL57" s="322">
        <f t="shared" si="36"/>
        <v>8095.0201473505604</v>
      </c>
      <c r="AM57" s="322">
        <f t="shared" si="37"/>
        <v>6809.5723536537052</v>
      </c>
      <c r="AN57" s="322">
        <f t="shared" si="38"/>
        <v>6057.1767509320343</v>
      </c>
      <c r="AP57" s="417">
        <f t="shared" si="12"/>
        <v>15366.242474385843</v>
      </c>
      <c r="AQ57" s="322">
        <f t="shared" si="13"/>
        <v>22346.044076116508</v>
      </c>
      <c r="AR57" s="322">
        <f t="shared" si="14"/>
        <v>20468.34877205938</v>
      </c>
      <c r="AS57" s="322">
        <f t="shared" si="15"/>
        <v>21837.515337762699</v>
      </c>
      <c r="AT57" s="322"/>
      <c r="AU57" s="425" t="s">
        <v>635</v>
      </c>
      <c r="AV57" s="322">
        <f t="shared" si="47"/>
        <v>6302.8938952478366</v>
      </c>
      <c r="AW57" s="322">
        <f t="shared" si="48"/>
        <v>4974.9818867714475</v>
      </c>
      <c r="AX57" s="322">
        <f t="shared" si="49"/>
        <v>6549.7313302266339</v>
      </c>
      <c r="AY57" s="322">
        <f t="shared" si="50"/>
        <v>7295.0541360067227</v>
      </c>
      <c r="BA57" s="425" t="s">
        <v>635</v>
      </c>
      <c r="BB57" s="322">
        <v>1943877</v>
      </c>
      <c r="BC57" s="322">
        <v>1539494</v>
      </c>
      <c r="BD57" s="322">
        <v>1833097</v>
      </c>
      <c r="BE57" s="322">
        <v>2116502</v>
      </c>
      <c r="BG57" s="425" t="s">
        <v>635</v>
      </c>
      <c r="BH57" s="322">
        <f t="shared" si="39"/>
        <v>3242.4345240196967</v>
      </c>
      <c r="BI57" s="322">
        <f t="shared" si="40"/>
        <v>3231.5695200965038</v>
      </c>
      <c r="BJ57" s="322">
        <f t="shared" si="41"/>
        <v>3573.041323086904</v>
      </c>
      <c r="BK57" s="322">
        <f t="shared" si="42"/>
        <v>3446.7504098775821</v>
      </c>
    </row>
    <row r="58" spans="1:63">
      <c r="A58" s="416" t="s">
        <v>288</v>
      </c>
      <c r="B58" s="416" t="s">
        <v>638</v>
      </c>
      <c r="C58" s="425" t="s">
        <v>638</v>
      </c>
      <c r="D58" s="424">
        <v>4273.4974652931814</v>
      </c>
      <c r="E58" s="424">
        <v>4480.3401013100756</v>
      </c>
      <c r="F58" s="424">
        <v>4361.3142490621995</v>
      </c>
      <c r="G58" s="424">
        <v>4860.6798719999997</v>
      </c>
      <c r="I58" s="425" t="s">
        <v>638</v>
      </c>
      <c r="J58" s="424">
        <v>497099</v>
      </c>
      <c r="K58" s="424">
        <v>679312</v>
      </c>
      <c r="L58" s="424">
        <v>895862</v>
      </c>
      <c r="M58" s="424">
        <v>1084657</v>
      </c>
      <c r="O58" s="425" t="s">
        <v>638</v>
      </c>
      <c r="P58" s="424">
        <v>4273.4974652931814</v>
      </c>
      <c r="Q58" s="424">
        <v>4480.3401013100756</v>
      </c>
      <c r="R58" s="424">
        <v>4361.3142490621995</v>
      </c>
      <c r="S58" s="424">
        <v>4860.6798719999997</v>
      </c>
      <c r="U58" s="425" t="s">
        <v>638</v>
      </c>
      <c r="V58" s="424">
        <v>497099</v>
      </c>
      <c r="W58" s="424">
        <v>679312</v>
      </c>
      <c r="X58" s="424">
        <v>895862</v>
      </c>
      <c r="Y58" s="424">
        <v>1084657</v>
      </c>
      <c r="Z58" s="441">
        <v>8596.8739934966306</v>
      </c>
      <c r="AA58" s="417">
        <f t="shared" si="0"/>
        <v>8596.8739934966306</v>
      </c>
      <c r="AB58" s="417">
        <f t="shared" si="1"/>
        <v>6595.4084445881654</v>
      </c>
      <c r="AC58" s="417">
        <f t="shared" si="2"/>
        <v>4868.2880276897549</v>
      </c>
      <c r="AD58" s="417">
        <f t="shared" si="3"/>
        <v>4481.3059538637563</v>
      </c>
      <c r="AF58" s="417">
        <f t="shared" si="4"/>
        <v>8596.8739934966306</v>
      </c>
      <c r="AG58" s="417">
        <f t="shared" si="32"/>
        <v>8596.8739934966306</v>
      </c>
      <c r="AH58" s="417">
        <f t="shared" si="33"/>
        <v>6595.4084445881654</v>
      </c>
      <c r="AI58" s="417">
        <f t="shared" si="34"/>
        <v>4868.2880276897549</v>
      </c>
      <c r="AK58" s="417">
        <f t="shared" si="35"/>
        <v>8596.8739934966306</v>
      </c>
      <c r="AL58" s="322">
        <f t="shared" si="36"/>
        <v>8596.8739934966306</v>
      </c>
      <c r="AM58" s="322">
        <f t="shared" si="37"/>
        <v>6595.4084445881654</v>
      </c>
      <c r="AN58" s="322">
        <f t="shared" si="38"/>
        <v>4868.2880276897549</v>
      </c>
      <c r="AP58" s="417">
        <f t="shared" si="12"/>
        <v>4273.4974652931814</v>
      </c>
      <c r="AQ58" s="322">
        <f t="shared" si="13"/>
        <v>5839.9596662701833</v>
      </c>
      <c r="AR58" s="322">
        <f t="shared" si="14"/>
        <v>5908.5757999856432</v>
      </c>
      <c r="AS58" s="322">
        <f t="shared" si="15"/>
        <v>5280.4226872498866</v>
      </c>
      <c r="AT58" s="322"/>
      <c r="AU58" s="425" t="s">
        <v>634</v>
      </c>
      <c r="AV58" s="322">
        <f t="shared" si="47"/>
        <v>2352.5139869154086</v>
      </c>
      <c r="AW58" s="322">
        <f t="shared" si="48"/>
        <v>2162.9411440210697</v>
      </c>
      <c r="AX58" s="322">
        <f t="shared" si="49"/>
        <v>3451.0911418329124</v>
      </c>
      <c r="AY58" s="322">
        <f t="shared" si="50"/>
        <v>8557.2091820146488</v>
      </c>
      <c r="BA58" s="425" t="s">
        <v>634</v>
      </c>
      <c r="BB58" s="322">
        <v>214002</v>
      </c>
      <c r="BC58" s="322">
        <v>197021</v>
      </c>
      <c r="BD58" s="322">
        <v>363355.9</v>
      </c>
      <c r="BE58" s="322">
        <v>1004736.1</v>
      </c>
      <c r="BG58" s="425" t="s">
        <v>634</v>
      </c>
      <c r="BH58" s="322">
        <f t="shared" si="39"/>
        <v>10992.953275742322</v>
      </c>
      <c r="BI58" s="322">
        <f t="shared" si="40"/>
        <v>10978.226402368628</v>
      </c>
      <c r="BJ58" s="322">
        <f t="shared" si="41"/>
        <v>9497.826075847157</v>
      </c>
      <c r="BK58" s="322">
        <f t="shared" si="42"/>
        <v>8516.8724225342849</v>
      </c>
    </row>
    <row r="59" spans="1:63">
      <c r="A59" s="416" t="s">
        <v>288</v>
      </c>
      <c r="B59" s="416" t="s">
        <v>637</v>
      </c>
      <c r="C59" s="425" t="s">
        <v>637</v>
      </c>
      <c r="D59" s="424">
        <v>661.95707336828082</v>
      </c>
      <c r="E59" s="424">
        <v>956.82508308798424</v>
      </c>
      <c r="F59" s="424">
        <v>1180.6708133803563</v>
      </c>
      <c r="G59" s="424">
        <v>1149.7108860000001</v>
      </c>
      <c r="I59" s="425" t="s">
        <v>637</v>
      </c>
      <c r="J59" s="424">
        <v>62080</v>
      </c>
      <c r="K59" s="424">
        <v>128184</v>
      </c>
      <c r="L59" s="424">
        <v>178264</v>
      </c>
      <c r="M59" s="424">
        <v>152188</v>
      </c>
      <c r="O59" s="425" t="s">
        <v>637</v>
      </c>
      <c r="P59" s="424">
        <v>661.95707336828082</v>
      </c>
      <c r="Q59" s="424">
        <v>956.82508308798424</v>
      </c>
      <c r="R59" s="424">
        <v>1180.6708133803563</v>
      </c>
      <c r="S59" s="424">
        <v>1149.7108860000001</v>
      </c>
      <c r="U59" s="425" t="s">
        <v>637</v>
      </c>
      <c r="V59" s="424">
        <v>62080</v>
      </c>
      <c r="W59" s="424">
        <v>128184</v>
      </c>
      <c r="X59" s="424">
        <v>178264</v>
      </c>
      <c r="Y59" s="424">
        <v>152188</v>
      </c>
      <c r="Z59" s="441">
        <v>10662.968321009677</v>
      </c>
      <c r="AA59" s="417">
        <f t="shared" si="0"/>
        <v>10662.968321009677</v>
      </c>
      <c r="AB59" s="417">
        <f t="shared" si="1"/>
        <v>7464.4657920488062</v>
      </c>
      <c r="AC59" s="417">
        <f t="shared" si="2"/>
        <v>6623.1589854393278</v>
      </c>
      <c r="AD59" s="417">
        <f t="shared" si="3"/>
        <v>7554.5436302467997</v>
      </c>
      <c r="AF59" s="417">
        <f t="shared" si="4"/>
        <v>10662.968321009677</v>
      </c>
      <c r="AG59" s="417">
        <f t="shared" si="32"/>
        <v>10662.968321009677</v>
      </c>
      <c r="AH59" s="417">
        <f t="shared" si="33"/>
        <v>7464.4657920488062</v>
      </c>
      <c r="AI59" s="417">
        <f t="shared" si="34"/>
        <v>6623.1589854393278</v>
      </c>
      <c r="AK59" s="417">
        <f t="shared" si="35"/>
        <v>10662.968321009677</v>
      </c>
      <c r="AL59" s="322">
        <f t="shared" si="36"/>
        <v>10662.968321009677</v>
      </c>
      <c r="AM59" s="322">
        <f t="shared" si="37"/>
        <v>7464.4657920488062</v>
      </c>
      <c r="AN59" s="322">
        <f t="shared" si="38"/>
        <v>6623.1589854393278</v>
      </c>
      <c r="AP59" s="417">
        <f t="shared" si="12"/>
        <v>661.95707336828082</v>
      </c>
      <c r="AQ59" s="322">
        <f t="shared" si="13"/>
        <v>1366.8219312603044</v>
      </c>
      <c r="AR59" s="322">
        <f t="shared" si="14"/>
        <v>1330.6455299537884</v>
      </c>
      <c r="AS59" s="322">
        <f t="shared" si="15"/>
        <v>1007.9653196760404</v>
      </c>
      <c r="AT59" s="322"/>
      <c r="AU59" s="425" t="s">
        <v>633</v>
      </c>
      <c r="AV59" s="322">
        <f t="shared" si="47"/>
        <v>6461.7550182644445</v>
      </c>
      <c r="AW59" s="322">
        <f t="shared" si="48"/>
        <v>3834.5164928380395</v>
      </c>
      <c r="AX59" s="322">
        <f t="shared" si="49"/>
        <v>4606.0747355647363</v>
      </c>
      <c r="AY59" s="322">
        <f t="shared" si="50"/>
        <v>3792.0816283290242</v>
      </c>
      <c r="BA59" s="425" t="s">
        <v>633</v>
      </c>
      <c r="BB59" s="322">
        <v>553250</v>
      </c>
      <c r="BC59" s="322">
        <v>343732</v>
      </c>
      <c r="BD59" s="322">
        <v>352427</v>
      </c>
      <c r="BE59" s="322">
        <v>367186</v>
      </c>
      <c r="BG59" s="425" t="s">
        <v>633</v>
      </c>
      <c r="BH59" s="322">
        <f t="shared" si="39"/>
        <v>11679.629495281417</v>
      </c>
      <c r="BI59" s="322">
        <f t="shared" si="40"/>
        <v>11155.541214777906</v>
      </c>
      <c r="BJ59" s="322">
        <f t="shared" si="41"/>
        <v>13069.585291605741</v>
      </c>
      <c r="BK59" s="322">
        <f t="shared" si="42"/>
        <v>10327.413431691362</v>
      </c>
    </row>
    <row r="60" spans="1:63">
      <c r="A60" s="416" t="s">
        <v>288</v>
      </c>
      <c r="B60" s="416" t="s">
        <v>636</v>
      </c>
      <c r="C60" s="425" t="s">
        <v>636</v>
      </c>
      <c r="D60" s="424">
        <v>2006.6232684408208</v>
      </c>
      <c r="E60" s="424">
        <v>2006.5534904268645</v>
      </c>
      <c r="F60" s="424">
        <v>2300.7449579461822</v>
      </c>
      <c r="G60" s="424">
        <v>2277.4532279999999</v>
      </c>
      <c r="I60" s="425" t="s">
        <v>636</v>
      </c>
      <c r="J60" s="424">
        <v>147046</v>
      </c>
      <c r="K60" s="424">
        <v>184223</v>
      </c>
      <c r="L60" s="424">
        <v>212338</v>
      </c>
      <c r="M60" s="424">
        <v>238065</v>
      </c>
      <c r="O60" s="425" t="s">
        <v>636</v>
      </c>
      <c r="P60" s="424">
        <v>2006.6232684408208</v>
      </c>
      <c r="Q60" s="424">
        <v>2006.5534904268645</v>
      </c>
      <c r="R60" s="424">
        <v>2300.7449579461822</v>
      </c>
      <c r="S60" s="424">
        <v>2277.4532279999999</v>
      </c>
      <c r="U60" s="425" t="s">
        <v>636</v>
      </c>
      <c r="V60" s="424">
        <v>147046</v>
      </c>
      <c r="W60" s="424">
        <v>184223</v>
      </c>
      <c r="X60" s="424">
        <v>212338</v>
      </c>
      <c r="Y60" s="424">
        <v>238065</v>
      </c>
      <c r="Z60" s="441">
        <v>13646.228176494571</v>
      </c>
      <c r="AA60" s="417">
        <f t="shared" si="0"/>
        <v>13646.228176494571</v>
      </c>
      <c r="AB60" s="417">
        <f t="shared" si="1"/>
        <v>10891.981405290679</v>
      </c>
      <c r="AC60" s="417">
        <f t="shared" si="2"/>
        <v>10835.295415545885</v>
      </c>
      <c r="AD60" s="417">
        <f t="shared" si="3"/>
        <v>9566.5185054501926</v>
      </c>
      <c r="AF60" s="417">
        <f t="shared" si="4"/>
        <v>13646.228176494573</v>
      </c>
      <c r="AG60" s="417">
        <f t="shared" si="32"/>
        <v>13646.228176494571</v>
      </c>
      <c r="AH60" s="417">
        <f t="shared" si="33"/>
        <v>10891.981405290679</v>
      </c>
      <c r="AI60" s="417">
        <f t="shared" si="34"/>
        <v>10835.295415545885</v>
      </c>
      <c r="AK60" s="417">
        <f t="shared" si="35"/>
        <v>13646.228176494573</v>
      </c>
      <c r="AL60" s="322">
        <f t="shared" si="36"/>
        <v>13646.228176494571</v>
      </c>
      <c r="AM60" s="322">
        <f t="shared" si="37"/>
        <v>10891.981405290679</v>
      </c>
      <c r="AN60" s="322">
        <f t="shared" si="38"/>
        <v>10835.295415545885</v>
      </c>
      <c r="AP60" s="417">
        <f t="shared" si="12"/>
        <v>2006.623268440821</v>
      </c>
      <c r="AQ60" s="322">
        <f t="shared" si="13"/>
        <v>2513.9490933583593</v>
      </c>
      <c r="AR60" s="322">
        <f t="shared" si="14"/>
        <v>2312.7815476366118</v>
      </c>
      <c r="AS60" s="322">
        <f t="shared" si="15"/>
        <v>2579.504603101931</v>
      </c>
      <c r="AT60" s="322"/>
      <c r="AU60" s="425" t="s">
        <v>97</v>
      </c>
      <c r="AV60" s="322">
        <f t="shared" si="47"/>
        <v>280.27676680338544</v>
      </c>
      <c r="AW60" s="322">
        <f t="shared" si="48"/>
        <v>564.06952020995038</v>
      </c>
      <c r="AX60" s="322">
        <f t="shared" si="49"/>
        <v>546.80461124390126</v>
      </c>
      <c r="AY60" s="322">
        <f t="shared" si="50"/>
        <v>727.22283186402933</v>
      </c>
      <c r="BA60" s="425" t="s">
        <v>97</v>
      </c>
      <c r="BB60" s="322">
        <v>133124</v>
      </c>
      <c r="BC60" s="322">
        <v>267918</v>
      </c>
      <c r="BD60" s="322">
        <v>234432</v>
      </c>
      <c r="BE60" s="322">
        <v>374469</v>
      </c>
      <c r="BG60" s="425" t="s">
        <v>97</v>
      </c>
      <c r="BH60" s="322">
        <f t="shared" si="39"/>
        <v>2105.3811995086194</v>
      </c>
      <c r="BI60" s="322">
        <f t="shared" si="40"/>
        <v>2105.3811995086194</v>
      </c>
      <c r="BJ60" s="322">
        <f t="shared" si="41"/>
        <v>2332.4657523030187</v>
      </c>
      <c r="BK60" s="322">
        <f t="shared" si="42"/>
        <v>1942.0107722242142</v>
      </c>
    </row>
    <row r="61" spans="1:63">
      <c r="A61" s="416" t="s">
        <v>288</v>
      </c>
      <c r="B61" s="416" t="s">
        <v>635</v>
      </c>
      <c r="C61" s="425" t="s">
        <v>635</v>
      </c>
      <c r="D61" s="424">
        <v>297.86308859895587</v>
      </c>
      <c r="E61" s="424">
        <v>327.9457936609387</v>
      </c>
      <c r="F61" s="424">
        <v>199.56987862890807</v>
      </c>
      <c r="G61" s="424">
        <v>305.10593399999999</v>
      </c>
      <c r="I61" s="425" t="s">
        <v>635</v>
      </c>
      <c r="J61" s="424">
        <v>104079</v>
      </c>
      <c r="K61" s="424">
        <v>124029</v>
      </c>
      <c r="L61" s="424">
        <v>91747</v>
      </c>
      <c r="M61" s="424">
        <v>113064</v>
      </c>
      <c r="O61" s="425" t="s">
        <v>635</v>
      </c>
      <c r="P61" s="424">
        <v>297.86308859895587</v>
      </c>
      <c r="Q61" s="424">
        <v>327.9457936609387</v>
      </c>
      <c r="R61" s="424">
        <v>199.56987862890807</v>
      </c>
      <c r="S61" s="424">
        <v>305.10593399999999</v>
      </c>
      <c r="U61" s="425" t="s">
        <v>635</v>
      </c>
      <c r="V61" s="424">
        <v>104079</v>
      </c>
      <c r="W61" s="424">
        <v>124029</v>
      </c>
      <c r="X61" s="424">
        <v>91747</v>
      </c>
      <c r="Y61" s="424">
        <v>113064</v>
      </c>
      <c r="Z61" s="441">
        <v>2861.8942207261393</v>
      </c>
      <c r="AA61" s="417">
        <f t="shared" si="0"/>
        <v>2861.8942207261393</v>
      </c>
      <c r="AB61" s="417">
        <f t="shared" si="1"/>
        <v>2644.1057628533545</v>
      </c>
      <c r="AC61" s="417">
        <f t="shared" si="2"/>
        <v>2175.2196652632574</v>
      </c>
      <c r="AD61" s="417">
        <f t="shared" si="3"/>
        <v>2698.5241456166418</v>
      </c>
      <c r="AF61" s="417">
        <f t="shared" si="4"/>
        <v>2861.8942207261393</v>
      </c>
      <c r="AG61" s="417">
        <f t="shared" si="32"/>
        <v>2861.8942207261393</v>
      </c>
      <c r="AH61" s="417">
        <f t="shared" si="33"/>
        <v>2644.1057628533545</v>
      </c>
      <c r="AI61" s="417">
        <f t="shared" si="34"/>
        <v>2175.2196652632574</v>
      </c>
      <c r="AK61" s="417">
        <f t="shared" si="35"/>
        <v>2861.8942207261393</v>
      </c>
      <c r="AL61" s="322">
        <f t="shared" si="36"/>
        <v>2861.8942207261393</v>
      </c>
      <c r="AM61" s="322">
        <f t="shared" si="37"/>
        <v>2644.1057628533545</v>
      </c>
      <c r="AN61" s="322">
        <f t="shared" si="38"/>
        <v>2175.2196652632574</v>
      </c>
      <c r="AP61" s="417">
        <f t="shared" si="12"/>
        <v>297.86308859895587</v>
      </c>
      <c r="AQ61" s="322">
        <f t="shared" si="13"/>
        <v>354.95787830244234</v>
      </c>
      <c r="AR61" s="322">
        <f t="shared" si="14"/>
        <v>242.58877142450672</v>
      </c>
      <c r="AS61" s="322">
        <f t="shared" si="15"/>
        <v>245.93903623332494</v>
      </c>
      <c r="AT61" s="322"/>
      <c r="AU61" s="425" t="s">
        <v>632</v>
      </c>
      <c r="AV61" s="322">
        <f t="shared" si="47"/>
        <v>42.740095727060286</v>
      </c>
      <c r="AW61" s="322">
        <f t="shared" si="48"/>
        <v>25.772086328184223</v>
      </c>
      <c r="AX61" s="322">
        <f t="shared" si="49"/>
        <v>18.46139699730999</v>
      </c>
      <c r="AY61" s="322">
        <f t="shared" si="50"/>
        <v>283.84557585099378</v>
      </c>
      <c r="BA61" s="425" t="s">
        <v>632</v>
      </c>
      <c r="BB61" s="322">
        <v>7729</v>
      </c>
      <c r="BC61" s="322">
        <v>3655</v>
      </c>
      <c r="BD61" s="322">
        <v>2341</v>
      </c>
      <c r="BE61" s="322">
        <v>19359</v>
      </c>
      <c r="BG61" s="425" t="s">
        <v>632</v>
      </c>
      <c r="BH61" s="322">
        <f t="shared" si="39"/>
        <v>5529.8351309432383</v>
      </c>
      <c r="BI61" s="322">
        <f t="shared" si="40"/>
        <v>7051.186409899924</v>
      </c>
      <c r="BJ61" s="322">
        <f t="shared" si="41"/>
        <v>7886.1157613455744</v>
      </c>
      <c r="BK61" s="322">
        <f t="shared" si="42"/>
        <v>14662.202378789903</v>
      </c>
    </row>
    <row r="62" spans="1:63">
      <c r="A62" s="416" t="s">
        <v>288</v>
      </c>
      <c r="B62" s="416" t="s">
        <v>634</v>
      </c>
      <c r="C62" s="425" t="s">
        <v>634</v>
      </c>
      <c r="D62" s="424">
        <v>415.75618420658026</v>
      </c>
      <c r="E62" s="424">
        <v>464.71233899837688</v>
      </c>
      <c r="F62" s="424">
        <v>2161.5659731831033</v>
      </c>
      <c r="G62" s="424">
        <v>3465.0427920000002</v>
      </c>
      <c r="I62" s="425" t="s">
        <v>634</v>
      </c>
      <c r="J62" s="424">
        <v>43661</v>
      </c>
      <c r="K62" s="424">
        <v>41767</v>
      </c>
      <c r="L62" s="424">
        <v>197497</v>
      </c>
      <c r="M62" s="424">
        <v>258197</v>
      </c>
      <c r="O62" s="425" t="s">
        <v>634</v>
      </c>
      <c r="P62" s="424">
        <v>415.75618420658026</v>
      </c>
      <c r="Q62" s="424">
        <v>464.71233899837688</v>
      </c>
      <c r="R62" s="424">
        <v>2161.5659731831033</v>
      </c>
      <c r="S62" s="424">
        <v>3465.0427920000002</v>
      </c>
      <c r="U62" s="425" t="s">
        <v>634</v>
      </c>
      <c r="V62" s="424">
        <v>43661</v>
      </c>
      <c r="W62" s="424">
        <v>41767</v>
      </c>
      <c r="X62" s="424">
        <v>197497</v>
      </c>
      <c r="Y62" s="424">
        <v>258197</v>
      </c>
      <c r="Z62" s="441">
        <v>9522.369716831503</v>
      </c>
      <c r="AA62" s="417">
        <f t="shared" si="0"/>
        <v>9522.369716831503</v>
      </c>
      <c r="AB62" s="417">
        <f t="shared" si="1"/>
        <v>11126.303995938824</v>
      </c>
      <c r="AC62" s="417">
        <f t="shared" si="2"/>
        <v>10944.804089090485</v>
      </c>
      <c r="AD62" s="417">
        <f t="shared" si="3"/>
        <v>13420.15124885262</v>
      </c>
      <c r="AF62" s="417">
        <f t="shared" si="4"/>
        <v>9522.369716831503</v>
      </c>
      <c r="AG62" s="417">
        <f t="shared" si="32"/>
        <v>9522.369716831503</v>
      </c>
      <c r="AH62" s="417">
        <f t="shared" si="33"/>
        <v>11126.303995938824</v>
      </c>
      <c r="AI62" s="417">
        <f t="shared" si="34"/>
        <v>10944.804089090485</v>
      </c>
      <c r="AK62" s="417">
        <f t="shared" si="35"/>
        <v>9522.369716831503</v>
      </c>
      <c r="AL62" s="322">
        <f t="shared" si="36"/>
        <v>9522.369716831503</v>
      </c>
      <c r="AM62" s="322">
        <f t="shared" si="37"/>
        <v>11126.303995938824</v>
      </c>
      <c r="AN62" s="322">
        <f t="shared" si="38"/>
        <v>10944.804089090485</v>
      </c>
      <c r="AP62" s="417">
        <f t="shared" si="12"/>
        <v>415.7561842065802</v>
      </c>
      <c r="AQ62" s="322">
        <f t="shared" si="13"/>
        <v>397.72081596290144</v>
      </c>
      <c r="AR62" s="322">
        <f t="shared" si="14"/>
        <v>2197.4116602859303</v>
      </c>
      <c r="AS62" s="322">
        <f t="shared" si="15"/>
        <v>2825.915581390896</v>
      </c>
      <c r="AT62" s="322"/>
      <c r="AU62" s="425" t="s">
        <v>631</v>
      </c>
      <c r="AV62" s="322">
        <f t="shared" si="47"/>
        <v>842.87857128439373</v>
      </c>
      <c r="AW62" s="322">
        <f t="shared" si="48"/>
        <v>1132.0881464016868</v>
      </c>
      <c r="AX62" s="322">
        <f t="shared" si="49"/>
        <v>933.02072486455961</v>
      </c>
      <c r="AY62" s="322">
        <f t="shared" si="50"/>
        <v>1047.7570811421642</v>
      </c>
      <c r="BA62" s="425" t="s">
        <v>631</v>
      </c>
      <c r="BB62" s="322">
        <v>69258</v>
      </c>
      <c r="BC62" s="322">
        <v>88210</v>
      </c>
      <c r="BD62" s="322">
        <v>89638</v>
      </c>
      <c r="BE62" s="322">
        <v>88531</v>
      </c>
      <c r="BG62" s="425" t="s">
        <v>631</v>
      </c>
      <c r="BH62" s="322">
        <f t="shared" si="39"/>
        <v>12170.125780189925</v>
      </c>
      <c r="BI62" s="322">
        <f t="shared" si="40"/>
        <v>12834.01140915641</v>
      </c>
      <c r="BJ62" s="322">
        <f t="shared" si="41"/>
        <v>10408.763301998702</v>
      </c>
      <c r="BK62" s="322">
        <f t="shared" si="42"/>
        <v>11834.917499431433</v>
      </c>
    </row>
    <row r="63" spans="1:63">
      <c r="A63" s="416" t="s">
        <v>288</v>
      </c>
      <c r="B63" s="416" t="s">
        <v>633</v>
      </c>
      <c r="C63" s="425" t="s">
        <v>633</v>
      </c>
      <c r="D63" s="424">
        <v>770.72161098168988</v>
      </c>
      <c r="E63" s="424">
        <v>991.2914067836881</v>
      </c>
      <c r="F63" s="424">
        <v>1022.2716507933392</v>
      </c>
      <c r="G63" s="424">
        <v>1308.067209</v>
      </c>
      <c r="I63" s="425" t="s">
        <v>633</v>
      </c>
      <c r="J63" s="424">
        <v>88962</v>
      </c>
      <c r="K63" s="424">
        <v>105395</v>
      </c>
      <c r="L63" s="424">
        <v>137079</v>
      </c>
      <c r="M63" s="424">
        <v>174941</v>
      </c>
      <c r="O63" s="425" t="s">
        <v>633</v>
      </c>
      <c r="P63" s="424">
        <v>770.72161098168988</v>
      </c>
      <c r="Q63" s="424">
        <v>991.2914067836881</v>
      </c>
      <c r="R63" s="424">
        <v>1022.2716507933392</v>
      </c>
      <c r="S63" s="424">
        <v>1308.067209</v>
      </c>
      <c r="U63" s="425" t="s">
        <v>633</v>
      </c>
      <c r="V63" s="424">
        <v>88962</v>
      </c>
      <c r="W63" s="424">
        <v>105395</v>
      </c>
      <c r="X63" s="424">
        <v>137079</v>
      </c>
      <c r="Y63" s="424">
        <v>174941</v>
      </c>
      <c r="Z63" s="441">
        <v>8663.4924010441537</v>
      </c>
      <c r="AA63" s="417">
        <f t="shared" si="0"/>
        <v>8663.4924010441537</v>
      </c>
      <c r="AB63" s="417">
        <f t="shared" si="1"/>
        <v>9405.4879907366394</v>
      </c>
      <c r="AC63" s="417">
        <f t="shared" si="2"/>
        <v>7457.5365358175877</v>
      </c>
      <c r="AD63" s="417">
        <f t="shared" si="3"/>
        <v>7477.1906471324619</v>
      </c>
      <c r="AF63" s="417">
        <f t="shared" si="4"/>
        <v>8663.4924010441537</v>
      </c>
      <c r="AG63" s="417">
        <f t="shared" si="32"/>
        <v>8663.4924010441537</v>
      </c>
      <c r="AH63" s="417">
        <f t="shared" si="33"/>
        <v>9405.4879907366394</v>
      </c>
      <c r="AI63" s="417">
        <f t="shared" si="34"/>
        <v>7457.5365358175877</v>
      </c>
      <c r="AK63" s="417">
        <f t="shared" si="35"/>
        <v>8663.4924010441537</v>
      </c>
      <c r="AL63" s="322">
        <f t="shared" si="36"/>
        <v>8663.4924010441537</v>
      </c>
      <c r="AM63" s="322">
        <f t="shared" si="37"/>
        <v>9405.4879907366394</v>
      </c>
      <c r="AN63" s="322">
        <f t="shared" si="38"/>
        <v>7457.5365358175877</v>
      </c>
      <c r="AP63" s="417">
        <f t="shared" si="12"/>
        <v>770.72161098169011</v>
      </c>
      <c r="AQ63" s="322">
        <f t="shared" si="13"/>
        <v>913.08878160804852</v>
      </c>
      <c r="AR63" s="322">
        <f t="shared" si="14"/>
        <v>1289.2948882821877</v>
      </c>
      <c r="AS63" s="322">
        <f t="shared" si="15"/>
        <v>1304.6288991124648</v>
      </c>
      <c r="AT63" s="322"/>
      <c r="AU63" s="425" t="s">
        <v>630</v>
      </c>
      <c r="AV63" s="322">
        <f t="shared" si="47"/>
        <v>13134.385860302871</v>
      </c>
      <c r="AW63" s="322">
        <f t="shared" si="48"/>
        <v>13582.86336453721</v>
      </c>
      <c r="AX63" s="322">
        <f t="shared" si="49"/>
        <v>7709.0093772481287</v>
      </c>
      <c r="AY63" s="322">
        <f t="shared" si="50"/>
        <v>7324.1494124376823</v>
      </c>
      <c r="BA63" s="425" t="s">
        <v>630</v>
      </c>
      <c r="BB63" s="322">
        <v>1477780.2560000001</v>
      </c>
      <c r="BC63" s="322">
        <v>1583124.09</v>
      </c>
      <c r="BD63" s="322">
        <v>1074329</v>
      </c>
      <c r="BE63" s="322">
        <v>1336960</v>
      </c>
      <c r="BG63" s="425" t="s">
        <v>630</v>
      </c>
      <c r="BH63" s="322">
        <f t="shared" si="39"/>
        <v>8887.9153764406983</v>
      </c>
      <c r="BI63" s="322">
        <f t="shared" si="40"/>
        <v>8579.7843961411836</v>
      </c>
      <c r="BJ63" s="322">
        <f t="shared" si="41"/>
        <v>7175.6504546076003</v>
      </c>
      <c r="BK63" s="322">
        <f t="shared" si="42"/>
        <v>5478.2113245255523</v>
      </c>
    </row>
    <row r="64" spans="1:63">
      <c r="A64" s="416" t="s">
        <v>288</v>
      </c>
      <c r="B64" s="416" t="s">
        <v>97</v>
      </c>
      <c r="C64" s="425" t="s">
        <v>97</v>
      </c>
      <c r="D64" s="424">
        <v>280.27676680338544</v>
      </c>
      <c r="E64" s="424">
        <v>624.90955942552023</v>
      </c>
      <c r="F64" s="424">
        <v>455.26946935406698</v>
      </c>
      <c r="G64" s="424">
        <v>465.988405</v>
      </c>
      <c r="I64" s="425" t="s">
        <v>97</v>
      </c>
      <c r="J64" s="424">
        <v>133124</v>
      </c>
      <c r="K64" s="424">
        <v>267918</v>
      </c>
      <c r="L64" s="424">
        <v>234432</v>
      </c>
      <c r="M64" s="424">
        <v>374469</v>
      </c>
      <c r="O64" s="425" t="s">
        <v>97</v>
      </c>
      <c r="P64" s="424">
        <v>280.27676680338544</v>
      </c>
      <c r="Q64" s="424">
        <v>624.90955942552023</v>
      </c>
      <c r="R64" s="424">
        <v>455.26946935406698</v>
      </c>
      <c r="S64" s="424">
        <v>465.988405</v>
      </c>
      <c r="U64" s="425" t="s">
        <v>97</v>
      </c>
      <c r="V64" s="424">
        <v>133124</v>
      </c>
      <c r="W64" s="424">
        <v>267918</v>
      </c>
      <c r="X64" s="424">
        <v>234432</v>
      </c>
      <c r="Y64" s="424">
        <v>374469</v>
      </c>
      <c r="Z64" s="441">
        <v>2105.3811995086194</v>
      </c>
      <c r="AA64" s="417">
        <f t="shared" si="0"/>
        <v>2105.3811995086194</v>
      </c>
      <c r="AB64" s="417">
        <f t="shared" si="1"/>
        <v>2332.4657523030187</v>
      </c>
      <c r="AC64" s="417">
        <f t="shared" si="2"/>
        <v>1942.0107722242142</v>
      </c>
      <c r="AD64" s="417">
        <f t="shared" si="3"/>
        <v>1244.3978139712499</v>
      </c>
      <c r="AF64" s="417">
        <f t="shared" si="4"/>
        <v>2105.3811995086194</v>
      </c>
      <c r="AG64" s="417">
        <f t="shared" si="32"/>
        <v>2105.3811995086194</v>
      </c>
      <c r="AH64" s="417">
        <f t="shared" si="33"/>
        <v>2332.4657523030187</v>
      </c>
      <c r="AI64" s="417">
        <f t="shared" si="34"/>
        <v>1942.0107722242142</v>
      </c>
      <c r="AK64" s="417">
        <f t="shared" si="35"/>
        <v>2105.3811995086194</v>
      </c>
      <c r="AL64" s="322">
        <f t="shared" si="36"/>
        <v>2105.3811995086194</v>
      </c>
      <c r="AM64" s="322">
        <f t="shared" si="37"/>
        <v>2332.4657523030187</v>
      </c>
      <c r="AN64" s="322">
        <f t="shared" si="38"/>
        <v>1942.0107722242142</v>
      </c>
      <c r="AP64" s="417">
        <f t="shared" si="12"/>
        <v>280.27676680338544</v>
      </c>
      <c r="AQ64" s="322">
        <f t="shared" si="13"/>
        <v>564.06952020995038</v>
      </c>
      <c r="AR64" s="322">
        <f t="shared" si="14"/>
        <v>546.80461124390126</v>
      </c>
      <c r="AS64" s="322">
        <f t="shared" si="15"/>
        <v>727.22283186402933</v>
      </c>
      <c r="AT64" s="322"/>
      <c r="AU64" s="425" t="s">
        <v>629</v>
      </c>
      <c r="AV64" s="322">
        <f t="shared" si="47"/>
        <v>792.49788475627065</v>
      </c>
      <c r="AW64" s="322">
        <f t="shared" si="48"/>
        <v>1942.5111473711622</v>
      </c>
      <c r="AX64" s="322">
        <f t="shared" si="49"/>
        <v>3256.6589542132497</v>
      </c>
      <c r="AY64" s="322">
        <f t="shared" si="50"/>
        <v>3701.645283441705</v>
      </c>
      <c r="BA64" s="425" t="s">
        <v>629</v>
      </c>
      <c r="BB64" s="322">
        <v>219235</v>
      </c>
      <c r="BC64" s="322">
        <v>579530</v>
      </c>
      <c r="BD64" s="322">
        <v>689284</v>
      </c>
      <c r="BE64" s="322">
        <v>718413</v>
      </c>
      <c r="BG64" s="425" t="s">
        <v>629</v>
      </c>
      <c r="BH64" s="322">
        <f t="shared" si="39"/>
        <v>3614.8328722889623</v>
      </c>
      <c r="BI64" s="322">
        <f t="shared" si="40"/>
        <v>3351.8733238506416</v>
      </c>
      <c r="BJ64" s="322">
        <f t="shared" si="41"/>
        <v>4724.6983162430142</v>
      </c>
      <c r="BK64" s="322">
        <f t="shared" si="42"/>
        <v>5152.5310419517818</v>
      </c>
    </row>
    <row r="65" spans="1:63">
      <c r="A65" s="416" t="s">
        <v>288</v>
      </c>
      <c r="B65" s="416" t="s">
        <v>632</v>
      </c>
      <c r="C65" s="425" t="s">
        <v>632</v>
      </c>
      <c r="D65" s="424">
        <v>42.451117841081988</v>
      </c>
      <c r="E65" s="424">
        <v>22.532057427115593</v>
      </c>
      <c r="F65" s="424">
        <v>26.124617316082237</v>
      </c>
      <c r="G65" s="424">
        <v>222.24627699999999</v>
      </c>
      <c r="I65" s="425" t="s">
        <v>632</v>
      </c>
      <c r="J65" s="424">
        <v>7706</v>
      </c>
      <c r="K65" s="424">
        <v>2856</v>
      </c>
      <c r="L65" s="424">
        <v>2340</v>
      </c>
      <c r="M65" s="424">
        <v>10825</v>
      </c>
      <c r="O65" s="425" t="s">
        <v>632</v>
      </c>
      <c r="P65" s="424">
        <v>42.451117841081988</v>
      </c>
      <c r="Q65" s="424">
        <v>22.532057427115593</v>
      </c>
      <c r="R65" s="424">
        <v>26.124617316082237</v>
      </c>
      <c r="S65" s="424">
        <v>222.24627699999999</v>
      </c>
      <c r="U65" s="425" t="s">
        <v>632</v>
      </c>
      <c r="V65" s="424">
        <v>7706</v>
      </c>
      <c r="W65" s="424">
        <v>2856</v>
      </c>
      <c r="X65" s="424">
        <v>2340</v>
      </c>
      <c r="Y65" s="424">
        <v>10825</v>
      </c>
      <c r="Z65" s="441">
        <v>5508.8395848795726</v>
      </c>
      <c r="AA65" s="417">
        <f t="shared" si="0"/>
        <v>5508.8395848795726</v>
      </c>
      <c r="AB65" s="417">
        <f t="shared" si="1"/>
        <v>7889.3758498303896</v>
      </c>
      <c r="AC65" s="417">
        <f t="shared" si="2"/>
        <v>11164.366374394118</v>
      </c>
      <c r="AD65" s="417">
        <f t="shared" si="3"/>
        <v>20530.833903002309</v>
      </c>
      <c r="AF65" s="417">
        <f t="shared" si="4"/>
        <v>5508.8395848795726</v>
      </c>
      <c r="AG65" s="417">
        <f t="shared" si="32"/>
        <v>5508.8395848795726</v>
      </c>
      <c r="AH65" s="417">
        <f t="shared" si="33"/>
        <v>7889.3758498303896</v>
      </c>
      <c r="AI65" s="417">
        <f t="shared" si="34"/>
        <v>11164.366374394118</v>
      </c>
      <c r="AK65" s="417">
        <f t="shared" si="35"/>
        <v>5508.8395848795726</v>
      </c>
      <c r="AL65" s="322">
        <f t="shared" si="36"/>
        <v>5508.8395848795726</v>
      </c>
      <c r="AM65" s="322">
        <f t="shared" si="37"/>
        <v>7889.3758498303896</v>
      </c>
      <c r="AN65" s="322">
        <f t="shared" si="38"/>
        <v>11164.366374394118</v>
      </c>
      <c r="AP65" s="417">
        <f t="shared" si="12"/>
        <v>42.451117841081981</v>
      </c>
      <c r="AQ65" s="322">
        <f t="shared" si="13"/>
        <v>15.73324585441606</v>
      </c>
      <c r="AR65" s="322">
        <f t="shared" si="14"/>
        <v>18.461139488603113</v>
      </c>
      <c r="AS65" s="322">
        <f t="shared" si="15"/>
        <v>120.85426600281632</v>
      </c>
      <c r="AT65" s="322"/>
      <c r="AU65" s="432" t="s">
        <v>302</v>
      </c>
      <c r="AV65" s="322">
        <f>SUM(AV66:AV76)</f>
        <v>49900.125288884119</v>
      </c>
      <c r="AW65" s="322">
        <f>SUM(AW66:AW76)</f>
        <v>36365.799662252335</v>
      </c>
      <c r="AX65" s="322">
        <f>SUM(AX66:AX76)</f>
        <v>65380.759139021124</v>
      </c>
      <c r="AY65" s="322">
        <f>SUM(AY66:AY76)</f>
        <v>71055.297113203429</v>
      </c>
      <c r="BA65" s="432" t="s">
        <v>302</v>
      </c>
      <c r="BB65" s="322">
        <f>SUM(BB66:BB76)</f>
        <v>8629066.5999999996</v>
      </c>
      <c r="BC65" s="322">
        <f>SUM(BC66:BC76)</f>
        <v>6141103</v>
      </c>
      <c r="BD65" s="322">
        <f>SUM(BD66:BD76)</f>
        <v>9600205</v>
      </c>
      <c r="BE65" s="322">
        <f>SUM(BE66:BE76)</f>
        <v>9179865</v>
      </c>
      <c r="BG65" s="432" t="s">
        <v>302</v>
      </c>
      <c r="BH65" s="322">
        <f t="shared" si="39"/>
        <v>5782.7952433330529</v>
      </c>
      <c r="BI65" s="322">
        <f t="shared" si="40"/>
        <v>5921.7048895373246</v>
      </c>
      <c r="BJ65" s="322">
        <f t="shared" si="41"/>
        <v>6810.3503142923646</v>
      </c>
      <c r="BK65" s="322">
        <f t="shared" si="42"/>
        <v>7740.3422722669047</v>
      </c>
    </row>
    <row r="66" spans="1:63">
      <c r="A66" s="416" t="s">
        <v>288</v>
      </c>
      <c r="B66" s="416" t="s">
        <v>631</v>
      </c>
      <c r="C66" s="425" t="s">
        <v>631</v>
      </c>
      <c r="D66" s="424">
        <v>742.51991736272646</v>
      </c>
      <c r="E66" s="424">
        <v>887.47281780631579</v>
      </c>
      <c r="F66" s="424">
        <v>1024.0845375815732</v>
      </c>
      <c r="G66" s="424">
        <v>1057.9380799999999</v>
      </c>
      <c r="I66" s="425" t="s">
        <v>631</v>
      </c>
      <c r="J66" s="424">
        <v>56685</v>
      </c>
      <c r="K66" s="424">
        <v>83641</v>
      </c>
      <c r="L66" s="424">
        <v>82317</v>
      </c>
      <c r="M66" s="424">
        <v>81679</v>
      </c>
      <c r="O66" s="425" t="s">
        <v>631</v>
      </c>
      <c r="P66" s="424">
        <v>742.51991736272646</v>
      </c>
      <c r="Q66" s="424">
        <v>887.47281780631579</v>
      </c>
      <c r="R66" s="424">
        <v>1024.0845375815732</v>
      </c>
      <c r="S66" s="424">
        <v>1057.9380799999999</v>
      </c>
      <c r="U66" s="425" t="s">
        <v>631</v>
      </c>
      <c r="V66" s="424">
        <v>56685</v>
      </c>
      <c r="W66" s="424">
        <v>83641</v>
      </c>
      <c r="X66" s="424">
        <v>82317</v>
      </c>
      <c r="Y66" s="424">
        <v>81679</v>
      </c>
      <c r="Z66" s="441">
        <v>13099.054729870802</v>
      </c>
      <c r="AA66" s="417">
        <f t="shared" si="0"/>
        <v>13099.054729870802</v>
      </c>
      <c r="AB66" s="417">
        <f t="shared" si="1"/>
        <v>10610.499848236102</v>
      </c>
      <c r="AC66" s="417">
        <f t="shared" si="2"/>
        <v>12440.741737205841</v>
      </c>
      <c r="AD66" s="417">
        <f t="shared" si="3"/>
        <v>12952.387761848209</v>
      </c>
      <c r="AF66" s="417">
        <f t="shared" si="4"/>
        <v>13099.054729870802</v>
      </c>
      <c r="AG66" s="417">
        <f t="shared" si="32"/>
        <v>13099.054729870802</v>
      </c>
      <c r="AH66" s="417">
        <f t="shared" si="33"/>
        <v>10610.499848236102</v>
      </c>
      <c r="AI66" s="417">
        <f t="shared" si="34"/>
        <v>12440.741737205841</v>
      </c>
      <c r="AK66" s="417">
        <f t="shared" si="35"/>
        <v>13099.054729870802</v>
      </c>
      <c r="AL66" s="322">
        <f t="shared" si="36"/>
        <v>13099.054729870802</v>
      </c>
      <c r="AM66" s="322">
        <f t="shared" si="37"/>
        <v>10610.499848236102</v>
      </c>
      <c r="AN66" s="322">
        <f t="shared" si="38"/>
        <v>12440.741737205841</v>
      </c>
      <c r="AP66" s="417">
        <f t="shared" si="12"/>
        <v>742.51991736272646</v>
      </c>
      <c r="AQ66" s="322">
        <f t="shared" si="13"/>
        <v>1095.6180366611238</v>
      </c>
      <c r="AR66" s="322">
        <f t="shared" si="14"/>
        <v>873.42451600725121</v>
      </c>
      <c r="AS66" s="322">
        <f t="shared" si="15"/>
        <v>1016.1473443532359</v>
      </c>
      <c r="AT66" s="322"/>
      <c r="AU66" s="425" t="s">
        <v>638</v>
      </c>
      <c r="AV66" s="322">
        <f t="shared" ref="AV66:AV76" si="51">SUMIFS($AP:$AP,$A:$A,$AU$65,$B:$B,AU66)</f>
        <v>6983.1669079353842</v>
      </c>
      <c r="AW66" s="322">
        <f t="shared" ref="AW66:AW76" si="52">SUMIFS($AQ:$AQ,$A:$A,$AU$65,$B:$B,AU66)</f>
        <v>6093.9851315778596</v>
      </c>
      <c r="AX66" s="322">
        <f t="shared" ref="AX66:AX76" si="53">SUMIFS($AR:$AR,$A:$A,$AU$65,$B:$B,AU66)</f>
        <v>6661.9869152082629</v>
      </c>
      <c r="AY66" s="322">
        <f t="shared" ref="AY66:AY76" si="54">SUMIFS($AS:$AS,$A:$A,$AU$65,$B:$B,AU66)</f>
        <v>5608.7541608126594</v>
      </c>
      <c r="BA66" s="425" t="s">
        <v>638</v>
      </c>
      <c r="BB66" s="322">
        <v>1504892.05</v>
      </c>
      <c r="BC66" s="322">
        <v>1302665</v>
      </c>
      <c r="BD66" s="322">
        <v>1516614</v>
      </c>
      <c r="BE66" s="322">
        <v>1180499</v>
      </c>
      <c r="BG66" s="425" t="s">
        <v>638</v>
      </c>
      <c r="BH66" s="322">
        <f t="shared" si="39"/>
        <v>4640.3108501605702</v>
      </c>
      <c r="BI66" s="322">
        <f t="shared" si="40"/>
        <v>4678.0907843366176</v>
      </c>
      <c r="BJ66" s="322">
        <f t="shared" si="41"/>
        <v>4392.6713819127754</v>
      </c>
      <c r="BK66" s="322">
        <f t="shared" si="42"/>
        <v>4751.1723100253867</v>
      </c>
    </row>
    <row r="67" spans="1:63">
      <c r="A67" s="416" t="s">
        <v>288</v>
      </c>
      <c r="B67" s="416" t="s">
        <v>630</v>
      </c>
      <c r="C67" s="425" t="s">
        <v>630</v>
      </c>
      <c r="D67" s="424">
        <v>5529.5568941199544</v>
      </c>
      <c r="E67" s="424">
        <v>7571.3029545369745</v>
      </c>
      <c r="F67" s="424">
        <v>5093.0558697546785</v>
      </c>
      <c r="G67" s="424">
        <v>5470.965553</v>
      </c>
      <c r="I67" s="425" t="s">
        <v>630</v>
      </c>
      <c r="J67" s="424">
        <v>688041</v>
      </c>
      <c r="K67" s="424">
        <v>1042898</v>
      </c>
      <c r="L67" s="424">
        <v>891338</v>
      </c>
      <c r="M67" s="424">
        <v>1036149</v>
      </c>
      <c r="O67" s="425" t="s">
        <v>630</v>
      </c>
      <c r="P67" s="424">
        <v>5529.5568941199544</v>
      </c>
      <c r="Q67" s="424">
        <v>7571.3029545369745</v>
      </c>
      <c r="R67" s="424">
        <v>5093.0558697546785</v>
      </c>
      <c r="S67" s="424">
        <v>5470.965553</v>
      </c>
      <c r="U67" s="425" t="s">
        <v>630</v>
      </c>
      <c r="V67" s="424">
        <v>688041</v>
      </c>
      <c r="W67" s="424">
        <v>1042898</v>
      </c>
      <c r="X67" s="424">
        <v>891338</v>
      </c>
      <c r="Y67" s="424">
        <v>1036149</v>
      </c>
      <c r="Z67" s="441">
        <v>8036.6677191038816</v>
      </c>
      <c r="AA67" s="417">
        <f t="shared" si="0"/>
        <v>8036.6677191038816</v>
      </c>
      <c r="AB67" s="417">
        <f t="shared" si="1"/>
        <v>7259.869090301233</v>
      </c>
      <c r="AC67" s="417">
        <f t="shared" si="2"/>
        <v>5713.9445078687086</v>
      </c>
      <c r="AD67" s="417">
        <f t="shared" si="3"/>
        <v>5280.0953849301595</v>
      </c>
      <c r="AF67" s="417">
        <f t="shared" si="4"/>
        <v>8036.6677191038834</v>
      </c>
      <c r="AG67" s="417">
        <f t="shared" si="32"/>
        <v>8036.6677191038816</v>
      </c>
      <c r="AH67" s="417">
        <f t="shared" si="33"/>
        <v>7259.869090301233</v>
      </c>
      <c r="AI67" s="417">
        <f t="shared" si="34"/>
        <v>5713.9445078687086</v>
      </c>
      <c r="AK67" s="417">
        <f t="shared" si="35"/>
        <v>8036.6677191038834</v>
      </c>
      <c r="AL67" s="322">
        <f t="shared" si="36"/>
        <v>8036.6677191038816</v>
      </c>
      <c r="AM67" s="322">
        <f t="shared" si="37"/>
        <v>7259.869090301233</v>
      </c>
      <c r="AN67" s="322">
        <f t="shared" si="38"/>
        <v>5713.9445078687086</v>
      </c>
      <c r="AP67" s="417">
        <f t="shared" si="12"/>
        <v>5529.5568941199554</v>
      </c>
      <c r="AQ67" s="322">
        <f t="shared" si="13"/>
        <v>8381.4246909180001</v>
      </c>
      <c r="AR67" s="322">
        <f t="shared" si="14"/>
        <v>6470.9971952109199</v>
      </c>
      <c r="AS67" s="322">
        <f t="shared" si="15"/>
        <v>5920.4978878836546</v>
      </c>
      <c r="AT67" s="322"/>
      <c r="AU67" s="425" t="s">
        <v>637</v>
      </c>
      <c r="AV67" s="322">
        <f t="shared" si="51"/>
        <v>5360.4616778463469</v>
      </c>
      <c r="AW67" s="322">
        <f t="shared" si="52"/>
        <v>5003.8326512454787</v>
      </c>
      <c r="AX67" s="322">
        <f t="shared" si="53"/>
        <v>5576.4361420567475</v>
      </c>
      <c r="AY67" s="322">
        <f t="shared" si="54"/>
        <v>4728.382049976788</v>
      </c>
      <c r="BA67" s="425" t="s">
        <v>637</v>
      </c>
      <c r="BB67" s="322">
        <v>559276</v>
      </c>
      <c r="BC67" s="322">
        <v>530666</v>
      </c>
      <c r="BD67" s="322">
        <v>730945</v>
      </c>
      <c r="BE67" s="322">
        <v>658847</v>
      </c>
      <c r="BG67" s="425" t="s">
        <v>637</v>
      </c>
      <c r="BH67" s="322">
        <f t="shared" si="39"/>
        <v>9584.6445723513025</v>
      </c>
      <c r="BI67" s="322">
        <f t="shared" si="40"/>
        <v>9429.3447314233035</v>
      </c>
      <c r="BJ67" s="322">
        <f t="shared" si="41"/>
        <v>7629.0776215129008</v>
      </c>
      <c r="BK67" s="322">
        <f t="shared" si="42"/>
        <v>7176.7527968963777</v>
      </c>
    </row>
    <row r="68" spans="1:63">
      <c r="A68" s="416" t="s">
        <v>288</v>
      </c>
      <c r="B68" s="416" t="s">
        <v>630</v>
      </c>
      <c r="C68" s="425" t="s">
        <v>639</v>
      </c>
      <c r="D68" s="424">
        <v>32.162678421688994</v>
      </c>
      <c r="E68" s="424">
        <v>22.506698968823677</v>
      </c>
      <c r="F68" s="424">
        <v>27.966216655293316</v>
      </c>
      <c r="G68" s="424">
        <v>45.162621000000001</v>
      </c>
      <c r="I68" s="425" t="s">
        <v>639</v>
      </c>
      <c r="J68" s="424">
        <v>14206</v>
      </c>
      <c r="K68" s="424">
        <v>9810</v>
      </c>
      <c r="L68" s="424">
        <v>7372</v>
      </c>
      <c r="M68" s="424">
        <v>7632</v>
      </c>
      <c r="O68" s="425" t="s">
        <v>639</v>
      </c>
      <c r="P68" s="424">
        <v>32.162678421688994</v>
      </c>
      <c r="Q68" s="424">
        <v>22.506698968823677</v>
      </c>
      <c r="R68" s="424">
        <v>27.966216655293316</v>
      </c>
      <c r="S68" s="424">
        <v>45.162621000000001</v>
      </c>
      <c r="U68" s="425" t="s">
        <v>639</v>
      </c>
      <c r="V68" s="424">
        <v>14206</v>
      </c>
      <c r="W68" s="424">
        <v>9810</v>
      </c>
      <c r="X68" s="424">
        <v>7372</v>
      </c>
      <c r="Y68" s="424">
        <v>7632</v>
      </c>
      <c r="Z68" s="441">
        <v>2264.0207251646484</v>
      </c>
      <c r="AA68" s="417">
        <f t="shared" ref="AA68:AA131" si="55">IFERROR(D68*1000000/J68,0)</f>
        <v>2264.0207251646484</v>
      </c>
      <c r="AB68" s="417">
        <f t="shared" ref="AB68:AB131" si="56">IFERROR(E68*1000000/K68,0)</f>
        <v>2294.2608530910989</v>
      </c>
      <c r="AC68" s="417">
        <f t="shared" ref="AC68:AC131" si="57">IFERROR(F68*1000000/L68,0)</f>
        <v>3793.5725251347417</v>
      </c>
      <c r="AD68" s="417">
        <f t="shared" ref="AD68:AD131" si="58">IFERROR(G68*1000000/M68,0)</f>
        <v>5917.5341981132078</v>
      </c>
      <c r="AF68" s="417">
        <f t="shared" ref="AF68:AF131" si="59">IFERROR(P68/V68*10^6,0)</f>
        <v>2264.0207251646484</v>
      </c>
      <c r="AG68" s="417">
        <f t="shared" ref="AG68:AG95" si="60">AA68</f>
        <v>2264.0207251646484</v>
      </c>
      <c r="AH68" s="417">
        <f t="shared" ref="AH68:AH95" si="61">AB68</f>
        <v>2294.2608530910989</v>
      </c>
      <c r="AI68" s="417">
        <f t="shared" ref="AI68:AI95" si="62">AC68</f>
        <v>3793.5725251347417</v>
      </c>
      <c r="AK68" s="417">
        <f t="shared" ref="AK68:AK95" si="63">IFERROR(P68/V68*10^6,0)</f>
        <v>2264.0207251646484</v>
      </c>
      <c r="AL68" s="322">
        <f t="shared" ref="AL68:AL95" si="64">AG68</f>
        <v>2264.0207251646484</v>
      </c>
      <c r="AM68" s="322">
        <f t="shared" ref="AM68:AM95" si="65">AH68</f>
        <v>2294.2608530910989</v>
      </c>
      <c r="AN68" s="322">
        <f t="shared" ref="AN68:AN95" si="66">AI68</f>
        <v>3793.5725251347417</v>
      </c>
      <c r="AP68" s="417">
        <f t="shared" ref="AP68:AP131" si="67">AK68*V68/1000000</f>
        <v>32.162678421688994</v>
      </c>
      <c r="AQ68" s="322">
        <f t="shared" ref="AQ68:AQ131" si="68">AL68*W68/1000000</f>
        <v>22.210043313865199</v>
      </c>
      <c r="AR68" s="322">
        <f t="shared" ref="AR68:AR131" si="69">AM68*X68/1000000</f>
        <v>16.913291008987578</v>
      </c>
      <c r="AS68" s="322">
        <f t="shared" ref="AS68:AS131" si="70">AN68*Y68/1000000</f>
        <v>28.952545511828347</v>
      </c>
      <c r="AT68" s="322"/>
      <c r="AU68" s="425" t="s">
        <v>636</v>
      </c>
      <c r="AV68" s="322">
        <f t="shared" si="51"/>
        <v>7822.1587114419326</v>
      </c>
      <c r="AW68" s="322">
        <f t="shared" si="52"/>
        <v>5276.2997781230779</v>
      </c>
      <c r="AX68" s="322">
        <f t="shared" si="53"/>
        <v>9221.775175410643</v>
      </c>
      <c r="AY68" s="322">
        <f t="shared" si="54"/>
        <v>7810.3791282368475</v>
      </c>
      <c r="BA68" s="425" t="s">
        <v>636</v>
      </c>
      <c r="BB68" s="322">
        <v>600585.85</v>
      </c>
      <c r="BC68" s="322">
        <v>402352</v>
      </c>
      <c r="BD68" s="322">
        <v>698366</v>
      </c>
      <c r="BE68" s="322">
        <v>646772</v>
      </c>
      <c r="BG68" s="425" t="s">
        <v>636</v>
      </c>
      <c r="BH68" s="322">
        <f t="shared" si="39"/>
        <v>13024.2141259937</v>
      </c>
      <c r="BI68" s="322">
        <f t="shared" si="40"/>
        <v>13113.641234846797</v>
      </c>
      <c r="BJ68" s="322">
        <f t="shared" si="41"/>
        <v>13204.788284954655</v>
      </c>
      <c r="BK68" s="322">
        <f t="shared" si="42"/>
        <v>12075.938859809714</v>
      </c>
    </row>
    <row r="69" spans="1:63">
      <c r="A69" s="416" t="s">
        <v>288</v>
      </c>
      <c r="B69" s="416" t="s">
        <v>629</v>
      </c>
      <c r="C69" s="425" t="s">
        <v>629</v>
      </c>
      <c r="D69" s="424">
        <v>312.8564089474965</v>
      </c>
      <c r="E69" s="424">
        <v>441.21427351305942</v>
      </c>
      <c r="F69" s="424">
        <v>354.14478783074583</v>
      </c>
      <c r="G69" s="424">
        <v>300.70651700000002</v>
      </c>
      <c r="I69" s="425" t="s">
        <v>629</v>
      </c>
      <c r="J69" s="424">
        <v>55545</v>
      </c>
      <c r="K69" s="424">
        <v>90435</v>
      </c>
      <c r="L69" s="424">
        <v>75234</v>
      </c>
      <c r="M69" s="424">
        <v>73364</v>
      </c>
      <c r="O69" s="425" t="s">
        <v>629</v>
      </c>
      <c r="P69" s="424">
        <v>312.8564089474965</v>
      </c>
      <c r="Q69" s="424">
        <v>441.21427351305942</v>
      </c>
      <c r="R69" s="424">
        <v>354.14478783074583</v>
      </c>
      <c r="S69" s="424">
        <v>300.70651700000002</v>
      </c>
      <c r="U69" s="425" t="s">
        <v>629</v>
      </c>
      <c r="V69" s="424">
        <v>55545</v>
      </c>
      <c r="W69" s="424">
        <v>90435</v>
      </c>
      <c r="X69" s="424">
        <v>75234</v>
      </c>
      <c r="Y69" s="424">
        <v>73364</v>
      </c>
      <c r="Z69" s="441">
        <v>5632.485533306266</v>
      </c>
      <c r="AA69" s="417">
        <f t="shared" si="55"/>
        <v>5632.485533306266</v>
      </c>
      <c r="AB69" s="417">
        <f t="shared" si="56"/>
        <v>4878.7999503849114</v>
      </c>
      <c r="AC69" s="417">
        <f t="shared" si="57"/>
        <v>4707.2439034312383</v>
      </c>
      <c r="AD69" s="417">
        <f t="shared" si="58"/>
        <v>4098.8293577231343</v>
      </c>
      <c r="AF69" s="417">
        <f t="shared" si="59"/>
        <v>5632.4855333062651</v>
      </c>
      <c r="AG69" s="417">
        <f t="shared" si="60"/>
        <v>5632.485533306266</v>
      </c>
      <c r="AH69" s="417">
        <f t="shared" si="61"/>
        <v>4878.7999503849114</v>
      </c>
      <c r="AI69" s="417">
        <f t="shared" si="62"/>
        <v>4707.2439034312383</v>
      </c>
      <c r="AK69" s="417">
        <f t="shared" si="63"/>
        <v>5632.4855333062651</v>
      </c>
      <c r="AL69" s="322">
        <f t="shared" si="64"/>
        <v>5632.485533306266</v>
      </c>
      <c r="AM69" s="322">
        <f t="shared" si="65"/>
        <v>4878.7999503849114</v>
      </c>
      <c r="AN69" s="322">
        <f t="shared" si="66"/>
        <v>4707.2439034312383</v>
      </c>
      <c r="AP69" s="417">
        <f t="shared" si="67"/>
        <v>312.85640894749645</v>
      </c>
      <c r="AQ69" s="322">
        <f t="shared" si="68"/>
        <v>509.37382920455218</v>
      </c>
      <c r="AR69" s="322">
        <f t="shared" si="69"/>
        <v>367.05163546725845</v>
      </c>
      <c r="AS69" s="322">
        <f t="shared" si="70"/>
        <v>345.34224173132941</v>
      </c>
      <c r="AT69" s="322"/>
      <c r="AU69" s="425" t="s">
        <v>635</v>
      </c>
      <c r="AV69" s="322">
        <f t="shared" si="51"/>
        <v>4308.9889754497408</v>
      </c>
      <c r="AW69" s="322">
        <f t="shared" si="52"/>
        <v>2739.7023836070421</v>
      </c>
      <c r="AX69" s="322">
        <f t="shared" si="53"/>
        <v>4456.4560246923402</v>
      </c>
      <c r="AY69" s="322">
        <f t="shared" si="54"/>
        <v>1845.1665791259607</v>
      </c>
      <c r="BA69" s="425" t="s">
        <v>635</v>
      </c>
      <c r="BB69" s="322">
        <v>981889.39999999991</v>
      </c>
      <c r="BC69" s="322">
        <v>623784</v>
      </c>
      <c r="BD69" s="322">
        <v>911581</v>
      </c>
      <c r="BE69" s="322">
        <v>496223</v>
      </c>
      <c r="BG69" s="425" t="s">
        <v>635</v>
      </c>
      <c r="BH69" s="322">
        <f t="shared" ref="BH69:BH100" si="71">IFERROR(AV69*1000000/BB69,0)</f>
        <v>4388.4667412131557</v>
      </c>
      <c r="BI69" s="322">
        <f t="shared" ref="BI69:BI100" si="72">IFERROR(AW69*1000000/BC69,0)</f>
        <v>4392.0690232629277</v>
      </c>
      <c r="BJ69" s="322">
        <f t="shared" ref="BJ69:BJ100" si="73">IFERROR(AX69*1000000/BD69,0)</f>
        <v>4888.7109589738484</v>
      </c>
      <c r="BK69" s="322">
        <f t="shared" ref="BK69:BK100" si="74">IFERROR(AY69*1000000/BE69,0)</f>
        <v>3718.4221189383816</v>
      </c>
    </row>
    <row r="70" spans="1:63">
      <c r="C70" s="432" t="s">
        <v>302</v>
      </c>
      <c r="D70" s="431">
        <v>16210.085351478307</v>
      </c>
      <c r="E70" s="431">
        <v>14843.837066585698</v>
      </c>
      <c r="F70" s="431">
        <v>14808.383245188239</v>
      </c>
      <c r="G70" s="431">
        <v>17607.569499000001</v>
      </c>
      <c r="I70" s="432" t="s">
        <v>302</v>
      </c>
      <c r="J70" s="431">
        <v>3816496</v>
      </c>
      <c r="K70" s="431">
        <v>3333933</v>
      </c>
      <c r="L70" s="431">
        <v>3030180</v>
      </c>
      <c r="M70" s="431">
        <v>3324093</v>
      </c>
      <c r="O70" s="432" t="s">
        <v>302</v>
      </c>
      <c r="P70" s="431">
        <f>SUM(P71:P82)</f>
        <v>16210.085351478307</v>
      </c>
      <c r="Q70" s="431">
        <f>SUM(Q71:Q82)</f>
        <v>14843.837066585698</v>
      </c>
      <c r="R70" s="431">
        <f>SUM(R71:R82)</f>
        <v>14808.383245188239</v>
      </c>
      <c r="S70" s="431">
        <f>SUM(S71:S82)</f>
        <v>17607.569499000001</v>
      </c>
      <c r="T70" s="322">
        <f>G70-S70</f>
        <v>0</v>
      </c>
      <c r="U70" s="432" t="s">
        <v>302</v>
      </c>
      <c r="V70" s="431">
        <v>3816496</v>
      </c>
      <c r="W70" s="431">
        <v>3333933</v>
      </c>
      <c r="X70" s="431">
        <v>3030180</v>
      </c>
      <c r="Y70" s="431">
        <v>3324093</v>
      </c>
      <c r="Z70" s="441"/>
      <c r="AA70" s="417">
        <f t="shared" si="55"/>
        <v>4247.3738611224289</v>
      </c>
      <c r="AB70" s="417">
        <f t="shared" si="56"/>
        <v>4452.3501421851306</v>
      </c>
      <c r="AC70" s="417">
        <f t="shared" si="57"/>
        <v>4886.9648816863155</v>
      </c>
      <c r="AD70" s="417">
        <f t="shared" si="58"/>
        <v>5296.9545373730516</v>
      </c>
      <c r="AF70" s="417">
        <f t="shared" si="59"/>
        <v>4247.3738611224289</v>
      </c>
      <c r="AG70" s="417">
        <f t="shared" si="60"/>
        <v>4247.3738611224289</v>
      </c>
      <c r="AH70" s="417">
        <f t="shared" si="61"/>
        <v>4452.3501421851306</v>
      </c>
      <c r="AI70" s="417">
        <f t="shared" si="62"/>
        <v>4886.9648816863155</v>
      </c>
      <c r="AK70" s="417">
        <f t="shared" si="63"/>
        <v>4247.3738611224289</v>
      </c>
      <c r="AL70" s="322">
        <f t="shared" si="64"/>
        <v>4247.3738611224289</v>
      </c>
      <c r="AM70" s="322">
        <f t="shared" si="65"/>
        <v>4452.3501421851306</v>
      </c>
      <c r="AN70" s="322">
        <f t="shared" si="66"/>
        <v>4886.9648816863155</v>
      </c>
      <c r="AP70" s="417">
        <f t="shared" si="67"/>
        <v>16210.085351478307</v>
      </c>
      <c r="AQ70" s="322">
        <f t="shared" si="68"/>
        <v>14160.459878933483</v>
      </c>
      <c r="AR70" s="322">
        <f t="shared" si="69"/>
        <v>13491.422353846539</v>
      </c>
      <c r="AS70" s="322">
        <f t="shared" si="70"/>
        <v>16244.725754459309</v>
      </c>
      <c r="AT70" s="322"/>
      <c r="AU70" s="425" t="s">
        <v>634</v>
      </c>
      <c r="AV70" s="322">
        <f t="shared" si="51"/>
        <v>4626.5367114629207</v>
      </c>
      <c r="AW70" s="322">
        <f t="shared" si="52"/>
        <v>4035.2654382005221</v>
      </c>
      <c r="AX70" s="322">
        <f t="shared" si="53"/>
        <v>12898.823217268186</v>
      </c>
      <c r="AY70" s="322">
        <f t="shared" si="54"/>
        <v>14616.275157745908</v>
      </c>
      <c r="BA70" s="425" t="s">
        <v>634</v>
      </c>
      <c r="BB70" s="322">
        <v>276235</v>
      </c>
      <c r="BC70" s="322">
        <v>241351</v>
      </c>
      <c r="BD70" s="322">
        <v>842814</v>
      </c>
      <c r="BE70" s="322">
        <v>934302</v>
      </c>
      <c r="BG70" s="425" t="s">
        <v>634</v>
      </c>
      <c r="BH70" s="322">
        <f t="shared" si="71"/>
        <v>16748.553628117079</v>
      </c>
      <c r="BI70" s="322">
        <f t="shared" si="72"/>
        <v>16719.489201207045</v>
      </c>
      <c r="BJ70" s="322">
        <f t="shared" si="73"/>
        <v>15304.471944305842</v>
      </c>
      <c r="BK70" s="322">
        <f t="shared" si="74"/>
        <v>15644.058513998585</v>
      </c>
    </row>
    <row r="71" spans="1:63">
      <c r="A71" s="416" t="s">
        <v>302</v>
      </c>
      <c r="B71" s="416" t="s">
        <v>638</v>
      </c>
      <c r="C71" s="425" t="s">
        <v>638</v>
      </c>
      <c r="D71" s="424">
        <v>4161.0044543332733</v>
      </c>
      <c r="E71" s="424">
        <v>4096.4982374236133</v>
      </c>
      <c r="F71" s="424">
        <v>3486.9323011855108</v>
      </c>
      <c r="G71" s="424">
        <v>3277.07179</v>
      </c>
      <c r="I71" s="425" t="s">
        <v>638</v>
      </c>
      <c r="J71" s="424">
        <v>894425</v>
      </c>
      <c r="K71" s="424">
        <v>814709</v>
      </c>
      <c r="L71" s="424">
        <v>689569</v>
      </c>
      <c r="M71" s="424">
        <v>676746</v>
      </c>
      <c r="O71" s="425" t="s">
        <v>638</v>
      </c>
      <c r="P71" s="424">
        <v>4161.0044543332733</v>
      </c>
      <c r="Q71" s="424">
        <v>4096.4982374236133</v>
      </c>
      <c r="R71" s="424">
        <v>3486.9323011855108</v>
      </c>
      <c r="S71" s="424">
        <v>3277.07179</v>
      </c>
      <c r="U71" s="425" t="s">
        <v>638</v>
      </c>
      <c r="V71" s="424">
        <v>894425</v>
      </c>
      <c r="W71" s="424">
        <v>814709</v>
      </c>
      <c r="X71" s="424">
        <v>689569</v>
      </c>
      <c r="Y71" s="424">
        <v>676746</v>
      </c>
      <c r="Z71" s="441">
        <v>4652.1558032627372</v>
      </c>
      <c r="AA71" s="417">
        <f t="shared" si="55"/>
        <v>4652.1558032627372</v>
      </c>
      <c r="AB71" s="417">
        <f t="shared" si="56"/>
        <v>5028.1735410111014</v>
      </c>
      <c r="AC71" s="417">
        <f t="shared" si="57"/>
        <v>5056.6836693434752</v>
      </c>
      <c r="AD71" s="417">
        <f t="shared" si="58"/>
        <v>4842.3955073247571</v>
      </c>
      <c r="AF71" s="417">
        <f t="shared" si="59"/>
        <v>4652.1558032627363</v>
      </c>
      <c r="AG71" s="417">
        <f t="shared" si="60"/>
        <v>4652.1558032627372</v>
      </c>
      <c r="AH71" s="417">
        <f t="shared" si="61"/>
        <v>5028.1735410111014</v>
      </c>
      <c r="AI71" s="417">
        <f t="shared" si="62"/>
        <v>5056.6836693434752</v>
      </c>
      <c r="AK71" s="417">
        <f t="shared" si="63"/>
        <v>4652.1558032627363</v>
      </c>
      <c r="AL71" s="322">
        <f t="shared" si="64"/>
        <v>4652.1558032627372</v>
      </c>
      <c r="AM71" s="322">
        <f t="shared" si="65"/>
        <v>5028.1735410111014</v>
      </c>
      <c r="AN71" s="322">
        <f t="shared" si="66"/>
        <v>5056.6836693434752</v>
      </c>
      <c r="AP71" s="417">
        <f t="shared" si="67"/>
        <v>4161.0044543332733</v>
      </c>
      <c r="AQ71" s="322">
        <f t="shared" si="68"/>
        <v>3790.1532023203813</v>
      </c>
      <c r="AR71" s="322">
        <f t="shared" si="69"/>
        <v>3467.2726005014842</v>
      </c>
      <c r="AS71" s="322">
        <f t="shared" si="70"/>
        <v>3422.0904464935193</v>
      </c>
      <c r="AT71" s="322"/>
      <c r="AU71" s="425" t="s">
        <v>633</v>
      </c>
      <c r="AV71" s="322">
        <f t="shared" si="51"/>
        <v>2956.957477828013</v>
      </c>
      <c r="AW71" s="322">
        <f t="shared" si="52"/>
        <v>2091.0643244077501</v>
      </c>
      <c r="AX71" s="322">
        <f t="shared" si="53"/>
        <v>6855.8871546014179</v>
      </c>
      <c r="AY71" s="322">
        <f t="shared" si="54"/>
        <v>3432.0175827208463</v>
      </c>
      <c r="BA71" s="425" t="s">
        <v>633</v>
      </c>
      <c r="BB71" s="322">
        <v>298075</v>
      </c>
      <c r="BC71" s="322">
        <v>197854</v>
      </c>
      <c r="BD71" s="322">
        <v>459779</v>
      </c>
      <c r="BE71" s="322">
        <v>365772</v>
      </c>
      <c r="BG71" s="425" t="s">
        <v>633</v>
      </c>
      <c r="BH71" s="322">
        <f t="shared" si="71"/>
        <v>9920.1794106450161</v>
      </c>
      <c r="BI71" s="322">
        <f t="shared" si="72"/>
        <v>10568.724030890202</v>
      </c>
      <c r="BJ71" s="322">
        <f t="shared" si="73"/>
        <v>14911.266401034884</v>
      </c>
      <c r="BK71" s="322">
        <f t="shared" si="74"/>
        <v>9382.9423321655195</v>
      </c>
    </row>
    <row r="72" spans="1:63">
      <c r="A72" s="416" t="s">
        <v>302</v>
      </c>
      <c r="B72" s="416" t="s">
        <v>637</v>
      </c>
      <c r="C72" s="425" t="s">
        <v>637</v>
      </c>
      <c r="D72" s="424">
        <v>1143.0257754693475</v>
      </c>
      <c r="E72" s="424">
        <v>1105.7110831889383</v>
      </c>
      <c r="F72" s="424">
        <v>1107.4046644459343</v>
      </c>
      <c r="G72" s="424">
        <v>1385.719951</v>
      </c>
      <c r="I72" s="425" t="s">
        <v>637</v>
      </c>
      <c r="J72" s="424">
        <v>165382</v>
      </c>
      <c r="K72" s="424">
        <v>173808</v>
      </c>
      <c r="L72" s="424">
        <v>195851</v>
      </c>
      <c r="M72" s="424">
        <v>265028</v>
      </c>
      <c r="O72" s="425" t="s">
        <v>637</v>
      </c>
      <c r="P72" s="424">
        <v>1143.0257754693475</v>
      </c>
      <c r="Q72" s="424">
        <v>1105.7110831889383</v>
      </c>
      <c r="R72" s="424">
        <v>1107.4046644459343</v>
      </c>
      <c r="S72" s="424">
        <v>1385.719951</v>
      </c>
      <c r="U72" s="425" t="s">
        <v>637</v>
      </c>
      <c r="V72" s="424">
        <v>165382</v>
      </c>
      <c r="W72" s="424">
        <v>173808</v>
      </c>
      <c r="X72" s="424">
        <v>195851</v>
      </c>
      <c r="Y72" s="424">
        <v>265028</v>
      </c>
      <c r="Z72" s="441">
        <v>6911.4279393727702</v>
      </c>
      <c r="AA72" s="417">
        <f t="shared" si="55"/>
        <v>6911.4279393727702</v>
      </c>
      <c r="AB72" s="417">
        <f t="shared" si="56"/>
        <v>6361.681183771394</v>
      </c>
      <c r="AC72" s="417">
        <f t="shared" si="57"/>
        <v>5654.322237037004</v>
      </c>
      <c r="AD72" s="417">
        <f t="shared" si="58"/>
        <v>5228.5794368896868</v>
      </c>
      <c r="AF72" s="417">
        <f t="shared" si="59"/>
        <v>6911.4279393727711</v>
      </c>
      <c r="AG72" s="417">
        <f t="shared" si="60"/>
        <v>6911.4279393727702</v>
      </c>
      <c r="AH72" s="417">
        <f t="shared" si="61"/>
        <v>6361.681183771394</v>
      </c>
      <c r="AI72" s="417">
        <f t="shared" si="62"/>
        <v>5654.322237037004</v>
      </c>
      <c r="AK72" s="417">
        <f t="shared" si="63"/>
        <v>6911.4279393727711</v>
      </c>
      <c r="AL72" s="322">
        <f t="shared" si="64"/>
        <v>6911.4279393727702</v>
      </c>
      <c r="AM72" s="322">
        <f t="shared" si="65"/>
        <v>6361.681183771394</v>
      </c>
      <c r="AN72" s="322">
        <f t="shared" si="66"/>
        <v>5654.322237037004</v>
      </c>
      <c r="AP72" s="417">
        <f t="shared" si="67"/>
        <v>1143.0257754693478</v>
      </c>
      <c r="AQ72" s="322">
        <f t="shared" si="68"/>
        <v>1201.2614672865025</v>
      </c>
      <c r="AR72" s="322">
        <f t="shared" si="69"/>
        <v>1245.9416215228111</v>
      </c>
      <c r="AS72" s="322">
        <f t="shared" si="70"/>
        <v>1498.5537138374432</v>
      </c>
      <c r="AT72" s="322"/>
      <c r="AU72" s="425" t="s">
        <v>97</v>
      </c>
      <c r="AV72" s="322">
        <f t="shared" si="51"/>
        <v>1283.7490049411176</v>
      </c>
      <c r="AW72" s="322">
        <f t="shared" si="52"/>
        <v>1389.556439028077</v>
      </c>
      <c r="AX72" s="322">
        <f t="shared" si="53"/>
        <v>1625.2972124576697</v>
      </c>
      <c r="AY72" s="322">
        <f t="shared" si="54"/>
        <v>921.21836493578394</v>
      </c>
      <c r="BA72" s="425" t="s">
        <v>97</v>
      </c>
      <c r="BB72" s="322">
        <v>619769</v>
      </c>
      <c r="BC72" s="322">
        <v>634878</v>
      </c>
      <c r="BD72" s="322">
        <v>586163</v>
      </c>
      <c r="BE72" s="322">
        <v>391584</v>
      </c>
      <c r="BG72" s="425" t="s">
        <v>97</v>
      </c>
      <c r="BH72" s="322">
        <f t="shared" si="71"/>
        <v>2071.33465039574</v>
      </c>
      <c r="BI72" s="322">
        <f t="shared" si="72"/>
        <v>2188.6983625642674</v>
      </c>
      <c r="BJ72" s="322">
        <f t="shared" si="73"/>
        <v>2772.7734648172432</v>
      </c>
      <c r="BK72" s="322">
        <f t="shared" si="74"/>
        <v>2352.5434260229836</v>
      </c>
    </row>
    <row r="73" spans="1:63">
      <c r="A73" s="416" t="s">
        <v>302</v>
      </c>
      <c r="B73" s="416" t="s">
        <v>636</v>
      </c>
      <c r="C73" s="425" t="s">
        <v>636</v>
      </c>
      <c r="D73" s="424">
        <v>1718.7241400656574</v>
      </c>
      <c r="E73" s="424">
        <v>1156.2545923886687</v>
      </c>
      <c r="F73" s="424">
        <v>1268.3484968636726</v>
      </c>
      <c r="G73" s="424">
        <v>1413.8652929999998</v>
      </c>
      <c r="I73" s="425" t="s">
        <v>636</v>
      </c>
      <c r="J73" s="424">
        <v>147366</v>
      </c>
      <c r="K73" s="424">
        <v>96184</v>
      </c>
      <c r="L73" s="424">
        <v>105106</v>
      </c>
      <c r="M73" s="424">
        <v>134185</v>
      </c>
      <c r="O73" s="425" t="s">
        <v>636</v>
      </c>
      <c r="P73" s="424">
        <v>1718.7241400656574</v>
      </c>
      <c r="Q73" s="424">
        <v>1156.2545923886687</v>
      </c>
      <c r="R73" s="424">
        <v>1268.3484968636726</v>
      </c>
      <c r="S73" s="424">
        <v>1413.8652929999998</v>
      </c>
      <c r="U73" s="425" t="s">
        <v>636</v>
      </c>
      <c r="V73" s="424">
        <v>147366</v>
      </c>
      <c r="W73" s="424">
        <v>96184</v>
      </c>
      <c r="X73" s="424">
        <v>105106</v>
      </c>
      <c r="Y73" s="424">
        <v>134185</v>
      </c>
      <c r="Z73" s="441">
        <v>11662.962556258957</v>
      </c>
      <c r="AA73" s="417">
        <f t="shared" si="55"/>
        <v>11662.962556258957</v>
      </c>
      <c r="AB73" s="417">
        <f t="shared" si="56"/>
        <v>12021.277888096449</v>
      </c>
      <c r="AC73" s="417">
        <f t="shared" si="57"/>
        <v>12067.327239773871</v>
      </c>
      <c r="AD73" s="417">
        <f t="shared" si="58"/>
        <v>10536.686611767334</v>
      </c>
      <c r="AF73" s="417">
        <f t="shared" si="59"/>
        <v>11662.962556258955</v>
      </c>
      <c r="AG73" s="417">
        <f t="shared" si="60"/>
        <v>11662.962556258957</v>
      </c>
      <c r="AH73" s="417">
        <f t="shared" si="61"/>
        <v>12021.277888096449</v>
      </c>
      <c r="AI73" s="417">
        <f t="shared" si="62"/>
        <v>12067.327239773871</v>
      </c>
      <c r="AK73" s="417">
        <f t="shared" si="63"/>
        <v>11662.962556258955</v>
      </c>
      <c r="AL73" s="322">
        <f t="shared" si="64"/>
        <v>11662.962556258957</v>
      </c>
      <c r="AM73" s="322">
        <f t="shared" si="65"/>
        <v>12021.277888096449</v>
      </c>
      <c r="AN73" s="322">
        <f t="shared" si="66"/>
        <v>12067.327239773871</v>
      </c>
      <c r="AP73" s="417">
        <f t="shared" si="67"/>
        <v>1718.7241400656571</v>
      </c>
      <c r="AQ73" s="322">
        <f t="shared" si="68"/>
        <v>1121.7903905112116</v>
      </c>
      <c r="AR73" s="322">
        <f t="shared" si="69"/>
        <v>1263.5084337062654</v>
      </c>
      <c r="AS73" s="322">
        <f t="shared" si="70"/>
        <v>1619.254305669057</v>
      </c>
      <c r="AT73" s="322"/>
      <c r="AU73" s="425" t="s">
        <v>632</v>
      </c>
      <c r="AV73" s="322">
        <f t="shared" si="51"/>
        <v>189.53167472749476</v>
      </c>
      <c r="AW73" s="322">
        <f t="shared" si="52"/>
        <v>105.78844047475637</v>
      </c>
      <c r="AX73" s="322">
        <f t="shared" si="53"/>
        <v>1798.3664583630925</v>
      </c>
      <c r="AY73" s="322">
        <f t="shared" si="54"/>
        <v>5213.8625899621638</v>
      </c>
      <c r="BA73" s="425" t="s">
        <v>632</v>
      </c>
      <c r="BB73" s="322">
        <v>49371</v>
      </c>
      <c r="BC73" s="322">
        <v>16087</v>
      </c>
      <c r="BD73" s="322">
        <v>178373</v>
      </c>
      <c r="BE73" s="322">
        <v>179556</v>
      </c>
      <c r="BG73" s="425" t="s">
        <v>632</v>
      </c>
      <c r="BH73" s="322">
        <f t="shared" si="71"/>
        <v>3838.9271987096627</v>
      </c>
      <c r="BI73" s="322">
        <f t="shared" si="72"/>
        <v>6576.0204186458868</v>
      </c>
      <c r="BJ73" s="322">
        <f t="shared" si="73"/>
        <v>10082.055346734609</v>
      </c>
      <c r="BK73" s="322">
        <f t="shared" si="74"/>
        <v>29037.529182885362</v>
      </c>
    </row>
    <row r="74" spans="1:63">
      <c r="A74" s="416" t="s">
        <v>302</v>
      </c>
      <c r="B74" s="416" t="s">
        <v>635</v>
      </c>
      <c r="C74" s="425" t="s">
        <v>635</v>
      </c>
      <c r="D74" s="424">
        <v>398.93686179605379</v>
      </c>
      <c r="E74" s="424">
        <v>265.57495981768369</v>
      </c>
      <c r="F74" s="424">
        <v>219.3809797923187</v>
      </c>
      <c r="G74" s="424">
        <v>215.74056899999999</v>
      </c>
      <c r="I74" s="425" t="s">
        <v>635</v>
      </c>
      <c r="J74" s="424">
        <v>138967</v>
      </c>
      <c r="K74" s="424">
        <v>105105</v>
      </c>
      <c r="L74" s="424">
        <v>81668</v>
      </c>
      <c r="M74" s="424">
        <v>87712</v>
      </c>
      <c r="O74" s="425" t="s">
        <v>635</v>
      </c>
      <c r="P74" s="424">
        <v>398.93686179605379</v>
      </c>
      <c r="Q74" s="424">
        <v>265.57495981768369</v>
      </c>
      <c r="R74" s="424">
        <v>219.3809797923187</v>
      </c>
      <c r="S74" s="424">
        <v>215.74056899999999</v>
      </c>
      <c r="U74" s="425" t="s">
        <v>635</v>
      </c>
      <c r="V74" s="424">
        <v>138967</v>
      </c>
      <c r="W74" s="424">
        <v>105105</v>
      </c>
      <c r="X74" s="424">
        <v>81668</v>
      </c>
      <c r="Y74" s="424">
        <v>87712</v>
      </c>
      <c r="Z74" s="441">
        <v>2870.7309058701258</v>
      </c>
      <c r="AA74" s="417">
        <f t="shared" si="55"/>
        <v>2870.7309058701258</v>
      </c>
      <c r="AB74" s="417">
        <f t="shared" si="56"/>
        <v>2526.7585730239634</v>
      </c>
      <c r="AC74" s="417">
        <f t="shared" si="57"/>
        <v>2686.2538545368898</v>
      </c>
      <c r="AD74" s="417">
        <f t="shared" si="58"/>
        <v>2459.6471292411529</v>
      </c>
      <c r="AF74" s="417">
        <f t="shared" si="59"/>
        <v>2870.7309058701262</v>
      </c>
      <c r="AG74" s="417">
        <f t="shared" si="60"/>
        <v>2870.7309058701258</v>
      </c>
      <c r="AH74" s="417">
        <f t="shared" si="61"/>
        <v>2526.7585730239634</v>
      </c>
      <c r="AI74" s="417">
        <f t="shared" si="62"/>
        <v>2686.2538545368898</v>
      </c>
      <c r="AK74" s="417">
        <f t="shared" si="63"/>
        <v>2870.7309058701262</v>
      </c>
      <c r="AL74" s="322">
        <f t="shared" si="64"/>
        <v>2870.7309058701258</v>
      </c>
      <c r="AM74" s="322">
        <f t="shared" si="65"/>
        <v>2526.7585730239634</v>
      </c>
      <c r="AN74" s="322">
        <f t="shared" si="66"/>
        <v>2686.2538545368898</v>
      </c>
      <c r="AP74" s="417">
        <f t="shared" si="67"/>
        <v>398.93686179605385</v>
      </c>
      <c r="AQ74" s="322">
        <f t="shared" si="68"/>
        <v>301.72817186147955</v>
      </c>
      <c r="AR74" s="322">
        <f t="shared" si="69"/>
        <v>206.35531914172105</v>
      </c>
      <c r="AS74" s="322">
        <f t="shared" si="70"/>
        <v>235.61669808913967</v>
      </c>
      <c r="AT74" s="322"/>
      <c r="AU74" s="425" t="s">
        <v>631</v>
      </c>
      <c r="AV74" s="322">
        <f t="shared" si="51"/>
        <v>1119.8590828718675</v>
      </c>
      <c r="AW74" s="322">
        <f t="shared" si="52"/>
        <v>849.16577197275205</v>
      </c>
      <c r="AX74" s="322">
        <f t="shared" si="53"/>
        <v>1272.0066627015044</v>
      </c>
      <c r="AY74" s="322">
        <f t="shared" si="54"/>
        <v>1242.7407195518381</v>
      </c>
      <c r="BA74" s="425" t="s">
        <v>631</v>
      </c>
      <c r="BB74" s="322">
        <v>103015</v>
      </c>
      <c r="BC74" s="322">
        <v>75628</v>
      </c>
      <c r="BD74" s="322">
        <v>96652</v>
      </c>
      <c r="BE74" s="322">
        <v>109120</v>
      </c>
      <c r="BG74" s="425" t="s">
        <v>631</v>
      </c>
      <c r="BH74" s="322">
        <f t="shared" si="71"/>
        <v>10870.835148977018</v>
      </c>
      <c r="BI74" s="322">
        <f t="shared" si="72"/>
        <v>11228.19289116137</v>
      </c>
      <c r="BJ74" s="322">
        <f t="shared" si="73"/>
        <v>13160.686407953322</v>
      </c>
      <c r="BK74" s="322">
        <f t="shared" si="74"/>
        <v>11388.752928444264</v>
      </c>
    </row>
    <row r="75" spans="1:63">
      <c r="A75" s="416" t="s">
        <v>302</v>
      </c>
      <c r="B75" s="416" t="s">
        <v>634</v>
      </c>
      <c r="C75" s="425" t="s">
        <v>634</v>
      </c>
      <c r="D75" s="424">
        <v>1481.9239567260825</v>
      </c>
      <c r="E75" s="424">
        <v>1435.9853128856589</v>
      </c>
      <c r="F75" s="424">
        <v>1823.480664524343</v>
      </c>
      <c r="G75" s="424">
        <v>2144.2930460000002</v>
      </c>
      <c r="I75" s="425" t="s">
        <v>634</v>
      </c>
      <c r="J75" s="424">
        <v>121574</v>
      </c>
      <c r="K75" s="424">
        <v>106090</v>
      </c>
      <c r="L75" s="424">
        <v>120223</v>
      </c>
      <c r="M75" s="424">
        <v>133792</v>
      </c>
      <c r="O75" s="425" t="s">
        <v>634</v>
      </c>
      <c r="P75" s="424">
        <v>1481.9239567260825</v>
      </c>
      <c r="Q75" s="424">
        <v>1435.9853128856589</v>
      </c>
      <c r="R75" s="424">
        <v>1823.480664524343</v>
      </c>
      <c r="S75" s="424">
        <v>2144.2930460000002</v>
      </c>
      <c r="U75" s="425" t="s">
        <v>634</v>
      </c>
      <c r="V75" s="424">
        <v>121574</v>
      </c>
      <c r="W75" s="424">
        <v>106090</v>
      </c>
      <c r="X75" s="424">
        <v>120223</v>
      </c>
      <c r="Y75" s="424">
        <v>133792</v>
      </c>
      <c r="Z75" s="441">
        <v>12189.480947621059</v>
      </c>
      <c r="AA75" s="417">
        <f t="shared" si="55"/>
        <v>12189.480947621059</v>
      </c>
      <c r="AB75" s="417">
        <f t="shared" si="56"/>
        <v>13535.538815021764</v>
      </c>
      <c r="AC75" s="417">
        <f t="shared" si="57"/>
        <v>15167.485959627884</v>
      </c>
      <c r="AD75" s="417">
        <f t="shared" si="58"/>
        <v>16027.064742286537</v>
      </c>
      <c r="AF75" s="417">
        <f t="shared" si="59"/>
        <v>12189.480947621058</v>
      </c>
      <c r="AG75" s="417">
        <f t="shared" si="60"/>
        <v>12189.480947621059</v>
      </c>
      <c r="AH75" s="417">
        <f t="shared" si="61"/>
        <v>13535.538815021764</v>
      </c>
      <c r="AI75" s="417">
        <f t="shared" si="62"/>
        <v>15167.485959627884</v>
      </c>
      <c r="AK75" s="417">
        <f t="shared" si="63"/>
        <v>12189.480947621058</v>
      </c>
      <c r="AL75" s="322">
        <f t="shared" si="64"/>
        <v>12189.480947621059</v>
      </c>
      <c r="AM75" s="322">
        <f t="shared" si="65"/>
        <v>13535.538815021764</v>
      </c>
      <c r="AN75" s="322">
        <f t="shared" si="66"/>
        <v>15167.485959627884</v>
      </c>
      <c r="AP75" s="417">
        <f t="shared" si="67"/>
        <v>1481.9239567260825</v>
      </c>
      <c r="AQ75" s="322">
        <f t="shared" si="68"/>
        <v>1293.1820337331183</v>
      </c>
      <c r="AR75" s="322">
        <f t="shared" si="69"/>
        <v>1627.2830829583615</v>
      </c>
      <c r="AS75" s="322">
        <f t="shared" si="70"/>
        <v>2029.2882815105338</v>
      </c>
      <c r="AT75" s="322"/>
      <c r="AU75" s="425" t="s">
        <v>630</v>
      </c>
      <c r="AV75" s="322">
        <f t="shared" si="51"/>
        <v>7257.5820995130034</v>
      </c>
      <c r="AW75" s="322">
        <f t="shared" si="52"/>
        <v>6462.2031617412558</v>
      </c>
      <c r="AX75" s="322">
        <f t="shared" si="53"/>
        <v>7809.8637443300777</v>
      </c>
      <c r="AY75" s="322">
        <f t="shared" si="54"/>
        <v>19785.407128374012</v>
      </c>
      <c r="BA75" s="425" t="s">
        <v>630</v>
      </c>
      <c r="BB75" s="322">
        <v>1789507.3</v>
      </c>
      <c r="BC75" s="322">
        <v>1617016</v>
      </c>
      <c r="BD75" s="322">
        <v>2655945</v>
      </c>
      <c r="BE75" s="322">
        <v>3342705</v>
      </c>
      <c r="BG75" s="425" t="s">
        <v>630</v>
      </c>
      <c r="BH75" s="322">
        <f t="shared" si="71"/>
        <v>4055.6314576157379</v>
      </c>
      <c r="BI75" s="322">
        <f t="shared" si="72"/>
        <v>3996.3755224074812</v>
      </c>
      <c r="BJ75" s="322">
        <f t="shared" si="73"/>
        <v>2940.5216389383359</v>
      </c>
      <c r="BK75" s="322">
        <f t="shared" si="74"/>
        <v>5918.9809236453748</v>
      </c>
    </row>
    <row r="76" spans="1:63">
      <c r="A76" s="416" t="s">
        <v>302</v>
      </c>
      <c r="B76" s="416" t="s">
        <v>633</v>
      </c>
      <c r="C76" s="425" t="s">
        <v>633</v>
      </c>
      <c r="D76" s="424">
        <v>720.46864495594014</v>
      </c>
      <c r="E76" s="424">
        <v>467.92281928661345</v>
      </c>
      <c r="F76" s="424">
        <v>515.73470464646482</v>
      </c>
      <c r="G76" s="424">
        <v>372.62499800000001</v>
      </c>
      <c r="I76" s="425" t="s">
        <v>633</v>
      </c>
      <c r="J76" s="424">
        <v>109890</v>
      </c>
      <c r="K76" s="424">
        <v>62233</v>
      </c>
      <c r="L76" s="424">
        <v>72294</v>
      </c>
      <c r="M76" s="424">
        <v>57325</v>
      </c>
      <c r="O76" s="425" t="s">
        <v>633</v>
      </c>
      <c r="P76" s="424">
        <v>720.46864495594014</v>
      </c>
      <c r="Q76" s="424">
        <v>467.92281928661345</v>
      </c>
      <c r="R76" s="424">
        <v>515.73470464646482</v>
      </c>
      <c r="S76" s="424">
        <v>372.62499800000001</v>
      </c>
      <c r="U76" s="425" t="s">
        <v>633</v>
      </c>
      <c r="V76" s="424">
        <v>109890</v>
      </c>
      <c r="W76" s="424">
        <v>62233</v>
      </c>
      <c r="X76" s="424">
        <v>72294</v>
      </c>
      <c r="Y76" s="424">
        <v>57325</v>
      </c>
      <c r="Z76" s="441">
        <v>6556.2712253702803</v>
      </c>
      <c r="AA76" s="417">
        <f t="shared" si="55"/>
        <v>6556.2712253702803</v>
      </c>
      <c r="AB76" s="417">
        <f t="shared" si="56"/>
        <v>7518.8857886750347</v>
      </c>
      <c r="AC76" s="417">
        <f t="shared" si="57"/>
        <v>7133.852112851202</v>
      </c>
      <c r="AD76" s="417">
        <f t="shared" si="58"/>
        <v>6500.2180200610555</v>
      </c>
      <c r="AF76" s="417">
        <f t="shared" si="59"/>
        <v>6556.2712253702803</v>
      </c>
      <c r="AG76" s="417">
        <f t="shared" si="60"/>
        <v>6556.2712253702803</v>
      </c>
      <c r="AH76" s="417">
        <f t="shared" si="61"/>
        <v>7518.8857886750347</v>
      </c>
      <c r="AI76" s="417">
        <f t="shared" si="62"/>
        <v>7133.852112851202</v>
      </c>
      <c r="AK76" s="417">
        <f t="shared" si="63"/>
        <v>6556.2712253702803</v>
      </c>
      <c r="AL76" s="322">
        <f t="shared" si="64"/>
        <v>6556.2712253702803</v>
      </c>
      <c r="AM76" s="322">
        <f t="shared" si="65"/>
        <v>7518.8857886750347</v>
      </c>
      <c r="AN76" s="322">
        <f t="shared" si="66"/>
        <v>7133.852112851202</v>
      </c>
      <c r="AP76" s="417">
        <f t="shared" si="67"/>
        <v>720.46864495594014</v>
      </c>
      <c r="AQ76" s="322">
        <f t="shared" si="68"/>
        <v>408.01642716846868</v>
      </c>
      <c r="AR76" s="322">
        <f t="shared" si="69"/>
        <v>543.57032920647305</v>
      </c>
      <c r="AS76" s="322">
        <f t="shared" si="70"/>
        <v>408.94807236919519</v>
      </c>
      <c r="AT76" s="322"/>
      <c r="AU76" s="425" t="s">
        <v>629</v>
      </c>
      <c r="AV76" s="322">
        <f t="shared" si="51"/>
        <v>7991.1329648662913</v>
      </c>
      <c r="AW76" s="322">
        <f t="shared" si="52"/>
        <v>2318.9361418737676</v>
      </c>
      <c r="AX76" s="322">
        <f t="shared" si="53"/>
        <v>7203.8604319311871</v>
      </c>
      <c r="AY76" s="322">
        <f t="shared" si="54"/>
        <v>5851.0936517606297</v>
      </c>
      <c r="BA76" s="425" t="s">
        <v>629</v>
      </c>
      <c r="BB76" s="322">
        <v>1846451</v>
      </c>
      <c r="BC76" s="322">
        <v>498822</v>
      </c>
      <c r="BD76" s="322">
        <v>922973</v>
      </c>
      <c r="BE76" s="322">
        <v>874485</v>
      </c>
      <c r="BG76" s="425" t="s">
        <v>629</v>
      </c>
      <c r="BH76" s="322">
        <f t="shared" si="71"/>
        <v>4327.8337550610822</v>
      </c>
      <c r="BI76" s="322">
        <f t="shared" si="72"/>
        <v>4648.8249152478584</v>
      </c>
      <c r="BJ76" s="322">
        <f t="shared" si="73"/>
        <v>7805.0608543599719</v>
      </c>
      <c r="BK76" s="322">
        <f t="shared" si="74"/>
        <v>6690.902247334865</v>
      </c>
    </row>
    <row r="77" spans="1:63">
      <c r="A77" s="416" t="s">
        <v>302</v>
      </c>
      <c r="B77" s="416" t="s">
        <v>97</v>
      </c>
      <c r="C77" s="425" t="s">
        <v>97</v>
      </c>
      <c r="D77" s="424">
        <v>1057.0020967264236</v>
      </c>
      <c r="E77" s="424">
        <v>1167.2390357418835</v>
      </c>
      <c r="F77" s="424">
        <v>814.57831928013525</v>
      </c>
      <c r="G77" s="424">
        <v>492.35803699999997</v>
      </c>
      <c r="I77" s="425" t="s">
        <v>97</v>
      </c>
      <c r="J77" s="424">
        <v>557235</v>
      </c>
      <c r="K77" s="424">
        <v>527727</v>
      </c>
      <c r="L77" s="424">
        <v>402160</v>
      </c>
      <c r="M77" s="424">
        <v>250678</v>
      </c>
      <c r="O77" s="425" t="s">
        <v>97</v>
      </c>
      <c r="P77" s="424">
        <v>1057.0020967264236</v>
      </c>
      <c r="Q77" s="424">
        <v>1167.2390357418835</v>
      </c>
      <c r="R77" s="424">
        <v>814.57831928013525</v>
      </c>
      <c r="S77" s="424">
        <v>492.35803699999997</v>
      </c>
      <c r="U77" s="425" t="s">
        <v>97</v>
      </c>
      <c r="V77" s="424">
        <v>557235</v>
      </c>
      <c r="W77" s="424">
        <v>527727</v>
      </c>
      <c r="X77" s="424">
        <v>402160</v>
      </c>
      <c r="Y77" s="424">
        <v>250678</v>
      </c>
      <c r="Z77" s="441">
        <v>1896.8695374957131</v>
      </c>
      <c r="AA77" s="417">
        <f t="shared" si="55"/>
        <v>1896.8695374957131</v>
      </c>
      <c r="AB77" s="417">
        <f t="shared" si="56"/>
        <v>2211.8236052767502</v>
      </c>
      <c r="AC77" s="417">
        <f t="shared" si="57"/>
        <v>2025.5080547049315</v>
      </c>
      <c r="AD77" s="417">
        <f t="shared" si="58"/>
        <v>1964.1054939005414</v>
      </c>
      <c r="AF77" s="417">
        <f t="shared" si="59"/>
        <v>1896.8695374957128</v>
      </c>
      <c r="AG77" s="417">
        <f t="shared" si="60"/>
        <v>1896.8695374957131</v>
      </c>
      <c r="AH77" s="417">
        <f t="shared" si="61"/>
        <v>2211.8236052767502</v>
      </c>
      <c r="AI77" s="417">
        <f t="shared" si="62"/>
        <v>2025.5080547049315</v>
      </c>
      <c r="AK77" s="417">
        <f t="shared" si="63"/>
        <v>1896.8695374957128</v>
      </c>
      <c r="AL77" s="322">
        <f t="shared" si="64"/>
        <v>1896.8695374957131</v>
      </c>
      <c r="AM77" s="322">
        <f t="shared" si="65"/>
        <v>2211.8236052767502</v>
      </c>
      <c r="AN77" s="322">
        <f t="shared" si="66"/>
        <v>2025.5080547049315</v>
      </c>
      <c r="AP77" s="417">
        <f t="shared" si="67"/>
        <v>1057.0020967264236</v>
      </c>
      <c r="AQ77" s="322">
        <f t="shared" si="68"/>
        <v>1001.0292704140002</v>
      </c>
      <c r="AR77" s="322">
        <f t="shared" si="69"/>
        <v>889.50698109809775</v>
      </c>
      <c r="AS77" s="322">
        <f t="shared" si="70"/>
        <v>507.75030813732286</v>
      </c>
      <c r="AT77" s="322"/>
      <c r="AU77" s="432" t="s">
        <v>1</v>
      </c>
      <c r="AV77" s="322">
        <f>SUM(AV78:AV88)</f>
        <v>967.69712306270992</v>
      </c>
      <c r="AW77" s="322">
        <f>SUM(AW78:AW88)</f>
        <v>2265.4941567976603</v>
      </c>
      <c r="AX77" s="322">
        <f>SUM(AX78:AX88)</f>
        <v>42.972660323028116</v>
      </c>
      <c r="AY77" s="322">
        <f>SUM(AY78:AY88)</f>
        <v>699.9469303864164</v>
      </c>
      <c r="BA77" s="432" t="s">
        <v>1</v>
      </c>
      <c r="BB77" s="322">
        <f>SUM(BB78:BB88)</f>
        <v>247330</v>
      </c>
      <c r="BC77" s="322">
        <f>SUM(BC78:BC88)</f>
        <v>406917</v>
      </c>
      <c r="BD77" s="322">
        <f>SUM(BD78:BD88)</f>
        <v>10044</v>
      </c>
      <c r="BE77" s="322">
        <f>SUM(BE78:BE88)</f>
        <v>307491</v>
      </c>
      <c r="BG77" s="432" t="s">
        <v>1</v>
      </c>
      <c r="BH77" s="322">
        <f t="shared" si="71"/>
        <v>3912.5747910189216</v>
      </c>
      <c r="BI77" s="322">
        <f t="shared" si="72"/>
        <v>5567.4600884152305</v>
      </c>
      <c r="BJ77" s="322">
        <f t="shared" si="73"/>
        <v>4278.4408923763558</v>
      </c>
      <c r="BK77" s="322">
        <f t="shared" si="74"/>
        <v>2276.3168040248866</v>
      </c>
    </row>
    <row r="78" spans="1:63">
      <c r="A78" s="416" t="s">
        <v>302</v>
      </c>
      <c r="B78" s="416" t="s">
        <v>632</v>
      </c>
      <c r="C78" s="425" t="s">
        <v>632</v>
      </c>
      <c r="D78" s="424">
        <v>133.22102867955141</v>
      </c>
      <c r="E78" s="424">
        <v>35.482001949864014</v>
      </c>
      <c r="F78" s="424">
        <v>391.38844351465218</v>
      </c>
      <c r="G78" s="424">
        <v>1571.0599349999998</v>
      </c>
      <c r="I78" s="425" t="s">
        <v>632</v>
      </c>
      <c r="J78" s="424">
        <v>43828</v>
      </c>
      <c r="K78" s="424">
        <v>8096</v>
      </c>
      <c r="L78" s="424">
        <v>18079</v>
      </c>
      <c r="M78" s="424">
        <v>57421</v>
      </c>
      <c r="O78" s="425" t="s">
        <v>632</v>
      </c>
      <c r="P78" s="424">
        <v>133.22102867955141</v>
      </c>
      <c r="Q78" s="424">
        <v>35.482001949864014</v>
      </c>
      <c r="R78" s="424">
        <v>391.38844351465218</v>
      </c>
      <c r="S78" s="424">
        <v>1571.0599349999998</v>
      </c>
      <c r="U78" s="425" t="s">
        <v>632</v>
      </c>
      <c r="V78" s="424">
        <v>43828</v>
      </c>
      <c r="W78" s="424">
        <v>8096</v>
      </c>
      <c r="X78" s="424">
        <v>18079</v>
      </c>
      <c r="Y78" s="424">
        <v>57421</v>
      </c>
      <c r="Z78" s="441">
        <v>3039.6328529604684</v>
      </c>
      <c r="AA78" s="417">
        <f t="shared" si="55"/>
        <v>3039.6328529604684</v>
      </c>
      <c r="AB78" s="417">
        <f t="shared" si="56"/>
        <v>4382.6583436096853</v>
      </c>
      <c r="AC78" s="417">
        <f t="shared" si="57"/>
        <v>21648.788291091994</v>
      </c>
      <c r="AD78" s="417">
        <f t="shared" si="58"/>
        <v>27360.372250570344</v>
      </c>
      <c r="AF78" s="417">
        <f t="shared" si="59"/>
        <v>3039.6328529604684</v>
      </c>
      <c r="AG78" s="417">
        <f t="shared" si="60"/>
        <v>3039.6328529604684</v>
      </c>
      <c r="AH78" s="417">
        <f t="shared" si="61"/>
        <v>4382.6583436096853</v>
      </c>
      <c r="AI78" s="417">
        <f t="shared" si="62"/>
        <v>21648.788291091994</v>
      </c>
      <c r="AK78" s="417">
        <f t="shared" si="63"/>
        <v>3039.6328529604684</v>
      </c>
      <c r="AL78" s="322">
        <f t="shared" si="64"/>
        <v>3039.6328529604684</v>
      </c>
      <c r="AM78" s="322">
        <f t="shared" si="65"/>
        <v>4382.6583436096853</v>
      </c>
      <c r="AN78" s="322">
        <f t="shared" si="66"/>
        <v>21648.788291091994</v>
      </c>
      <c r="AP78" s="417">
        <f t="shared" si="67"/>
        <v>133.22102867955141</v>
      </c>
      <c r="AQ78" s="322">
        <f t="shared" si="68"/>
        <v>24.608867577567953</v>
      </c>
      <c r="AR78" s="322">
        <f t="shared" si="69"/>
        <v>79.2340801941195</v>
      </c>
      <c r="AS78" s="322">
        <f t="shared" si="70"/>
        <v>1243.0950724627933</v>
      </c>
      <c r="AT78" s="322"/>
      <c r="AU78" s="425" t="s">
        <v>638</v>
      </c>
      <c r="AV78" s="322">
        <f t="shared" ref="AV78:AV88" si="75">SUMIFS($AP:$AP,$A:$A,$AU$77,$B:$B,AU78)</f>
        <v>69.642564512739114</v>
      </c>
      <c r="AW78" s="322">
        <f t="shared" ref="AW78:AW88" si="76">SUMIFS($AQ:$AQ,$A:$A,$AU$77,$B:$B,AU78)</f>
        <v>156.31612989327047</v>
      </c>
      <c r="AX78" s="322">
        <f t="shared" ref="AX78:AX88" si="77">SUMIFS($AR:$AR,$A:$A,$AU$77,$B:$B,AU78)</f>
        <v>3.6115075429726611</v>
      </c>
      <c r="AY78" s="322">
        <f t="shared" ref="AY78:AY88" si="78">SUMIFS($AS:$AS,$A:$A,$AU$77,$B:$B,AU78)</f>
        <v>0</v>
      </c>
      <c r="BA78" s="425" t="s">
        <v>638</v>
      </c>
      <c r="BB78" s="322">
        <v>17473</v>
      </c>
      <c r="BC78" s="322">
        <v>39219</v>
      </c>
      <c r="BD78" s="322">
        <v>971</v>
      </c>
      <c r="BE78" s="322">
        <v>0</v>
      </c>
      <c r="BG78" s="425" t="s">
        <v>638</v>
      </c>
      <c r="BH78" s="322">
        <f t="shared" si="71"/>
        <v>3985.7245185565789</v>
      </c>
      <c r="BI78" s="322">
        <f t="shared" si="72"/>
        <v>3985.7245185565789</v>
      </c>
      <c r="BJ78" s="322">
        <f t="shared" si="73"/>
        <v>3719.3692512591774</v>
      </c>
      <c r="BK78" s="322">
        <f t="shared" si="74"/>
        <v>0</v>
      </c>
    </row>
    <row r="79" spans="1:63">
      <c r="A79" s="416" t="s">
        <v>302</v>
      </c>
      <c r="B79" s="416" t="s">
        <v>631</v>
      </c>
      <c r="C79" s="425" t="s">
        <v>631</v>
      </c>
      <c r="D79" s="424">
        <v>676.99627749723959</v>
      </c>
      <c r="E79" s="424">
        <v>632.79130869702294</v>
      </c>
      <c r="F79" s="424">
        <v>676.79914737864442</v>
      </c>
      <c r="G79" s="424">
        <v>742.36492899999996</v>
      </c>
      <c r="I79" s="425" t="s">
        <v>631</v>
      </c>
      <c r="J79" s="424">
        <v>75454</v>
      </c>
      <c r="K79" s="424">
        <v>53479</v>
      </c>
      <c r="L79" s="424">
        <v>55279</v>
      </c>
      <c r="M79" s="424">
        <v>59806</v>
      </c>
      <c r="O79" s="425" t="s">
        <v>631</v>
      </c>
      <c r="P79" s="424">
        <v>676.99627749723959</v>
      </c>
      <c r="Q79" s="424">
        <v>632.79130869702294</v>
      </c>
      <c r="R79" s="424">
        <v>676.79914737864442</v>
      </c>
      <c r="S79" s="424">
        <v>742.36492899999996</v>
      </c>
      <c r="U79" s="425" t="s">
        <v>631</v>
      </c>
      <c r="V79" s="424">
        <v>75454</v>
      </c>
      <c r="W79" s="424">
        <v>53479</v>
      </c>
      <c r="X79" s="424">
        <v>55279</v>
      </c>
      <c r="Y79" s="424">
        <v>59806</v>
      </c>
      <c r="Z79" s="441">
        <v>8972.3046822864198</v>
      </c>
      <c r="AA79" s="417">
        <f t="shared" si="55"/>
        <v>8972.3046822864198</v>
      </c>
      <c r="AB79" s="417">
        <f t="shared" si="56"/>
        <v>11832.51946926874</v>
      </c>
      <c r="AC79" s="417">
        <f t="shared" si="57"/>
        <v>12243.33195930904</v>
      </c>
      <c r="AD79" s="417">
        <f t="shared" si="58"/>
        <v>12412.883807644717</v>
      </c>
      <c r="AF79" s="417">
        <f t="shared" si="59"/>
        <v>8972.3046822864198</v>
      </c>
      <c r="AG79" s="417">
        <f t="shared" si="60"/>
        <v>8972.3046822864198</v>
      </c>
      <c r="AH79" s="417">
        <f t="shared" si="61"/>
        <v>11832.51946926874</v>
      </c>
      <c r="AI79" s="417">
        <f t="shared" si="62"/>
        <v>12243.33195930904</v>
      </c>
      <c r="AK79" s="417">
        <f t="shared" si="63"/>
        <v>8972.3046822864198</v>
      </c>
      <c r="AL79" s="322">
        <f t="shared" si="64"/>
        <v>8972.3046822864198</v>
      </c>
      <c r="AM79" s="322">
        <f t="shared" si="65"/>
        <v>11832.51946926874</v>
      </c>
      <c r="AN79" s="322">
        <f t="shared" si="66"/>
        <v>12243.33195930904</v>
      </c>
      <c r="AP79" s="417">
        <f t="shared" si="67"/>
        <v>676.99627749723948</v>
      </c>
      <c r="AQ79" s="322">
        <f t="shared" si="68"/>
        <v>479.82988210399543</v>
      </c>
      <c r="AR79" s="322">
        <f t="shared" si="69"/>
        <v>654.08984374170677</v>
      </c>
      <c r="AS79" s="322">
        <f t="shared" si="70"/>
        <v>732.22471115843643</v>
      </c>
      <c r="AT79" s="322"/>
      <c r="AU79" s="425" t="s">
        <v>637</v>
      </c>
      <c r="AV79" s="322">
        <f t="shared" si="75"/>
        <v>1.4816735303120958</v>
      </c>
      <c r="AW79" s="322">
        <f t="shared" si="76"/>
        <v>30.931698842324899</v>
      </c>
      <c r="AX79" s="322">
        <f t="shared" si="77"/>
        <v>0</v>
      </c>
      <c r="AY79" s="322">
        <f t="shared" si="78"/>
        <v>0</v>
      </c>
      <c r="BA79" s="425" t="s">
        <v>637</v>
      </c>
      <c r="BB79" s="322">
        <v>105</v>
      </c>
      <c r="BC79" s="322">
        <v>2192</v>
      </c>
      <c r="BD79" s="322">
        <v>0</v>
      </c>
      <c r="BE79" s="322">
        <v>0</v>
      </c>
      <c r="BG79" s="425" t="s">
        <v>637</v>
      </c>
      <c r="BH79" s="322">
        <f t="shared" si="71"/>
        <v>14111.176479162817</v>
      </c>
      <c r="BI79" s="322">
        <f t="shared" si="72"/>
        <v>14111.176479162817</v>
      </c>
      <c r="BJ79" s="322">
        <f t="shared" si="73"/>
        <v>0</v>
      </c>
      <c r="BK79" s="322">
        <f t="shared" si="74"/>
        <v>0</v>
      </c>
    </row>
    <row r="80" spans="1:63">
      <c r="A80" s="416" t="s">
        <v>302</v>
      </c>
      <c r="B80" s="416" t="s">
        <v>630</v>
      </c>
      <c r="C80" s="425" t="s">
        <v>630</v>
      </c>
      <c r="D80" s="424">
        <v>4003.3364114072056</v>
      </c>
      <c r="E80" s="424">
        <v>3872.434339324117</v>
      </c>
      <c r="F80" s="424">
        <v>3665.6660679816546</v>
      </c>
      <c r="G80" s="424">
        <v>5220.2171520000002</v>
      </c>
      <c r="I80" s="425" t="s">
        <v>630</v>
      </c>
      <c r="J80" s="424">
        <v>869826</v>
      </c>
      <c r="K80" s="424">
        <v>799899</v>
      </c>
      <c r="L80" s="424">
        <v>750689</v>
      </c>
      <c r="M80" s="424">
        <v>1048722</v>
      </c>
      <c r="O80" s="425" t="s">
        <v>630</v>
      </c>
      <c r="P80" s="424">
        <v>4003.3364114072056</v>
      </c>
      <c r="Q80" s="424">
        <v>3872.434339324117</v>
      </c>
      <c r="R80" s="424">
        <v>3665.6660679816546</v>
      </c>
      <c r="S80" s="424">
        <v>5220.2171520000002</v>
      </c>
      <c r="U80" s="425" t="s">
        <v>630</v>
      </c>
      <c r="V80" s="424">
        <v>869826</v>
      </c>
      <c r="W80" s="424">
        <v>799899</v>
      </c>
      <c r="X80" s="424">
        <v>750689</v>
      </c>
      <c r="Y80" s="424">
        <v>1048722</v>
      </c>
      <c r="Z80" s="441">
        <v>4602.4565963850309</v>
      </c>
      <c r="AA80" s="417">
        <f t="shared" si="55"/>
        <v>4602.4565963850309</v>
      </c>
      <c r="AB80" s="417">
        <f t="shared" si="56"/>
        <v>4841.1541198627792</v>
      </c>
      <c r="AC80" s="417">
        <f t="shared" si="57"/>
        <v>4883.0688447301809</v>
      </c>
      <c r="AD80" s="417">
        <f t="shared" si="58"/>
        <v>4977.6939474903738</v>
      </c>
      <c r="AF80" s="417">
        <f t="shared" si="59"/>
        <v>4602.45659638503</v>
      </c>
      <c r="AG80" s="417">
        <f t="shared" si="60"/>
        <v>4602.4565963850309</v>
      </c>
      <c r="AH80" s="417">
        <f t="shared" si="61"/>
        <v>4841.1541198627792</v>
      </c>
      <c r="AI80" s="417">
        <f t="shared" si="62"/>
        <v>4883.0688447301809</v>
      </c>
      <c r="AK80" s="417">
        <f t="shared" si="63"/>
        <v>4602.45659638503</v>
      </c>
      <c r="AL80" s="322">
        <f t="shared" si="64"/>
        <v>4602.4565963850309</v>
      </c>
      <c r="AM80" s="322">
        <f t="shared" si="65"/>
        <v>4841.1541198627792</v>
      </c>
      <c r="AN80" s="322">
        <f t="shared" si="66"/>
        <v>4883.0688447301809</v>
      </c>
      <c r="AP80" s="417">
        <f t="shared" si="67"/>
        <v>4003.3364114072051</v>
      </c>
      <c r="AQ80" s="322">
        <f t="shared" si="68"/>
        <v>3681.5004289917897</v>
      </c>
      <c r="AR80" s="322">
        <f t="shared" si="69"/>
        <v>3634.2011450856699</v>
      </c>
      <c r="AS80" s="322">
        <f t="shared" si="70"/>
        <v>5120.9817249831249</v>
      </c>
      <c r="AT80" s="322"/>
      <c r="AU80" s="425" t="s">
        <v>636</v>
      </c>
      <c r="AV80" s="322">
        <f t="shared" si="75"/>
        <v>11.104281346193133</v>
      </c>
      <c r="AW80" s="322">
        <f t="shared" si="76"/>
        <v>274.69374311153052</v>
      </c>
      <c r="AX80" s="322">
        <f t="shared" si="77"/>
        <v>0.28015030857945611</v>
      </c>
      <c r="AY80" s="322">
        <f t="shared" si="78"/>
        <v>8.1200973199045201</v>
      </c>
      <c r="BA80" s="425" t="s">
        <v>636</v>
      </c>
      <c r="BB80" s="322">
        <v>789</v>
      </c>
      <c r="BC80" s="322">
        <v>19518</v>
      </c>
      <c r="BD80" s="322">
        <v>38</v>
      </c>
      <c r="BE80" s="322">
        <v>547</v>
      </c>
      <c r="BG80" s="425" t="s">
        <v>636</v>
      </c>
      <c r="BH80" s="322">
        <f t="shared" si="71"/>
        <v>14073.867358926658</v>
      </c>
      <c r="BI80" s="322">
        <f t="shared" si="72"/>
        <v>14073.86735892666</v>
      </c>
      <c r="BJ80" s="322">
        <f t="shared" si="73"/>
        <v>7372.3765415646349</v>
      </c>
      <c r="BK80" s="322">
        <f t="shared" si="74"/>
        <v>14844.78486271393</v>
      </c>
    </row>
    <row r="81" spans="1:63">
      <c r="A81" s="416" t="s">
        <v>302</v>
      </c>
      <c r="B81" s="416" t="s">
        <v>630</v>
      </c>
      <c r="C81" s="425" t="s">
        <v>639</v>
      </c>
      <c r="D81" s="424">
        <v>71.079763682945895</v>
      </c>
      <c r="E81" s="424">
        <v>68.913518221733923</v>
      </c>
      <c r="F81" s="424">
        <v>264.08419262075103</v>
      </c>
      <c r="G81" s="424">
        <v>195.18433199999998</v>
      </c>
      <c r="I81" s="425" t="s">
        <v>639</v>
      </c>
      <c r="J81" s="424">
        <v>520708</v>
      </c>
      <c r="K81" s="424">
        <v>470188</v>
      </c>
      <c r="L81" s="424">
        <v>403717</v>
      </c>
      <c r="M81" s="424">
        <v>405854</v>
      </c>
      <c r="O81" s="425" t="s">
        <v>639</v>
      </c>
      <c r="P81" s="424">
        <v>71.079763682945895</v>
      </c>
      <c r="Q81" s="424">
        <v>68.913518221733923</v>
      </c>
      <c r="R81" s="424">
        <v>264.08419262075103</v>
      </c>
      <c r="S81" s="424">
        <v>195.18433199999998</v>
      </c>
      <c r="U81" s="425" t="s">
        <v>639</v>
      </c>
      <c r="V81" s="424">
        <v>520708</v>
      </c>
      <c r="W81" s="424">
        <v>470188</v>
      </c>
      <c r="X81" s="424">
        <v>403717</v>
      </c>
      <c r="Y81" s="424">
        <v>405854</v>
      </c>
      <c r="Z81" s="441">
        <v>136.5059950739107</v>
      </c>
      <c r="AA81" s="417">
        <f t="shared" si="55"/>
        <v>136.5059950739107</v>
      </c>
      <c r="AB81" s="417">
        <f t="shared" si="56"/>
        <v>146.56588050255201</v>
      </c>
      <c r="AC81" s="417">
        <f t="shared" si="57"/>
        <v>654.13196031069049</v>
      </c>
      <c r="AD81" s="417">
        <f t="shared" si="58"/>
        <v>480.92252879114159</v>
      </c>
      <c r="AF81" s="417">
        <f t="shared" si="59"/>
        <v>136.5059950739107</v>
      </c>
      <c r="AG81" s="417">
        <f t="shared" si="60"/>
        <v>136.5059950739107</v>
      </c>
      <c r="AH81" s="417">
        <f t="shared" si="61"/>
        <v>146.56588050255201</v>
      </c>
      <c r="AI81" s="417">
        <f t="shared" si="62"/>
        <v>654.13196031069049</v>
      </c>
      <c r="AK81" s="417">
        <f t="shared" si="63"/>
        <v>136.5059950739107</v>
      </c>
      <c r="AL81" s="322">
        <f t="shared" si="64"/>
        <v>136.5059950739107</v>
      </c>
      <c r="AM81" s="322">
        <f t="shared" si="65"/>
        <v>146.56588050255201</v>
      </c>
      <c r="AN81" s="322">
        <f t="shared" si="66"/>
        <v>654.13196031069049</v>
      </c>
      <c r="AP81" s="417">
        <f t="shared" si="67"/>
        <v>71.079763682945895</v>
      </c>
      <c r="AQ81" s="322">
        <f t="shared" si="68"/>
        <v>64.183480811811918</v>
      </c>
      <c r="AR81" s="322">
        <f t="shared" si="69"/>
        <v>59.171137578848786</v>
      </c>
      <c r="AS81" s="322">
        <f t="shared" si="70"/>
        <v>265.48207261993497</v>
      </c>
      <c r="AT81" s="322"/>
      <c r="AU81" s="425" t="s">
        <v>635</v>
      </c>
      <c r="AV81" s="322">
        <f t="shared" si="75"/>
        <v>7.0541517299961081</v>
      </c>
      <c r="AW81" s="322">
        <f t="shared" si="76"/>
        <v>16.87484531052413</v>
      </c>
      <c r="AX81" s="322">
        <f t="shared" si="77"/>
        <v>1.3399099336576121</v>
      </c>
      <c r="AY81" s="322">
        <f t="shared" si="78"/>
        <v>0</v>
      </c>
      <c r="BA81" s="425" t="s">
        <v>635</v>
      </c>
      <c r="BB81" s="322">
        <v>2662</v>
      </c>
      <c r="BC81" s="322">
        <v>6368</v>
      </c>
      <c r="BD81" s="322">
        <v>421</v>
      </c>
      <c r="BE81" s="322">
        <v>0</v>
      </c>
      <c r="BG81" s="425" t="s">
        <v>635</v>
      </c>
      <c r="BH81" s="322">
        <f t="shared" si="71"/>
        <v>2649.9443012757733</v>
      </c>
      <c r="BI81" s="322">
        <f t="shared" si="72"/>
        <v>2649.9443012757738</v>
      </c>
      <c r="BJ81" s="322">
        <f t="shared" si="73"/>
        <v>3182.6839279278197</v>
      </c>
      <c r="BK81" s="322">
        <f t="shared" si="74"/>
        <v>0</v>
      </c>
    </row>
    <row r="82" spans="1:63">
      <c r="A82" s="416" t="s">
        <v>302</v>
      </c>
      <c r="B82" s="416" t="s">
        <v>629</v>
      </c>
      <c r="C82" s="425" t="s">
        <v>629</v>
      </c>
      <c r="D82" s="424">
        <v>644.36594013858416</v>
      </c>
      <c r="E82" s="424">
        <v>539.02985765989877</v>
      </c>
      <c r="F82" s="424">
        <v>574.58526295415845</v>
      </c>
      <c r="G82" s="424">
        <v>577.06946700000003</v>
      </c>
      <c r="I82" s="425" t="s">
        <v>629</v>
      </c>
      <c r="J82" s="424">
        <v>171841</v>
      </c>
      <c r="K82" s="424">
        <v>116415</v>
      </c>
      <c r="L82" s="424">
        <v>135545</v>
      </c>
      <c r="M82" s="424">
        <v>146824</v>
      </c>
      <c r="O82" s="425" t="s">
        <v>629</v>
      </c>
      <c r="P82" s="424">
        <v>644.36594013858416</v>
      </c>
      <c r="Q82" s="424">
        <v>539.02985765989877</v>
      </c>
      <c r="R82" s="424">
        <v>574.58526295415845</v>
      </c>
      <c r="S82" s="424">
        <v>577.06946700000003</v>
      </c>
      <c r="U82" s="425" t="s">
        <v>629</v>
      </c>
      <c r="V82" s="424">
        <v>171841</v>
      </c>
      <c r="W82" s="424">
        <v>116415</v>
      </c>
      <c r="X82" s="424">
        <v>135545</v>
      </c>
      <c r="Y82" s="424">
        <v>146824</v>
      </c>
      <c r="Z82" s="441">
        <v>3749.779971826189</v>
      </c>
      <c r="AA82" s="417">
        <f t="shared" si="55"/>
        <v>3749.779971826189</v>
      </c>
      <c r="AB82" s="417">
        <f t="shared" si="56"/>
        <v>4630.2440206150304</v>
      </c>
      <c r="AC82" s="417">
        <f t="shared" si="57"/>
        <v>4239.0738349194617</v>
      </c>
      <c r="AD82" s="417">
        <f t="shared" si="58"/>
        <v>3930.3483558546286</v>
      </c>
      <c r="AF82" s="417">
        <f t="shared" si="59"/>
        <v>3749.779971826189</v>
      </c>
      <c r="AG82" s="417">
        <f t="shared" si="60"/>
        <v>3749.779971826189</v>
      </c>
      <c r="AH82" s="417">
        <f t="shared" si="61"/>
        <v>4630.2440206150304</v>
      </c>
      <c r="AI82" s="417">
        <f t="shared" si="62"/>
        <v>4239.0738349194617</v>
      </c>
      <c r="AK82" s="417">
        <f t="shared" si="63"/>
        <v>3749.779971826189</v>
      </c>
      <c r="AL82" s="322">
        <f t="shared" si="64"/>
        <v>3749.779971826189</v>
      </c>
      <c r="AM82" s="322">
        <f t="shared" si="65"/>
        <v>4630.2440206150304</v>
      </c>
      <c r="AN82" s="322">
        <f t="shared" si="66"/>
        <v>4239.0738349194617</v>
      </c>
      <c r="AP82" s="417">
        <f t="shared" si="67"/>
        <v>644.36594013858416</v>
      </c>
      <c r="AQ82" s="322">
        <f t="shared" si="68"/>
        <v>436.53063542014581</v>
      </c>
      <c r="AR82" s="322">
        <f t="shared" si="69"/>
        <v>627.60642577426438</v>
      </c>
      <c r="AS82" s="322">
        <f t="shared" si="70"/>
        <v>622.39777673821504</v>
      </c>
      <c r="AT82" s="322"/>
      <c r="AU82" s="425" t="s">
        <v>634</v>
      </c>
      <c r="AV82" s="322">
        <f t="shared" si="75"/>
        <v>2.6082109305801708</v>
      </c>
      <c r="AW82" s="322">
        <f t="shared" si="76"/>
        <v>56.334232494626804</v>
      </c>
      <c r="AX82" s="322">
        <f t="shared" si="77"/>
        <v>0.16436161111629702</v>
      </c>
      <c r="AY82" s="322">
        <f t="shared" si="78"/>
        <v>0</v>
      </c>
      <c r="BA82" s="425" t="s">
        <v>634</v>
      </c>
      <c r="BB82" s="322">
        <v>334</v>
      </c>
      <c r="BC82" s="322">
        <v>7214</v>
      </c>
      <c r="BD82" s="322">
        <v>8</v>
      </c>
      <c r="BE82" s="322">
        <v>0</v>
      </c>
      <c r="BG82" s="425" t="s">
        <v>634</v>
      </c>
      <c r="BH82" s="322">
        <f t="shared" si="71"/>
        <v>7809.0147622160803</v>
      </c>
      <c r="BI82" s="322">
        <f t="shared" si="72"/>
        <v>7809.0147622160803</v>
      </c>
      <c r="BJ82" s="322">
        <f t="shared" si="73"/>
        <v>20545.201389537127</v>
      </c>
      <c r="BK82" s="322">
        <f t="shared" si="74"/>
        <v>0</v>
      </c>
    </row>
    <row r="83" spans="1:63">
      <c r="C83" s="432" t="s">
        <v>1</v>
      </c>
      <c r="D83" s="431">
        <v>967.69712306271003</v>
      </c>
      <c r="E83" s="431">
        <v>1814.3233856303966</v>
      </c>
      <c r="F83" s="431">
        <v>38.69768658590646</v>
      </c>
      <c r="G83" s="431">
        <v>402.36759499999999</v>
      </c>
      <c r="I83" s="432" t="s">
        <v>1</v>
      </c>
      <c r="J83" s="431">
        <v>247330</v>
      </c>
      <c r="K83" s="431">
        <v>406917</v>
      </c>
      <c r="L83" s="431">
        <v>10044</v>
      </c>
      <c r="M83" s="431">
        <v>307491</v>
      </c>
      <c r="O83" s="432" t="s">
        <v>1</v>
      </c>
      <c r="P83" s="431">
        <f>SUM(P84:P95)</f>
        <v>967.69712306271003</v>
      </c>
      <c r="Q83" s="431">
        <f>SUM(Q84:Q95)</f>
        <v>1814.3233856303966</v>
      </c>
      <c r="R83" s="431">
        <f>SUM(R84:R95)</f>
        <v>38.69768658590646</v>
      </c>
      <c r="S83" s="431">
        <f>SUM(S84:S95)</f>
        <v>402.36759499999999</v>
      </c>
      <c r="T83" s="322">
        <f>G83-S83</f>
        <v>0</v>
      </c>
      <c r="U83" s="432" t="s">
        <v>1</v>
      </c>
      <c r="V83" s="431">
        <v>247330</v>
      </c>
      <c r="W83" s="431">
        <v>406917</v>
      </c>
      <c r="X83" s="431">
        <v>10044</v>
      </c>
      <c r="Y83" s="431">
        <v>307491</v>
      </c>
      <c r="Z83" s="441"/>
      <c r="AA83" s="417">
        <f t="shared" si="55"/>
        <v>3912.5747910189225</v>
      </c>
      <c r="AB83" s="417">
        <f t="shared" si="56"/>
        <v>4458.7062856317052</v>
      </c>
      <c r="AC83" s="417">
        <f t="shared" si="57"/>
        <v>3852.8162670157767</v>
      </c>
      <c r="AD83" s="417">
        <f t="shared" si="58"/>
        <v>1308.5508031129366</v>
      </c>
      <c r="AF83" s="417">
        <f t="shared" si="59"/>
        <v>3912.5747910189225</v>
      </c>
      <c r="AG83" s="417">
        <f t="shared" si="60"/>
        <v>3912.5747910189225</v>
      </c>
      <c r="AH83" s="417">
        <f t="shared" si="61"/>
        <v>4458.7062856317052</v>
      </c>
      <c r="AI83" s="417">
        <f t="shared" si="62"/>
        <v>3852.8162670157767</v>
      </c>
      <c r="AK83" s="417">
        <f t="shared" si="63"/>
        <v>3912.5747910189225</v>
      </c>
      <c r="AL83" s="322">
        <f t="shared" si="64"/>
        <v>3912.5747910189225</v>
      </c>
      <c r="AM83" s="322">
        <f t="shared" si="65"/>
        <v>4458.7062856317052</v>
      </c>
      <c r="AN83" s="322">
        <f t="shared" si="66"/>
        <v>3852.8162670157767</v>
      </c>
      <c r="AP83" s="417">
        <f t="shared" si="67"/>
        <v>967.69712306271003</v>
      </c>
      <c r="AQ83" s="322">
        <f t="shared" si="68"/>
        <v>1592.0931962370469</v>
      </c>
      <c r="AR83" s="322">
        <f t="shared" si="69"/>
        <v>44.783245932884853</v>
      </c>
      <c r="AS83" s="322">
        <f t="shared" si="70"/>
        <v>1184.7063267609483</v>
      </c>
      <c r="AT83" s="322"/>
      <c r="AU83" s="425" t="s">
        <v>633</v>
      </c>
      <c r="AV83" s="322">
        <f t="shared" si="75"/>
        <v>19.590224361934602</v>
      </c>
      <c r="AW83" s="322">
        <f t="shared" si="76"/>
        <v>11.163994318059006</v>
      </c>
      <c r="AX83" s="322">
        <f t="shared" si="77"/>
        <v>5.7517434983059765E-2</v>
      </c>
      <c r="AY83" s="322">
        <f t="shared" si="78"/>
        <v>0</v>
      </c>
      <c r="BA83" s="425" t="s">
        <v>633</v>
      </c>
      <c r="BB83" s="322">
        <v>2576</v>
      </c>
      <c r="BC83" s="322">
        <v>1468</v>
      </c>
      <c r="BD83" s="322">
        <v>8</v>
      </c>
      <c r="BE83" s="322">
        <v>0</v>
      </c>
      <c r="BG83" s="425" t="s">
        <v>633</v>
      </c>
      <c r="BH83" s="322">
        <f t="shared" si="71"/>
        <v>7604.9007616205754</v>
      </c>
      <c r="BI83" s="322">
        <f t="shared" si="72"/>
        <v>7604.9007616205754</v>
      </c>
      <c r="BJ83" s="322">
        <f t="shared" si="73"/>
        <v>7189.6793728824705</v>
      </c>
      <c r="BK83" s="322">
        <f t="shared" si="74"/>
        <v>0</v>
      </c>
    </row>
    <row r="84" spans="1:63">
      <c r="A84" s="416" t="s">
        <v>1</v>
      </c>
      <c r="B84" s="416" t="s">
        <v>638</v>
      </c>
      <c r="C84" s="425" t="s">
        <v>638</v>
      </c>
      <c r="D84" s="424">
        <v>69.642564512739114</v>
      </c>
      <c r="E84" s="424">
        <v>145.86994266513369</v>
      </c>
      <c r="F84" s="424">
        <v>4.1452665452334907</v>
      </c>
      <c r="G84" s="424">
        <v>0</v>
      </c>
      <c r="I84" s="425" t="s">
        <v>638</v>
      </c>
      <c r="J84" s="424">
        <v>17473</v>
      </c>
      <c r="K84" s="424">
        <v>39219</v>
      </c>
      <c r="L84" s="424">
        <v>971</v>
      </c>
      <c r="M84" s="424">
        <v>0</v>
      </c>
      <c r="O84" s="425" t="s">
        <v>638</v>
      </c>
      <c r="P84" s="424">
        <v>69.642564512739114</v>
      </c>
      <c r="Q84" s="424">
        <v>145.86994266513369</v>
      </c>
      <c r="R84" s="424">
        <v>4.1452665452334907</v>
      </c>
      <c r="S84" s="424">
        <v>0</v>
      </c>
      <c r="U84" s="425" t="s">
        <v>638</v>
      </c>
      <c r="V84" s="424">
        <v>17473</v>
      </c>
      <c r="W84" s="424">
        <v>39219</v>
      </c>
      <c r="X84" s="424">
        <v>971</v>
      </c>
      <c r="Y84" s="424">
        <v>0</v>
      </c>
      <c r="Z84" s="441">
        <v>3985.7245185565789</v>
      </c>
      <c r="AA84" s="417">
        <f t="shared" si="55"/>
        <v>3985.7245185565789</v>
      </c>
      <c r="AB84" s="417">
        <f t="shared" si="56"/>
        <v>3719.3692512591774</v>
      </c>
      <c r="AC84" s="417">
        <f t="shared" si="57"/>
        <v>4269.0695625473645</v>
      </c>
      <c r="AD84" s="417">
        <f t="shared" si="58"/>
        <v>0</v>
      </c>
      <c r="AF84" s="417">
        <f t="shared" si="59"/>
        <v>3985.7245185565789</v>
      </c>
      <c r="AG84" s="417">
        <f t="shared" si="60"/>
        <v>3985.7245185565789</v>
      </c>
      <c r="AH84" s="417">
        <f t="shared" si="61"/>
        <v>3719.3692512591774</v>
      </c>
      <c r="AI84" s="417">
        <f t="shared" si="62"/>
        <v>4269.0695625473645</v>
      </c>
      <c r="AK84" s="417">
        <f t="shared" si="63"/>
        <v>3985.7245185565789</v>
      </c>
      <c r="AL84" s="322">
        <f t="shared" si="64"/>
        <v>3985.7245185565789</v>
      </c>
      <c r="AM84" s="322">
        <f t="shared" si="65"/>
        <v>3719.3692512591774</v>
      </c>
      <c r="AN84" s="322">
        <f t="shared" si="66"/>
        <v>4269.0695625473645</v>
      </c>
      <c r="AP84" s="417">
        <f t="shared" si="67"/>
        <v>69.642564512739114</v>
      </c>
      <c r="AQ84" s="322">
        <f t="shared" si="68"/>
        <v>156.31612989327047</v>
      </c>
      <c r="AR84" s="322">
        <f t="shared" si="69"/>
        <v>3.6115075429726611</v>
      </c>
      <c r="AS84" s="322">
        <f t="shared" si="70"/>
        <v>0</v>
      </c>
      <c r="AT84" s="322"/>
      <c r="AU84" s="425" t="s">
        <v>97</v>
      </c>
      <c r="AV84" s="322">
        <f t="shared" si="75"/>
        <v>11.034491550366289</v>
      </c>
      <c r="AW84" s="322">
        <f t="shared" si="76"/>
        <v>12.584588422803112</v>
      </c>
      <c r="AX84" s="322">
        <f t="shared" si="77"/>
        <v>0.7018322446255818</v>
      </c>
      <c r="AY84" s="322">
        <f t="shared" si="78"/>
        <v>35.176424166237638</v>
      </c>
      <c r="BA84" s="425" t="s">
        <v>97</v>
      </c>
      <c r="BB84" s="322">
        <v>5823</v>
      </c>
      <c r="BC84" s="322">
        <v>6641</v>
      </c>
      <c r="BD84" s="322">
        <v>271</v>
      </c>
      <c r="BE84" s="322">
        <v>11420</v>
      </c>
      <c r="BG84" s="425" t="s">
        <v>97</v>
      </c>
      <c r="BH84" s="322">
        <f t="shared" si="71"/>
        <v>1894.9839516342586</v>
      </c>
      <c r="BI84" s="322">
        <f t="shared" si="72"/>
        <v>1894.9839516342586</v>
      </c>
      <c r="BJ84" s="322">
        <f t="shared" si="73"/>
        <v>2589.7868805372023</v>
      </c>
      <c r="BK84" s="322">
        <f t="shared" si="74"/>
        <v>3080.2473000208088</v>
      </c>
    </row>
    <row r="85" spans="1:63">
      <c r="A85" s="416" t="s">
        <v>1</v>
      </c>
      <c r="B85" s="416" t="s">
        <v>637</v>
      </c>
      <c r="C85" s="425" t="s">
        <v>637</v>
      </c>
      <c r="D85" s="424">
        <v>1.4816735303120958</v>
      </c>
      <c r="E85" s="424">
        <v>49.479879933201723</v>
      </c>
      <c r="F85" s="424">
        <v>0</v>
      </c>
      <c r="G85" s="424">
        <v>0</v>
      </c>
      <c r="I85" s="425" t="s">
        <v>637</v>
      </c>
      <c r="J85" s="424">
        <v>105</v>
      </c>
      <c r="K85" s="424">
        <v>2192</v>
      </c>
      <c r="L85" s="424">
        <v>0</v>
      </c>
      <c r="M85" s="424">
        <v>0</v>
      </c>
      <c r="O85" s="425" t="s">
        <v>637</v>
      </c>
      <c r="P85" s="424">
        <v>1.4816735303120958</v>
      </c>
      <c r="Q85" s="424">
        <v>49.479879933201723</v>
      </c>
      <c r="R85" s="424">
        <v>0</v>
      </c>
      <c r="S85" s="424">
        <v>0</v>
      </c>
      <c r="U85" s="425" t="s">
        <v>637</v>
      </c>
      <c r="V85" s="424">
        <v>105</v>
      </c>
      <c r="W85" s="424">
        <v>2192</v>
      </c>
      <c r="X85" s="424">
        <v>0</v>
      </c>
      <c r="Y85" s="424">
        <v>0</v>
      </c>
      <c r="Z85" s="441">
        <v>14111.176479162817</v>
      </c>
      <c r="AA85" s="417">
        <f t="shared" si="55"/>
        <v>14111.176479162817</v>
      </c>
      <c r="AB85" s="417">
        <f t="shared" si="56"/>
        <v>22572.937925730712</v>
      </c>
      <c r="AC85" s="417">
        <f t="shared" si="57"/>
        <v>0</v>
      </c>
      <c r="AD85" s="417">
        <f t="shared" si="58"/>
        <v>0</v>
      </c>
      <c r="AF85" s="417">
        <f t="shared" si="59"/>
        <v>14111.176479162817</v>
      </c>
      <c r="AG85" s="417">
        <f t="shared" si="60"/>
        <v>14111.176479162817</v>
      </c>
      <c r="AH85" s="417">
        <f t="shared" si="61"/>
        <v>22572.937925730712</v>
      </c>
      <c r="AI85" s="417">
        <f t="shared" si="62"/>
        <v>0</v>
      </c>
      <c r="AK85" s="417">
        <f t="shared" si="63"/>
        <v>14111.176479162817</v>
      </c>
      <c r="AL85" s="322">
        <f t="shared" si="64"/>
        <v>14111.176479162817</v>
      </c>
      <c r="AM85" s="322">
        <f t="shared" si="65"/>
        <v>22572.937925730712</v>
      </c>
      <c r="AN85" s="322">
        <f t="shared" si="66"/>
        <v>0</v>
      </c>
      <c r="AP85" s="417">
        <f t="shared" si="67"/>
        <v>1.4816735303120958</v>
      </c>
      <c r="AQ85" s="322">
        <f t="shared" si="68"/>
        <v>30.931698842324899</v>
      </c>
      <c r="AR85" s="322">
        <f t="shared" si="69"/>
        <v>0</v>
      </c>
      <c r="AS85" s="322">
        <f t="shared" si="70"/>
        <v>0</v>
      </c>
      <c r="AT85" s="322"/>
      <c r="AU85" s="425" t="s">
        <v>632</v>
      </c>
      <c r="AV85" s="322">
        <f t="shared" si="75"/>
        <v>1.9589921030171608E-2</v>
      </c>
      <c r="AW85" s="322">
        <f t="shared" si="76"/>
        <v>0</v>
      </c>
      <c r="AX85" s="322">
        <f t="shared" si="77"/>
        <v>0</v>
      </c>
      <c r="AY85" s="322">
        <f t="shared" si="78"/>
        <v>0</v>
      </c>
      <c r="BA85" s="425" t="s">
        <v>632</v>
      </c>
      <c r="BB85" s="322">
        <v>7</v>
      </c>
      <c r="BC85" s="322">
        <v>0</v>
      </c>
      <c r="BD85" s="322">
        <v>0</v>
      </c>
      <c r="BE85" s="322">
        <v>0</v>
      </c>
      <c r="BG85" s="425" t="s">
        <v>632</v>
      </c>
      <c r="BH85" s="322">
        <f t="shared" si="71"/>
        <v>2798.5601471673726</v>
      </c>
      <c r="BI85" s="322">
        <f t="shared" si="72"/>
        <v>0</v>
      </c>
      <c r="BJ85" s="322">
        <f t="shared" si="73"/>
        <v>0</v>
      </c>
      <c r="BK85" s="322">
        <f t="shared" si="74"/>
        <v>0</v>
      </c>
    </row>
    <row r="86" spans="1:63">
      <c r="A86" s="416" t="s">
        <v>1</v>
      </c>
      <c r="B86" s="416" t="s">
        <v>636</v>
      </c>
      <c r="C86" s="425" t="s">
        <v>636</v>
      </c>
      <c r="D86" s="424">
        <v>11.104281346193133</v>
      </c>
      <c r="E86" s="424">
        <v>143.89404533825854</v>
      </c>
      <c r="F86" s="424">
        <v>0.56410182478312931</v>
      </c>
      <c r="G86" s="424">
        <v>1.989093</v>
      </c>
      <c r="I86" s="425" t="s">
        <v>636</v>
      </c>
      <c r="J86" s="424">
        <v>789</v>
      </c>
      <c r="K86" s="424">
        <v>19518</v>
      </c>
      <c r="L86" s="424">
        <v>38</v>
      </c>
      <c r="M86" s="424">
        <v>547</v>
      </c>
      <c r="O86" s="425" t="s">
        <v>636</v>
      </c>
      <c r="P86" s="424">
        <v>11.104281346193133</v>
      </c>
      <c r="Q86" s="424">
        <v>143.89404533825854</v>
      </c>
      <c r="R86" s="424">
        <v>0.56410182478312931</v>
      </c>
      <c r="S86" s="424">
        <v>1.989093</v>
      </c>
      <c r="U86" s="425" t="s">
        <v>636</v>
      </c>
      <c r="V86" s="424">
        <v>789</v>
      </c>
      <c r="W86" s="424">
        <v>19518</v>
      </c>
      <c r="X86" s="424">
        <v>38</v>
      </c>
      <c r="Y86" s="424">
        <v>547</v>
      </c>
      <c r="Z86" s="441">
        <v>14073.867358926658</v>
      </c>
      <c r="AA86" s="417">
        <f t="shared" si="55"/>
        <v>14073.867358926658</v>
      </c>
      <c r="AB86" s="417">
        <f t="shared" si="56"/>
        <v>7372.3765415646349</v>
      </c>
      <c r="AC86" s="417">
        <f t="shared" si="57"/>
        <v>14844.784862713928</v>
      </c>
      <c r="AD86" s="417">
        <f t="shared" si="58"/>
        <v>3636.3674588665449</v>
      </c>
      <c r="AF86" s="417">
        <f t="shared" si="59"/>
        <v>14073.867358926658</v>
      </c>
      <c r="AG86" s="417">
        <f t="shared" si="60"/>
        <v>14073.867358926658</v>
      </c>
      <c r="AH86" s="417">
        <f t="shared" si="61"/>
        <v>7372.3765415646349</v>
      </c>
      <c r="AI86" s="417">
        <f t="shared" si="62"/>
        <v>14844.784862713928</v>
      </c>
      <c r="AK86" s="417">
        <f t="shared" si="63"/>
        <v>14073.867358926658</v>
      </c>
      <c r="AL86" s="322">
        <f t="shared" si="64"/>
        <v>14073.867358926658</v>
      </c>
      <c r="AM86" s="322">
        <f t="shared" si="65"/>
        <v>7372.3765415646349</v>
      </c>
      <c r="AN86" s="322">
        <f t="shared" si="66"/>
        <v>14844.784862713928</v>
      </c>
      <c r="AP86" s="417">
        <f t="shared" si="67"/>
        <v>11.104281346193133</v>
      </c>
      <c r="AQ86" s="322">
        <f t="shared" si="68"/>
        <v>274.69374311153052</v>
      </c>
      <c r="AR86" s="322">
        <f t="shared" si="69"/>
        <v>0.28015030857945611</v>
      </c>
      <c r="AS86" s="322">
        <f t="shared" si="70"/>
        <v>8.1200973199045201</v>
      </c>
      <c r="AT86" s="322"/>
      <c r="AU86" s="425" t="s">
        <v>631</v>
      </c>
      <c r="AV86" s="322">
        <f t="shared" si="75"/>
        <v>20.770700686104789</v>
      </c>
      <c r="AW86" s="322">
        <f t="shared" si="76"/>
        <v>2.0936949415958552</v>
      </c>
      <c r="AX86" s="322">
        <f t="shared" si="77"/>
        <v>0</v>
      </c>
      <c r="AY86" s="322">
        <f t="shared" si="78"/>
        <v>0</v>
      </c>
      <c r="BA86" s="425" t="s">
        <v>631</v>
      </c>
      <c r="BB86" s="322">
        <v>3998</v>
      </c>
      <c r="BC86" s="322">
        <v>403</v>
      </c>
      <c r="BD86" s="322">
        <v>0</v>
      </c>
      <c r="BE86" s="322">
        <v>0</v>
      </c>
      <c r="BG86" s="425" t="s">
        <v>631</v>
      </c>
      <c r="BH86" s="322">
        <f t="shared" si="71"/>
        <v>5195.2728079301623</v>
      </c>
      <c r="BI86" s="322">
        <f t="shared" si="72"/>
        <v>5195.2728079301614</v>
      </c>
      <c r="BJ86" s="322">
        <f t="shared" si="73"/>
        <v>0</v>
      </c>
      <c r="BK86" s="322">
        <f t="shared" si="74"/>
        <v>0</v>
      </c>
    </row>
    <row r="87" spans="1:63">
      <c r="A87" s="416" t="s">
        <v>1</v>
      </c>
      <c r="B87" s="416" t="s">
        <v>635</v>
      </c>
      <c r="C87" s="425" t="s">
        <v>635</v>
      </c>
      <c r="D87" s="424">
        <v>7.054151729996109</v>
      </c>
      <c r="E87" s="424">
        <v>20.267331253044354</v>
      </c>
      <c r="F87" s="424">
        <v>1.3693332767023627</v>
      </c>
      <c r="G87" s="424">
        <v>0</v>
      </c>
      <c r="I87" s="425" t="s">
        <v>635</v>
      </c>
      <c r="J87" s="424">
        <v>2662</v>
      </c>
      <c r="K87" s="424">
        <v>6368</v>
      </c>
      <c r="L87" s="424">
        <v>421</v>
      </c>
      <c r="M87" s="424">
        <v>0</v>
      </c>
      <c r="O87" s="425" t="s">
        <v>635</v>
      </c>
      <c r="P87" s="424">
        <v>7.054151729996109</v>
      </c>
      <c r="Q87" s="424">
        <v>20.267331253044354</v>
      </c>
      <c r="R87" s="424">
        <v>1.3693332767023627</v>
      </c>
      <c r="S87" s="424">
        <v>0</v>
      </c>
      <c r="U87" s="425" t="s">
        <v>635</v>
      </c>
      <c r="V87" s="424">
        <v>2662</v>
      </c>
      <c r="W87" s="424">
        <v>6368</v>
      </c>
      <c r="X87" s="424">
        <v>421</v>
      </c>
      <c r="Y87" s="424">
        <v>0</v>
      </c>
      <c r="Z87" s="441">
        <v>2649.9443012757738</v>
      </c>
      <c r="AA87" s="417">
        <f t="shared" si="55"/>
        <v>2649.9443012757738</v>
      </c>
      <c r="AB87" s="417">
        <f t="shared" si="56"/>
        <v>3182.6839279278197</v>
      </c>
      <c r="AC87" s="417">
        <f t="shared" si="57"/>
        <v>3252.5731038060876</v>
      </c>
      <c r="AD87" s="417">
        <f t="shared" si="58"/>
        <v>0</v>
      </c>
      <c r="AF87" s="417">
        <f t="shared" si="59"/>
        <v>2649.9443012757733</v>
      </c>
      <c r="AG87" s="417">
        <f t="shared" si="60"/>
        <v>2649.9443012757738</v>
      </c>
      <c r="AH87" s="417">
        <f t="shared" si="61"/>
        <v>3182.6839279278197</v>
      </c>
      <c r="AI87" s="417">
        <f t="shared" si="62"/>
        <v>3252.5731038060876</v>
      </c>
      <c r="AK87" s="417">
        <f t="shared" si="63"/>
        <v>2649.9443012757733</v>
      </c>
      <c r="AL87" s="322">
        <f t="shared" si="64"/>
        <v>2649.9443012757738</v>
      </c>
      <c r="AM87" s="322">
        <f t="shared" si="65"/>
        <v>3182.6839279278197</v>
      </c>
      <c r="AN87" s="322">
        <f t="shared" si="66"/>
        <v>3252.5731038060876</v>
      </c>
      <c r="AP87" s="417">
        <f t="shared" si="67"/>
        <v>7.0541517299961081</v>
      </c>
      <c r="AQ87" s="322">
        <f t="shared" si="68"/>
        <v>16.87484531052413</v>
      </c>
      <c r="AR87" s="322">
        <f t="shared" si="69"/>
        <v>1.3399099336576121</v>
      </c>
      <c r="AS87" s="322">
        <f t="shared" si="70"/>
        <v>0</v>
      </c>
      <c r="AT87" s="322"/>
      <c r="AU87" s="425" t="s">
        <v>630</v>
      </c>
      <c r="AV87" s="322">
        <f t="shared" si="75"/>
        <v>816.0991889026418</v>
      </c>
      <c r="AW87" s="322">
        <f t="shared" si="76"/>
        <v>1690.9944964898255</v>
      </c>
      <c r="AX87" s="322">
        <f t="shared" si="77"/>
        <v>36.441840607031978</v>
      </c>
      <c r="AY87" s="322">
        <f t="shared" si="78"/>
        <v>156.69737626406899</v>
      </c>
      <c r="BA87" s="425" t="s">
        <v>630</v>
      </c>
      <c r="BB87" s="322">
        <v>211887</v>
      </c>
      <c r="BC87" s="322">
        <v>321164</v>
      </c>
      <c r="BD87" s="322">
        <v>8197</v>
      </c>
      <c r="BE87" s="322">
        <v>4906</v>
      </c>
      <c r="BG87" s="425" t="s">
        <v>630</v>
      </c>
      <c r="BH87" s="322">
        <f t="shared" si="71"/>
        <v>3851.5774394023315</v>
      </c>
      <c r="BI87" s="322">
        <f t="shared" si="72"/>
        <v>5265.2056161021328</v>
      </c>
      <c r="BJ87" s="322">
        <f t="shared" si="73"/>
        <v>4445.7533984423544</v>
      </c>
      <c r="BK87" s="322">
        <f t="shared" si="74"/>
        <v>31939.94624216653</v>
      </c>
    </row>
    <row r="88" spans="1:63">
      <c r="A88" s="416" t="s">
        <v>1</v>
      </c>
      <c r="B88" s="416" t="s">
        <v>634</v>
      </c>
      <c r="C88" s="425" t="s">
        <v>634</v>
      </c>
      <c r="D88" s="424">
        <v>2.6082109305801708</v>
      </c>
      <c r="E88" s="424">
        <v>148.21308282412085</v>
      </c>
      <c r="F88" s="424">
        <v>7.7310483542830752E-2</v>
      </c>
      <c r="G88" s="424">
        <v>0</v>
      </c>
      <c r="I88" s="425" t="s">
        <v>634</v>
      </c>
      <c r="J88" s="424">
        <v>334</v>
      </c>
      <c r="K88" s="424">
        <v>7214</v>
      </c>
      <c r="L88" s="424">
        <v>8</v>
      </c>
      <c r="M88" s="424">
        <v>0</v>
      </c>
      <c r="O88" s="425" t="s">
        <v>634</v>
      </c>
      <c r="P88" s="424">
        <v>2.6082109305801708</v>
      </c>
      <c r="Q88" s="424">
        <v>148.21308282412085</v>
      </c>
      <c r="R88" s="424">
        <v>7.7310483542830752E-2</v>
      </c>
      <c r="S88" s="424">
        <v>0</v>
      </c>
      <c r="U88" s="425" t="s">
        <v>634</v>
      </c>
      <c r="V88" s="424">
        <v>334</v>
      </c>
      <c r="W88" s="424">
        <v>7214</v>
      </c>
      <c r="X88" s="424">
        <v>8</v>
      </c>
      <c r="Y88" s="424">
        <v>0</v>
      </c>
      <c r="Z88" s="441">
        <v>7809.0147622160803</v>
      </c>
      <c r="AA88" s="417">
        <f t="shared" si="55"/>
        <v>7809.0147622160803</v>
      </c>
      <c r="AB88" s="417">
        <f t="shared" si="56"/>
        <v>20545.201389537127</v>
      </c>
      <c r="AC88" s="417">
        <f t="shared" si="57"/>
        <v>9663.8104428538445</v>
      </c>
      <c r="AD88" s="417">
        <f t="shared" si="58"/>
        <v>0</v>
      </c>
      <c r="AF88" s="417">
        <f t="shared" si="59"/>
        <v>7809.0147622160803</v>
      </c>
      <c r="AG88" s="417">
        <f t="shared" si="60"/>
        <v>7809.0147622160803</v>
      </c>
      <c r="AH88" s="417">
        <f t="shared" si="61"/>
        <v>20545.201389537127</v>
      </c>
      <c r="AI88" s="417">
        <f t="shared" si="62"/>
        <v>9663.8104428538445</v>
      </c>
      <c r="AK88" s="417">
        <f t="shared" si="63"/>
        <v>7809.0147622160803</v>
      </c>
      <c r="AL88" s="322">
        <f t="shared" si="64"/>
        <v>7809.0147622160803</v>
      </c>
      <c r="AM88" s="322">
        <f t="shared" si="65"/>
        <v>20545.201389537127</v>
      </c>
      <c r="AN88" s="322">
        <f t="shared" si="66"/>
        <v>9663.8104428538445</v>
      </c>
      <c r="AP88" s="417">
        <f t="shared" si="67"/>
        <v>2.6082109305801708</v>
      </c>
      <c r="AQ88" s="322">
        <f t="shared" si="68"/>
        <v>56.334232494626804</v>
      </c>
      <c r="AR88" s="322">
        <f t="shared" si="69"/>
        <v>0.16436161111629702</v>
      </c>
      <c r="AS88" s="322">
        <f t="shared" si="70"/>
        <v>0</v>
      </c>
      <c r="AT88" s="322"/>
      <c r="AU88" s="425" t="s">
        <v>629</v>
      </c>
      <c r="AV88" s="322">
        <f t="shared" si="75"/>
        <v>8.2920455908116875</v>
      </c>
      <c r="AW88" s="322">
        <f t="shared" si="76"/>
        <v>13.506732973100181</v>
      </c>
      <c r="AX88" s="322">
        <f t="shared" si="77"/>
        <v>0.37554064006147592</v>
      </c>
      <c r="AY88" s="322">
        <f t="shared" si="78"/>
        <v>499.95303263620531</v>
      </c>
      <c r="BA88" s="425" t="s">
        <v>629</v>
      </c>
      <c r="BB88" s="322">
        <v>1676</v>
      </c>
      <c r="BC88" s="322">
        <v>2730</v>
      </c>
      <c r="BD88" s="322">
        <v>130</v>
      </c>
      <c r="BE88" s="322">
        <v>290618</v>
      </c>
      <c r="BG88" s="425" t="s">
        <v>629</v>
      </c>
      <c r="BH88" s="322">
        <f t="shared" si="71"/>
        <v>4947.5212355678323</v>
      </c>
      <c r="BI88" s="322">
        <f t="shared" si="72"/>
        <v>4947.5212355678323</v>
      </c>
      <c r="BJ88" s="322">
        <f t="shared" si="73"/>
        <v>2888.7741543190455</v>
      </c>
      <c r="BK88" s="322">
        <f t="shared" si="74"/>
        <v>1720.3099348154806</v>
      </c>
    </row>
    <row r="89" spans="1:63">
      <c r="A89" s="416" t="s">
        <v>1</v>
      </c>
      <c r="B89" s="416" t="s">
        <v>633</v>
      </c>
      <c r="C89" s="425" t="s">
        <v>633</v>
      </c>
      <c r="D89" s="424">
        <v>19.590224361934602</v>
      </c>
      <c r="E89" s="424">
        <v>10.554449319391466</v>
      </c>
      <c r="F89" s="424">
        <v>7.7000477593998432E-2</v>
      </c>
      <c r="G89" s="424">
        <v>0</v>
      </c>
      <c r="I89" s="425" t="s">
        <v>633</v>
      </c>
      <c r="J89" s="424">
        <v>2576</v>
      </c>
      <c r="K89" s="424">
        <v>1468</v>
      </c>
      <c r="L89" s="424">
        <v>8</v>
      </c>
      <c r="M89" s="424">
        <v>0</v>
      </c>
      <c r="O89" s="425" t="s">
        <v>633</v>
      </c>
      <c r="P89" s="424">
        <v>19.590224361934602</v>
      </c>
      <c r="Q89" s="424">
        <v>10.554449319391466</v>
      </c>
      <c r="R89" s="424">
        <v>7.7000477593998432E-2</v>
      </c>
      <c r="S89" s="424">
        <v>0</v>
      </c>
      <c r="U89" s="425" t="s">
        <v>633</v>
      </c>
      <c r="V89" s="424">
        <v>2576</v>
      </c>
      <c r="W89" s="424">
        <v>1468</v>
      </c>
      <c r="X89" s="424">
        <v>8</v>
      </c>
      <c r="Y89" s="424">
        <v>0</v>
      </c>
      <c r="Z89" s="441">
        <v>7604.9007616205754</v>
      </c>
      <c r="AA89" s="417">
        <f t="shared" si="55"/>
        <v>7604.9007616205754</v>
      </c>
      <c r="AB89" s="417">
        <f t="shared" si="56"/>
        <v>7189.6793728824705</v>
      </c>
      <c r="AC89" s="417">
        <f t="shared" si="57"/>
        <v>9625.0596992498031</v>
      </c>
      <c r="AD89" s="417">
        <f t="shared" si="58"/>
        <v>0</v>
      </c>
      <c r="AF89" s="417">
        <f t="shared" si="59"/>
        <v>7604.9007616205754</v>
      </c>
      <c r="AG89" s="417">
        <f t="shared" si="60"/>
        <v>7604.9007616205754</v>
      </c>
      <c r="AH89" s="417">
        <f t="shared" si="61"/>
        <v>7189.6793728824705</v>
      </c>
      <c r="AI89" s="417">
        <f t="shared" si="62"/>
        <v>9625.0596992498031</v>
      </c>
      <c r="AK89" s="417">
        <f t="shared" si="63"/>
        <v>7604.9007616205754</v>
      </c>
      <c r="AL89" s="322">
        <f t="shared" si="64"/>
        <v>7604.9007616205754</v>
      </c>
      <c r="AM89" s="322">
        <f t="shared" si="65"/>
        <v>7189.6793728824705</v>
      </c>
      <c r="AN89" s="322">
        <f t="shared" si="66"/>
        <v>9625.0596992498031</v>
      </c>
      <c r="AP89" s="417">
        <f t="shared" si="67"/>
        <v>19.590224361934602</v>
      </c>
      <c r="AQ89" s="322">
        <f t="shared" si="68"/>
        <v>11.163994318059006</v>
      </c>
      <c r="AR89" s="322">
        <f t="shared" si="69"/>
        <v>5.7517434983059765E-2</v>
      </c>
      <c r="AS89" s="322">
        <f t="shared" si="70"/>
        <v>0</v>
      </c>
      <c r="AT89" s="322"/>
      <c r="AU89" s="432" t="s">
        <v>300</v>
      </c>
      <c r="AV89" s="322">
        <f>SUM(AV90:AV100)</f>
        <v>48272.026014000003</v>
      </c>
      <c r="AW89" s="322">
        <f>SUM(AW90:AW100)</f>
        <v>51352.15932023849</v>
      </c>
      <c r="AX89" s="322">
        <f>SUM(AX90:AX100)</f>
        <v>67549.556181360196</v>
      </c>
      <c r="AY89" s="322">
        <f>SUM(AY90:AY100)</f>
        <v>85700.74867999999</v>
      </c>
      <c r="BA89" s="432" t="s">
        <v>300</v>
      </c>
      <c r="BB89" s="322">
        <f>SUM(BB90:BB100)</f>
        <v>26959056</v>
      </c>
      <c r="BC89" s="322">
        <f>SUM(BC90:BC100)</f>
        <v>25996796</v>
      </c>
      <c r="BD89" s="322">
        <f>SUM(BD90:BD100)</f>
        <v>27131123</v>
      </c>
      <c r="BE89" s="322">
        <f>SUM(BE90:BE100)</f>
        <v>30463568</v>
      </c>
      <c r="BG89" s="432" t="s">
        <v>300</v>
      </c>
      <c r="BH89" s="322">
        <f t="shared" si="71"/>
        <v>1790.5681123997813</v>
      </c>
      <c r="BI89" s="322">
        <f t="shared" si="72"/>
        <v>1975.3264717790025</v>
      </c>
      <c r="BJ89" s="322">
        <f t="shared" si="73"/>
        <v>2489.7442019396026</v>
      </c>
      <c r="BK89" s="322">
        <f t="shared" si="74"/>
        <v>2813.2209818626625</v>
      </c>
    </row>
    <row r="90" spans="1:63">
      <c r="A90" s="416" t="s">
        <v>1</v>
      </c>
      <c r="B90" s="416" t="s">
        <v>97</v>
      </c>
      <c r="C90" s="425" t="s">
        <v>97</v>
      </c>
      <c r="D90" s="424">
        <v>11.034491550366289</v>
      </c>
      <c r="E90" s="424">
        <v>17.198774673647559</v>
      </c>
      <c r="F90" s="424">
        <v>0.83474701830563913</v>
      </c>
      <c r="G90" s="424">
        <v>11.390272</v>
      </c>
      <c r="I90" s="425" t="s">
        <v>97</v>
      </c>
      <c r="J90" s="424">
        <v>5823</v>
      </c>
      <c r="K90" s="424">
        <v>6641</v>
      </c>
      <c r="L90" s="424">
        <v>271</v>
      </c>
      <c r="M90" s="424">
        <v>11420</v>
      </c>
      <c r="O90" s="425" t="s">
        <v>97</v>
      </c>
      <c r="P90" s="424">
        <v>11.034491550366289</v>
      </c>
      <c r="Q90" s="424">
        <v>17.198774673647559</v>
      </c>
      <c r="R90" s="424">
        <v>0.83474701830563913</v>
      </c>
      <c r="S90" s="424">
        <v>11.390272</v>
      </c>
      <c r="U90" s="425" t="s">
        <v>97</v>
      </c>
      <c r="V90" s="424">
        <v>5823</v>
      </c>
      <c r="W90" s="424">
        <v>6641</v>
      </c>
      <c r="X90" s="424">
        <v>271</v>
      </c>
      <c r="Y90" s="424">
        <v>11420</v>
      </c>
      <c r="Z90" s="441">
        <v>1894.9839516342586</v>
      </c>
      <c r="AA90" s="417">
        <f t="shared" si="55"/>
        <v>1894.9839516342586</v>
      </c>
      <c r="AB90" s="417">
        <f t="shared" si="56"/>
        <v>2589.7868805372023</v>
      </c>
      <c r="AC90" s="417">
        <f t="shared" si="57"/>
        <v>3080.2473000208088</v>
      </c>
      <c r="AD90" s="417">
        <f t="shared" si="58"/>
        <v>997.39684763572677</v>
      </c>
      <c r="AF90" s="417">
        <f t="shared" si="59"/>
        <v>1894.9839516342586</v>
      </c>
      <c r="AG90" s="417">
        <f t="shared" si="60"/>
        <v>1894.9839516342586</v>
      </c>
      <c r="AH90" s="417">
        <f t="shared" si="61"/>
        <v>2589.7868805372023</v>
      </c>
      <c r="AI90" s="417">
        <f t="shared" si="62"/>
        <v>3080.2473000208088</v>
      </c>
      <c r="AK90" s="417">
        <f t="shared" si="63"/>
        <v>1894.9839516342586</v>
      </c>
      <c r="AL90" s="322">
        <f t="shared" si="64"/>
        <v>1894.9839516342586</v>
      </c>
      <c r="AM90" s="322">
        <f t="shared" si="65"/>
        <v>2589.7868805372023</v>
      </c>
      <c r="AN90" s="322">
        <f t="shared" si="66"/>
        <v>3080.2473000208088</v>
      </c>
      <c r="AP90" s="417">
        <f t="shared" si="67"/>
        <v>11.034491550366289</v>
      </c>
      <c r="AQ90" s="322">
        <f t="shared" si="68"/>
        <v>12.584588422803112</v>
      </c>
      <c r="AR90" s="322">
        <f t="shared" si="69"/>
        <v>0.7018322446255818</v>
      </c>
      <c r="AS90" s="322">
        <f t="shared" si="70"/>
        <v>35.176424166237638</v>
      </c>
      <c r="AT90" s="322"/>
      <c r="AU90" s="425" t="s">
        <v>638</v>
      </c>
      <c r="AV90" s="322">
        <f t="shared" ref="AV90:AV100" si="79">SUMIFS($AP:$AP,$A:$A,$AU$89,$B:$B,AU90)</f>
        <v>28948.858702000001</v>
      </c>
      <c r="AW90" s="322">
        <f t="shared" ref="AW90:AW100" si="80">SUMIFS($AQ:$AQ,$A:$A,$AU$89,$B:$B,AU90)</f>
        <v>31527.519197464448</v>
      </c>
      <c r="AX90" s="322">
        <f t="shared" ref="AX90:AX100" si="81">SUMIFS($AR:$AR,$A:$A,$AU$89,$B:$B,AU90)</f>
        <v>44487.477503598027</v>
      </c>
      <c r="AY90" s="322">
        <f t="shared" ref="AY90:AY100" si="82">SUMIFS($AS:$AS,$A:$A,$AU$89,$B:$B,AU90)</f>
        <v>62468.853630999998</v>
      </c>
      <c r="BA90" s="425" t="s">
        <v>638</v>
      </c>
      <c r="BB90" s="322">
        <v>18310628</v>
      </c>
      <c r="BC90" s="322">
        <v>17113052</v>
      </c>
      <c r="BD90" s="322">
        <v>17946559</v>
      </c>
      <c r="BE90" s="322">
        <v>21535533</v>
      </c>
      <c r="BG90" s="425" t="s">
        <v>638</v>
      </c>
      <c r="BH90" s="322">
        <f t="shared" si="71"/>
        <v>1580.9866653399326</v>
      </c>
      <c r="BI90" s="322">
        <f t="shared" si="72"/>
        <v>1842.3083852877</v>
      </c>
      <c r="BJ90" s="322">
        <f t="shared" si="73"/>
        <v>2478.8862033996616</v>
      </c>
      <c r="BK90" s="322">
        <f t="shared" si="74"/>
        <v>2900.7340394593439</v>
      </c>
    </row>
    <row r="91" spans="1:63">
      <c r="A91" s="416" t="s">
        <v>1</v>
      </c>
      <c r="B91" s="416" t="s">
        <v>632</v>
      </c>
      <c r="C91" s="425" t="s">
        <v>632</v>
      </c>
      <c r="D91" s="424">
        <v>1.9589921030171608E-2</v>
      </c>
      <c r="E91" s="424">
        <v>0</v>
      </c>
      <c r="F91" s="424">
        <v>0</v>
      </c>
      <c r="G91" s="424">
        <v>0</v>
      </c>
      <c r="I91" s="425" t="s">
        <v>632</v>
      </c>
      <c r="J91" s="424">
        <v>7</v>
      </c>
      <c r="K91" s="424">
        <v>0</v>
      </c>
      <c r="L91" s="424">
        <v>0</v>
      </c>
      <c r="M91" s="424">
        <v>0</v>
      </c>
      <c r="O91" s="425" t="s">
        <v>632</v>
      </c>
      <c r="P91" s="424">
        <v>1.9589921030171608E-2</v>
      </c>
      <c r="Q91" s="424">
        <v>0</v>
      </c>
      <c r="R91" s="424">
        <v>0</v>
      </c>
      <c r="S91" s="424">
        <v>0</v>
      </c>
      <c r="U91" s="425" t="s">
        <v>632</v>
      </c>
      <c r="V91" s="424">
        <v>7</v>
      </c>
      <c r="W91" s="424">
        <v>0</v>
      </c>
      <c r="X91" s="424">
        <v>0</v>
      </c>
      <c r="Y91" s="424">
        <v>0</v>
      </c>
      <c r="Z91" s="441">
        <v>2798.5601471673726</v>
      </c>
      <c r="AA91" s="417">
        <f t="shared" si="55"/>
        <v>2798.5601471673726</v>
      </c>
      <c r="AB91" s="417">
        <f t="shared" si="56"/>
        <v>0</v>
      </c>
      <c r="AC91" s="417">
        <f t="shared" si="57"/>
        <v>0</v>
      </c>
      <c r="AD91" s="417">
        <f t="shared" si="58"/>
        <v>0</v>
      </c>
      <c r="AF91" s="417">
        <f t="shared" si="59"/>
        <v>2798.5601471673726</v>
      </c>
      <c r="AG91" s="417">
        <f t="shared" si="60"/>
        <v>2798.5601471673726</v>
      </c>
      <c r="AH91" s="417">
        <f t="shared" si="61"/>
        <v>0</v>
      </c>
      <c r="AI91" s="417">
        <f t="shared" si="62"/>
        <v>0</v>
      </c>
      <c r="AK91" s="417">
        <f t="shared" si="63"/>
        <v>2798.5601471673726</v>
      </c>
      <c r="AL91" s="322">
        <f t="shared" si="64"/>
        <v>2798.5601471673726</v>
      </c>
      <c r="AM91" s="322">
        <f t="shared" si="65"/>
        <v>0</v>
      </c>
      <c r="AN91" s="322">
        <f t="shared" si="66"/>
        <v>0</v>
      </c>
      <c r="AP91" s="417">
        <f t="shared" si="67"/>
        <v>1.9589921030171608E-2</v>
      </c>
      <c r="AQ91" s="322">
        <f t="shared" si="68"/>
        <v>0</v>
      </c>
      <c r="AR91" s="322">
        <f t="shared" si="69"/>
        <v>0</v>
      </c>
      <c r="AS91" s="322">
        <f t="shared" si="70"/>
        <v>0</v>
      </c>
      <c r="AT91" s="322"/>
      <c r="AU91" s="425" t="s">
        <v>637</v>
      </c>
      <c r="AV91" s="322">
        <f t="shared" si="79"/>
        <v>5014.4892810000001</v>
      </c>
      <c r="AW91" s="322">
        <f t="shared" si="80"/>
        <v>5208.141627770543</v>
      </c>
      <c r="AX91" s="322">
        <f t="shared" si="81"/>
        <v>7213.0635664588344</v>
      </c>
      <c r="AY91" s="322">
        <f t="shared" si="82"/>
        <v>7015.6583179999998</v>
      </c>
      <c r="BA91" s="425" t="s">
        <v>637</v>
      </c>
      <c r="BB91" s="322">
        <v>1449319</v>
      </c>
      <c r="BC91" s="322">
        <v>1671167</v>
      </c>
      <c r="BD91" s="322">
        <v>2052842</v>
      </c>
      <c r="BE91" s="322">
        <v>1948785</v>
      </c>
      <c r="BG91" s="425" t="s">
        <v>637</v>
      </c>
      <c r="BH91" s="322">
        <f t="shared" si="71"/>
        <v>3459.893426498928</v>
      </c>
      <c r="BI91" s="322">
        <f t="shared" si="72"/>
        <v>3116.4698846797137</v>
      </c>
      <c r="BJ91" s="322">
        <f t="shared" si="73"/>
        <v>3513.6964103710052</v>
      </c>
      <c r="BK91" s="322">
        <f t="shared" si="74"/>
        <v>3600.0165836662331</v>
      </c>
    </row>
    <row r="92" spans="1:63">
      <c r="A92" s="416" t="s">
        <v>1</v>
      </c>
      <c r="B92" s="416" t="s">
        <v>631</v>
      </c>
      <c r="C92" s="425" t="s">
        <v>631</v>
      </c>
      <c r="D92" s="424">
        <v>20.770700686104789</v>
      </c>
      <c r="E92" s="424">
        <v>3.0665572029054493</v>
      </c>
      <c r="F92" s="424">
        <v>0</v>
      </c>
      <c r="G92" s="424">
        <v>0</v>
      </c>
      <c r="I92" s="425" t="s">
        <v>631</v>
      </c>
      <c r="J92" s="424">
        <v>3998</v>
      </c>
      <c r="K92" s="424">
        <v>403</v>
      </c>
      <c r="L92" s="424">
        <v>0</v>
      </c>
      <c r="M92" s="424">
        <v>0</v>
      </c>
      <c r="O92" s="425" t="s">
        <v>631</v>
      </c>
      <c r="P92" s="424">
        <v>20.770700686104789</v>
      </c>
      <c r="Q92" s="424">
        <v>3.0665572029054493</v>
      </c>
      <c r="R92" s="424">
        <v>0</v>
      </c>
      <c r="S92" s="424">
        <v>0</v>
      </c>
      <c r="U92" s="425" t="s">
        <v>631</v>
      </c>
      <c r="V92" s="424">
        <v>3998</v>
      </c>
      <c r="W92" s="424">
        <v>403</v>
      </c>
      <c r="X92" s="424">
        <v>0</v>
      </c>
      <c r="Y92" s="424">
        <v>0</v>
      </c>
      <c r="Z92" s="441">
        <v>5195.2728079301623</v>
      </c>
      <c r="AA92" s="417">
        <f t="shared" si="55"/>
        <v>5195.2728079301623</v>
      </c>
      <c r="AB92" s="417">
        <f t="shared" si="56"/>
        <v>7609.3230841326276</v>
      </c>
      <c r="AC92" s="417">
        <f t="shared" si="57"/>
        <v>0</v>
      </c>
      <c r="AD92" s="417">
        <f t="shared" si="58"/>
        <v>0</v>
      </c>
      <c r="AF92" s="417">
        <f t="shared" si="59"/>
        <v>5195.2728079301623</v>
      </c>
      <c r="AG92" s="417">
        <f t="shared" si="60"/>
        <v>5195.2728079301623</v>
      </c>
      <c r="AH92" s="417">
        <f t="shared" si="61"/>
        <v>7609.3230841326276</v>
      </c>
      <c r="AI92" s="417">
        <f t="shared" si="62"/>
        <v>0</v>
      </c>
      <c r="AK92" s="417">
        <f t="shared" si="63"/>
        <v>5195.2728079301623</v>
      </c>
      <c r="AL92" s="322">
        <f t="shared" si="64"/>
        <v>5195.2728079301623</v>
      </c>
      <c r="AM92" s="322">
        <f t="shared" si="65"/>
        <v>7609.3230841326276</v>
      </c>
      <c r="AN92" s="322">
        <f t="shared" si="66"/>
        <v>0</v>
      </c>
      <c r="AP92" s="417">
        <f t="shared" si="67"/>
        <v>20.770700686104789</v>
      </c>
      <c r="AQ92" s="322">
        <f t="shared" si="68"/>
        <v>2.0936949415958552</v>
      </c>
      <c r="AR92" s="322">
        <f t="shared" si="69"/>
        <v>0</v>
      </c>
      <c r="AS92" s="322">
        <f t="shared" si="70"/>
        <v>0</v>
      </c>
      <c r="AT92" s="322"/>
      <c r="AU92" s="425" t="s">
        <v>636</v>
      </c>
      <c r="AV92" s="322">
        <f t="shared" si="79"/>
        <v>351.44178099999999</v>
      </c>
      <c r="AW92" s="322">
        <f t="shared" si="80"/>
        <v>272.15834321582219</v>
      </c>
      <c r="AX92" s="322">
        <f t="shared" si="81"/>
        <v>694.88949752185226</v>
      </c>
      <c r="AY92" s="322">
        <f t="shared" si="82"/>
        <v>1564.5979599999998</v>
      </c>
      <c r="BA92" s="425" t="s">
        <v>636</v>
      </c>
      <c r="BB92" s="322">
        <v>40966</v>
      </c>
      <c r="BC92" s="322">
        <v>38220</v>
      </c>
      <c r="BD92" s="322">
        <v>96596</v>
      </c>
      <c r="BE92" s="322">
        <v>225632</v>
      </c>
      <c r="BG92" s="425" t="s">
        <v>636</v>
      </c>
      <c r="BH92" s="322">
        <f t="shared" si="71"/>
        <v>8578.8649367768394</v>
      </c>
      <c r="BI92" s="322">
        <f t="shared" si="72"/>
        <v>7120.8357722611763</v>
      </c>
      <c r="BJ92" s="322">
        <f t="shared" si="73"/>
        <v>7193.7709379462112</v>
      </c>
      <c r="BK92" s="322">
        <f t="shared" si="74"/>
        <v>6934.2910580059552</v>
      </c>
    </row>
    <row r="93" spans="1:63">
      <c r="A93" s="416" t="s">
        <v>1</v>
      </c>
      <c r="B93" s="416" t="s">
        <v>630</v>
      </c>
      <c r="C93" s="425" t="s">
        <v>630</v>
      </c>
      <c r="D93" s="424">
        <v>786.50529645289657</v>
      </c>
      <c r="E93" s="424">
        <v>1245.1879304616721</v>
      </c>
      <c r="F93" s="424">
        <v>31.310466829492505</v>
      </c>
      <c r="G93" s="424">
        <v>0</v>
      </c>
      <c r="I93" s="425" t="s">
        <v>630</v>
      </c>
      <c r="J93" s="424">
        <v>131406</v>
      </c>
      <c r="K93" s="424">
        <v>279995</v>
      </c>
      <c r="L93" s="424">
        <v>8194</v>
      </c>
      <c r="M93" s="424">
        <v>0</v>
      </c>
      <c r="O93" s="425" t="s">
        <v>630</v>
      </c>
      <c r="P93" s="424">
        <v>786.50529645289657</v>
      </c>
      <c r="Q93" s="424">
        <v>1245.1879304616721</v>
      </c>
      <c r="R93" s="424">
        <v>31.310466829492505</v>
      </c>
      <c r="S93" s="424">
        <v>0</v>
      </c>
      <c r="U93" s="425" t="s">
        <v>630</v>
      </c>
      <c r="V93" s="424">
        <v>131406</v>
      </c>
      <c r="W93" s="424">
        <v>279995</v>
      </c>
      <c r="X93" s="424">
        <v>8194</v>
      </c>
      <c r="Y93" s="424">
        <v>0</v>
      </c>
      <c r="Z93" s="441">
        <v>5985.3073410110392</v>
      </c>
      <c r="AA93" s="417">
        <f t="shared" si="55"/>
        <v>5985.3073410110392</v>
      </c>
      <c r="AB93" s="417">
        <f t="shared" si="56"/>
        <v>4447.1791655624993</v>
      </c>
      <c r="AC93" s="417">
        <f t="shared" si="57"/>
        <v>3821.1455735284972</v>
      </c>
      <c r="AD93" s="417">
        <f t="shared" si="58"/>
        <v>0</v>
      </c>
      <c r="AF93" s="417">
        <f t="shared" si="59"/>
        <v>5985.3073410110383</v>
      </c>
      <c r="AG93" s="417">
        <f t="shared" si="60"/>
        <v>5985.3073410110392</v>
      </c>
      <c r="AH93" s="417">
        <f t="shared" si="61"/>
        <v>4447.1791655624993</v>
      </c>
      <c r="AI93" s="417">
        <f t="shared" si="62"/>
        <v>3821.1455735284972</v>
      </c>
      <c r="AK93" s="417">
        <f t="shared" si="63"/>
        <v>5985.3073410110383</v>
      </c>
      <c r="AL93" s="322">
        <f t="shared" si="64"/>
        <v>5985.3073410110392</v>
      </c>
      <c r="AM93" s="322">
        <f t="shared" si="65"/>
        <v>4447.1791655624993</v>
      </c>
      <c r="AN93" s="322">
        <f t="shared" si="66"/>
        <v>3821.1455735284972</v>
      </c>
      <c r="AP93" s="417">
        <f t="shared" si="67"/>
        <v>786.50529645289646</v>
      </c>
      <c r="AQ93" s="322">
        <f t="shared" si="68"/>
        <v>1675.8561289463858</v>
      </c>
      <c r="AR93" s="322">
        <f t="shared" si="69"/>
        <v>36.440186082619114</v>
      </c>
      <c r="AS93" s="322">
        <f t="shared" si="70"/>
        <v>0</v>
      </c>
      <c r="AT93" s="322"/>
      <c r="AU93" s="425" t="s">
        <v>635</v>
      </c>
      <c r="AV93" s="322">
        <f t="shared" si="79"/>
        <v>3845.1620649999995</v>
      </c>
      <c r="AW93" s="322">
        <f t="shared" si="80"/>
        <v>3605.7554755123533</v>
      </c>
      <c r="AX93" s="322">
        <f t="shared" si="81"/>
        <v>4089.8181342110083</v>
      </c>
      <c r="AY93" s="322">
        <f t="shared" si="82"/>
        <v>3986.2385429999999</v>
      </c>
      <c r="BA93" s="425" t="s">
        <v>635</v>
      </c>
      <c r="BB93" s="322">
        <v>3504925</v>
      </c>
      <c r="BC93" s="322">
        <v>3287957</v>
      </c>
      <c r="BD93" s="322">
        <v>3640423</v>
      </c>
      <c r="BE93" s="322">
        <v>3481097</v>
      </c>
      <c r="BG93" s="425" t="s">
        <v>635</v>
      </c>
      <c r="BH93" s="322">
        <f t="shared" si="71"/>
        <v>1097.0739930241016</v>
      </c>
      <c r="BI93" s="322">
        <f t="shared" si="72"/>
        <v>1096.6553016089788</v>
      </c>
      <c r="BJ93" s="322">
        <f t="shared" si="73"/>
        <v>1123.4458562125908</v>
      </c>
      <c r="BK93" s="322">
        <f t="shared" si="74"/>
        <v>1145.1098728360628</v>
      </c>
    </row>
    <row r="94" spans="1:63">
      <c r="A94" s="416" t="s">
        <v>1</v>
      </c>
      <c r="B94" s="416" t="s">
        <v>630</v>
      </c>
      <c r="C94" s="425" t="s">
        <v>639</v>
      </c>
      <c r="D94" s="424">
        <v>29.593892449745319</v>
      </c>
      <c r="E94" s="424">
        <v>22.705038517729896</v>
      </c>
      <c r="F94" s="424">
        <v>9.5819838726499587E-2</v>
      </c>
      <c r="G94" s="424">
        <v>2.4529999999999998</v>
      </c>
      <c r="I94" s="425" t="s">
        <v>639</v>
      </c>
      <c r="J94" s="424">
        <v>80481</v>
      </c>
      <c r="K94" s="424">
        <v>41169</v>
      </c>
      <c r="L94" s="424">
        <v>3</v>
      </c>
      <c r="M94" s="424">
        <v>4906</v>
      </c>
      <c r="O94" s="425" t="s">
        <v>639</v>
      </c>
      <c r="P94" s="424">
        <v>29.593892449745319</v>
      </c>
      <c r="Q94" s="424">
        <v>22.705038517729896</v>
      </c>
      <c r="R94" s="424">
        <v>9.5819838726499587E-2</v>
      </c>
      <c r="S94" s="424">
        <v>2.4529999999999998</v>
      </c>
      <c r="U94" s="425" t="s">
        <v>639</v>
      </c>
      <c r="V94" s="424">
        <v>80481</v>
      </c>
      <c r="W94" s="424">
        <v>41169</v>
      </c>
      <c r="X94" s="424">
        <v>3</v>
      </c>
      <c r="Y94" s="424">
        <v>4906</v>
      </c>
      <c r="Z94" s="441">
        <v>367.71278251693343</v>
      </c>
      <c r="AA94" s="417">
        <f t="shared" si="55"/>
        <v>367.71278251693343</v>
      </c>
      <c r="AB94" s="417">
        <f t="shared" si="56"/>
        <v>551.50813762126597</v>
      </c>
      <c r="AC94" s="417">
        <f t="shared" si="57"/>
        <v>31939.946242166527</v>
      </c>
      <c r="AD94" s="417">
        <f t="shared" si="58"/>
        <v>500</v>
      </c>
      <c r="AF94" s="417">
        <f t="shared" si="59"/>
        <v>367.71278251693343</v>
      </c>
      <c r="AG94" s="417">
        <f t="shared" si="60"/>
        <v>367.71278251693343</v>
      </c>
      <c r="AH94" s="417">
        <f t="shared" si="61"/>
        <v>551.50813762126597</v>
      </c>
      <c r="AI94" s="417">
        <f t="shared" si="62"/>
        <v>31939.946242166527</v>
      </c>
      <c r="AK94" s="417">
        <f t="shared" si="63"/>
        <v>367.71278251693343</v>
      </c>
      <c r="AL94" s="322">
        <f t="shared" si="64"/>
        <v>367.71278251693343</v>
      </c>
      <c r="AM94" s="322">
        <f t="shared" si="65"/>
        <v>551.50813762126597</v>
      </c>
      <c r="AN94" s="322">
        <f t="shared" si="66"/>
        <v>31939.946242166527</v>
      </c>
      <c r="AP94" s="417">
        <f t="shared" si="67"/>
        <v>29.593892449745319</v>
      </c>
      <c r="AQ94" s="322">
        <f t="shared" si="68"/>
        <v>15.138367543439632</v>
      </c>
      <c r="AR94" s="322">
        <f t="shared" si="69"/>
        <v>1.6545244128637977E-3</v>
      </c>
      <c r="AS94" s="322">
        <f t="shared" si="70"/>
        <v>156.69737626406899</v>
      </c>
      <c r="AT94" s="322"/>
      <c r="AU94" s="425" t="s">
        <v>634</v>
      </c>
      <c r="AV94" s="322">
        <f t="shared" si="79"/>
        <v>2350.9687150000004</v>
      </c>
      <c r="AW94" s="322">
        <f t="shared" si="80"/>
        <v>2486.5973485675768</v>
      </c>
      <c r="AX94" s="322">
        <f t="shared" si="81"/>
        <v>3721.6610964934061</v>
      </c>
      <c r="AY94" s="322">
        <f t="shared" si="82"/>
        <v>2209.4877320000001</v>
      </c>
      <c r="BA94" s="425" t="s">
        <v>634</v>
      </c>
      <c r="BB94" s="322">
        <v>222297</v>
      </c>
      <c r="BC94" s="322">
        <v>229111</v>
      </c>
      <c r="BD94" s="322">
        <v>313687</v>
      </c>
      <c r="BE94" s="322">
        <v>202070</v>
      </c>
      <c r="BG94" s="425" t="s">
        <v>634</v>
      </c>
      <c r="BH94" s="322">
        <f t="shared" si="71"/>
        <v>10575.800460644996</v>
      </c>
      <c r="BI94" s="322">
        <f t="shared" si="72"/>
        <v>10853.242963312878</v>
      </c>
      <c r="BJ94" s="322">
        <f t="shared" si="73"/>
        <v>11864.250340286357</v>
      </c>
      <c r="BK94" s="322">
        <f t="shared" si="74"/>
        <v>10934.268976097392</v>
      </c>
    </row>
    <row r="95" spans="1:63">
      <c r="A95" s="416" t="s">
        <v>1</v>
      </c>
      <c r="B95" s="416" t="s">
        <v>629</v>
      </c>
      <c r="C95" s="425" t="s">
        <v>629</v>
      </c>
      <c r="D95" s="424">
        <v>8.2920455908116875</v>
      </c>
      <c r="E95" s="424">
        <v>7.8863534412909946</v>
      </c>
      <c r="F95" s="424">
        <v>0.22364029152601247</v>
      </c>
      <c r="G95" s="424">
        <v>386.53523000000001</v>
      </c>
      <c r="I95" s="425" t="s">
        <v>629</v>
      </c>
      <c r="J95" s="424">
        <v>1676</v>
      </c>
      <c r="K95" s="424">
        <v>2730</v>
      </c>
      <c r="L95" s="424">
        <v>130</v>
      </c>
      <c r="M95" s="424">
        <v>290618</v>
      </c>
      <c r="O95" s="425" t="s">
        <v>629</v>
      </c>
      <c r="P95" s="424">
        <v>8.2920455908116875</v>
      </c>
      <c r="Q95" s="424">
        <v>7.8863534412909946</v>
      </c>
      <c r="R95" s="424">
        <v>0.22364029152601247</v>
      </c>
      <c r="S95" s="424">
        <v>386.53523000000001</v>
      </c>
      <c r="U95" s="425" t="s">
        <v>629</v>
      </c>
      <c r="V95" s="424">
        <v>1676</v>
      </c>
      <c r="W95" s="424">
        <v>2730</v>
      </c>
      <c r="X95" s="424">
        <v>130</v>
      </c>
      <c r="Y95" s="424">
        <v>290618</v>
      </c>
      <c r="Z95" s="441">
        <v>4947.5212355678323</v>
      </c>
      <c r="AA95" s="417">
        <f t="shared" si="55"/>
        <v>4947.5212355678323</v>
      </c>
      <c r="AB95" s="417">
        <f t="shared" si="56"/>
        <v>2888.7741543190455</v>
      </c>
      <c r="AC95" s="417">
        <f t="shared" si="57"/>
        <v>1720.3099348154806</v>
      </c>
      <c r="AD95" s="417">
        <f t="shared" si="58"/>
        <v>1330.0457301337151</v>
      </c>
      <c r="AF95" s="417">
        <f t="shared" si="59"/>
        <v>4947.5212355678323</v>
      </c>
      <c r="AG95" s="417">
        <f t="shared" si="60"/>
        <v>4947.5212355678323</v>
      </c>
      <c r="AH95" s="417">
        <f t="shared" si="61"/>
        <v>2888.7741543190455</v>
      </c>
      <c r="AI95" s="417">
        <f t="shared" si="62"/>
        <v>1720.3099348154806</v>
      </c>
      <c r="AK95" s="417">
        <f t="shared" si="63"/>
        <v>4947.5212355678323</v>
      </c>
      <c r="AL95" s="322">
        <f t="shared" si="64"/>
        <v>4947.5212355678323</v>
      </c>
      <c r="AM95" s="322">
        <f t="shared" si="65"/>
        <v>2888.7741543190455</v>
      </c>
      <c r="AN95" s="322">
        <f t="shared" si="66"/>
        <v>1720.3099348154806</v>
      </c>
      <c r="AP95" s="417">
        <f t="shared" si="67"/>
        <v>8.2920455908116875</v>
      </c>
      <c r="AQ95" s="322">
        <f t="shared" si="68"/>
        <v>13.506732973100181</v>
      </c>
      <c r="AR95" s="322">
        <f t="shared" si="69"/>
        <v>0.37554064006147592</v>
      </c>
      <c r="AS95" s="322">
        <f t="shared" si="70"/>
        <v>499.95303263620531</v>
      </c>
      <c r="AT95" s="322"/>
      <c r="AU95" s="425" t="s">
        <v>633</v>
      </c>
      <c r="AV95" s="322">
        <f t="shared" si="79"/>
        <v>947.96940600000016</v>
      </c>
      <c r="AW95" s="322">
        <f t="shared" si="80"/>
        <v>978.0887652891056</v>
      </c>
      <c r="AX95" s="322">
        <f t="shared" si="81"/>
        <v>621.66397336699606</v>
      </c>
      <c r="AY95" s="322">
        <f t="shared" si="82"/>
        <v>532.73001599999998</v>
      </c>
      <c r="BA95" s="425" t="s">
        <v>633</v>
      </c>
      <c r="BB95" s="322">
        <v>582163</v>
      </c>
      <c r="BC95" s="322">
        <v>475529</v>
      </c>
      <c r="BD95" s="322">
        <v>250488</v>
      </c>
      <c r="BE95" s="322">
        <v>277322</v>
      </c>
      <c r="BG95" s="425" t="s">
        <v>633</v>
      </c>
      <c r="BH95" s="322">
        <f t="shared" si="71"/>
        <v>1628.3573603956281</v>
      </c>
      <c r="BI95" s="322">
        <f t="shared" si="72"/>
        <v>2056.8435685081367</v>
      </c>
      <c r="BJ95" s="322">
        <f t="shared" si="73"/>
        <v>2481.8113976198301</v>
      </c>
      <c r="BK95" s="322">
        <f t="shared" si="74"/>
        <v>1920.9800015866033</v>
      </c>
    </row>
    <row r="96" spans="1:63">
      <c r="A96" s="423"/>
      <c r="B96" s="423"/>
      <c r="C96" s="434" t="s">
        <v>641</v>
      </c>
      <c r="D96" s="433">
        <v>274579.57025851595</v>
      </c>
      <c r="E96" s="433">
        <v>191340.36051708611</v>
      </c>
      <c r="F96" s="433">
        <v>190019.26463275292</v>
      </c>
      <c r="G96" s="433">
        <v>174053</v>
      </c>
      <c r="H96" s="423"/>
      <c r="I96" s="434" t="s">
        <v>641</v>
      </c>
      <c r="J96" s="433">
        <v>47340130.279683821</v>
      </c>
      <c r="K96" s="433">
        <v>33282412.170796923</v>
      </c>
      <c r="L96" s="433">
        <v>32506739.544250708</v>
      </c>
      <c r="M96" s="433">
        <v>32194639.243689686</v>
      </c>
      <c r="O96" s="434" t="s">
        <v>641</v>
      </c>
      <c r="P96" s="435">
        <f>P97+P109+P121+P133+P145+P157+P169</f>
        <v>1541.715722956294</v>
      </c>
      <c r="Q96" s="435">
        <f>Q97+Q109+Q121+Q133+Q145+Q157+Q169</f>
        <v>1118.949476708106</v>
      </c>
      <c r="R96" s="435">
        <f>R97+R109+R121+R133+R145+R157+R169</f>
        <v>1055.3108110227308</v>
      </c>
      <c r="S96" s="435">
        <f>S97+S109+S121+S133+S145+S157+S169</f>
        <v>998.01032110091751</v>
      </c>
      <c r="T96" s="322"/>
      <c r="U96" s="434" t="s">
        <v>641</v>
      </c>
      <c r="V96" s="433">
        <v>47340130.279683821</v>
      </c>
      <c r="W96" s="433">
        <v>33282412.170796923</v>
      </c>
      <c r="X96" s="433">
        <v>32506739.544250708</v>
      </c>
      <c r="Y96" s="433">
        <v>32194639.243689686</v>
      </c>
      <c r="Z96" s="441"/>
      <c r="AA96" s="417">
        <f t="shared" si="55"/>
        <v>5800.1439505195594</v>
      </c>
      <c r="AB96" s="417">
        <f t="shared" si="56"/>
        <v>5748.9931779937033</v>
      </c>
      <c r="AC96" s="417">
        <f t="shared" si="57"/>
        <v>5845.5344121511753</v>
      </c>
      <c r="AD96" s="417">
        <f t="shared" si="58"/>
        <v>5406.2727239323012</v>
      </c>
      <c r="AF96" s="417">
        <f t="shared" si="59"/>
        <v>32.566782428520831</v>
      </c>
      <c r="AG96" s="417">
        <f t="shared" ref="AG96:AG127" si="83">IFERROR(Q96/W96*10^6,0)</f>
        <v>33.619843146162012</v>
      </c>
      <c r="AH96" s="417">
        <f t="shared" ref="AH96:AH127" si="84">IFERROR(R96/X96*10^6,0)</f>
        <v>32.464369722043621</v>
      </c>
      <c r="AI96" s="417">
        <f t="shared" ref="AI96:AI127" si="85">IFERROR(S96/Y96*10^6,0)</f>
        <v>30.999270206033838</v>
      </c>
      <c r="AK96" s="417">
        <v>5800.1439505195594</v>
      </c>
      <c r="AL96" s="417">
        <v>5800.1439505195594</v>
      </c>
      <c r="AM96" s="417">
        <v>5748.9931779937042</v>
      </c>
      <c r="AN96" s="417">
        <v>5845.5344121511744</v>
      </c>
      <c r="AP96" s="417">
        <f t="shared" si="67"/>
        <v>274579.57025851595</v>
      </c>
      <c r="AQ96" s="417">
        <f t="shared" si="68"/>
        <v>193042.78161114632</v>
      </c>
      <c r="AR96" s="417">
        <f t="shared" si="69"/>
        <v>186881.0238787155</v>
      </c>
      <c r="AS96" s="417">
        <f t="shared" si="70"/>
        <v>188194.87158578073</v>
      </c>
      <c r="AT96" s="417"/>
      <c r="AU96" s="425" t="s">
        <v>97</v>
      </c>
      <c r="AV96" s="322">
        <f t="shared" si="79"/>
        <v>251.59166299999998</v>
      </c>
      <c r="AW96" s="322">
        <f t="shared" si="80"/>
        <v>210.88465971702735</v>
      </c>
      <c r="AX96" s="322">
        <f t="shared" si="81"/>
        <v>230.42673075380048</v>
      </c>
      <c r="AY96" s="322">
        <f t="shared" si="82"/>
        <v>107.342905</v>
      </c>
      <c r="BA96" s="425" t="s">
        <v>97</v>
      </c>
      <c r="BB96" s="322">
        <v>224558</v>
      </c>
      <c r="BC96" s="322">
        <v>185207</v>
      </c>
      <c r="BD96" s="322">
        <v>196364</v>
      </c>
      <c r="BE96" s="322">
        <v>85994</v>
      </c>
      <c r="BG96" s="425" t="s">
        <v>97</v>
      </c>
      <c r="BH96" s="322">
        <f t="shared" si="71"/>
        <v>1120.3861051487811</v>
      </c>
      <c r="BI96" s="322">
        <f t="shared" si="72"/>
        <v>1138.6430303229756</v>
      </c>
      <c r="BJ96" s="322">
        <f t="shared" si="73"/>
        <v>1173.4672890845598</v>
      </c>
      <c r="BK96" s="322">
        <f t="shared" si="74"/>
        <v>1248.2604018885038</v>
      </c>
    </row>
    <row r="97" spans="1:63">
      <c r="C97" s="432" t="s">
        <v>296</v>
      </c>
      <c r="D97" s="431">
        <v>39010.963650687983</v>
      </c>
      <c r="E97" s="431">
        <v>29612.860079771333</v>
      </c>
      <c r="F97" s="431">
        <v>31873.62143270973</v>
      </c>
      <c r="G97" s="431">
        <v>22247.596679374969</v>
      </c>
      <c r="I97" s="432" t="s">
        <v>296</v>
      </c>
      <c r="J97" s="431">
        <v>9751654.8102179989</v>
      </c>
      <c r="K97" s="431">
        <v>7987123</v>
      </c>
      <c r="L97" s="431">
        <v>8260122</v>
      </c>
      <c r="M97" s="431">
        <v>5718703</v>
      </c>
      <c r="O97" s="432" t="s">
        <v>296</v>
      </c>
      <c r="P97" s="417">
        <f>SUM(P98:P108)</f>
        <v>219.0396611492869</v>
      </c>
      <c r="Q97" s="417">
        <f>SUM(Q98:Q108)</f>
        <v>173.17462034953991</v>
      </c>
      <c r="R97" s="417">
        <f>SUM(R98:R108)</f>
        <v>177.01666906980853</v>
      </c>
      <c r="S97" s="417">
        <f>SUM(S98:S108)</f>
        <v>127.56649472118676</v>
      </c>
      <c r="U97" s="432" t="s">
        <v>296</v>
      </c>
      <c r="V97" s="431">
        <v>9751654.8102179989</v>
      </c>
      <c r="W97" s="431">
        <v>7987123</v>
      </c>
      <c r="X97" s="431">
        <v>8260122</v>
      </c>
      <c r="Y97" s="431">
        <v>5718703</v>
      </c>
      <c r="Z97" s="441"/>
      <c r="AA97" s="417">
        <f t="shared" si="55"/>
        <v>4000.445504881021</v>
      </c>
      <c r="AB97" s="417">
        <f t="shared" si="56"/>
        <v>3707.5753158892549</v>
      </c>
      <c r="AC97" s="417">
        <f t="shared" si="57"/>
        <v>3858.7349475842766</v>
      </c>
      <c r="AD97" s="417">
        <f t="shared" si="58"/>
        <v>3890.3221026472206</v>
      </c>
      <c r="AF97" s="417">
        <f t="shared" si="59"/>
        <v>22.461793963397096</v>
      </c>
      <c r="AG97" s="417">
        <f t="shared" si="83"/>
        <v>21.681726993504409</v>
      </c>
      <c r="AH97" s="417">
        <f t="shared" si="84"/>
        <v>21.430272951151149</v>
      </c>
      <c r="AI97" s="417">
        <f t="shared" si="85"/>
        <v>22.306892790408376</v>
      </c>
      <c r="AK97" s="417">
        <v>4000.4455048810228</v>
      </c>
      <c r="AL97" s="417">
        <v>4000.4455048810228</v>
      </c>
      <c r="AM97" s="417">
        <v>3707.5753158892539</v>
      </c>
      <c r="AN97" s="417">
        <v>3858.7349475842761</v>
      </c>
      <c r="AP97" s="417">
        <f t="shared" si="67"/>
        <v>39010.963650687998</v>
      </c>
      <c r="AQ97" s="417">
        <f t="shared" si="68"/>
        <v>31952.05030228183</v>
      </c>
      <c r="AR97" s="417">
        <f t="shared" si="69"/>
        <v>30625.024433433777</v>
      </c>
      <c r="AS97" s="417">
        <f t="shared" si="70"/>
        <v>22066.959120955045</v>
      </c>
      <c r="AT97" s="417"/>
      <c r="AU97" s="425" t="s">
        <v>632</v>
      </c>
      <c r="AV97" s="322">
        <f t="shared" si="79"/>
        <v>0.146868</v>
      </c>
      <c r="AW97" s="322">
        <f t="shared" si="80"/>
        <v>36.144043739355944</v>
      </c>
      <c r="AX97" s="322">
        <f t="shared" si="81"/>
        <v>8.6004900383590002</v>
      </c>
      <c r="AY97" s="322">
        <f t="shared" si="82"/>
        <v>49.877831999999998</v>
      </c>
      <c r="BA97" s="425" t="s">
        <v>632</v>
      </c>
      <c r="BB97" s="322">
        <v>36</v>
      </c>
      <c r="BC97" s="322">
        <v>1974</v>
      </c>
      <c r="BD97" s="322">
        <v>1516</v>
      </c>
      <c r="BE97" s="322">
        <v>2634</v>
      </c>
      <c r="BG97" s="425" t="s">
        <v>632</v>
      </c>
      <c r="BH97" s="322">
        <f t="shared" si="71"/>
        <v>4079.6666666666665</v>
      </c>
      <c r="BI97" s="322">
        <f t="shared" si="72"/>
        <v>18310.052552865222</v>
      </c>
      <c r="BJ97" s="322">
        <f t="shared" si="73"/>
        <v>5673.146463297493</v>
      </c>
      <c r="BK97" s="322">
        <f t="shared" si="74"/>
        <v>18936.154897494303</v>
      </c>
    </row>
    <row r="98" spans="1:63">
      <c r="A98" s="416" t="s">
        <v>296</v>
      </c>
      <c r="B98" s="416" t="s">
        <v>638</v>
      </c>
      <c r="C98" s="425" t="s">
        <v>638</v>
      </c>
      <c r="D98" s="424">
        <v>6630.469324452456</v>
      </c>
      <c r="E98" s="424">
        <v>5472.5633318822447</v>
      </c>
      <c r="F98" s="424">
        <v>5238.9680113922586</v>
      </c>
      <c r="G98" s="424">
        <v>4187.4261588383233</v>
      </c>
      <c r="I98" s="425" t="s">
        <v>638</v>
      </c>
      <c r="J98" s="424">
        <v>2299650</v>
      </c>
      <c r="K98" s="424">
        <v>2180979</v>
      </c>
      <c r="L98" s="424">
        <v>1977113</v>
      </c>
      <c r="M98" s="424">
        <v>1787973</v>
      </c>
      <c r="O98" s="425" t="s">
        <v>638</v>
      </c>
      <c r="P98" s="417">
        <v>37.228912546055341</v>
      </c>
      <c r="Q98" s="417">
        <v>32.003294338492658</v>
      </c>
      <c r="R98" s="417">
        <v>29.095679281307667</v>
      </c>
      <c r="S98" s="417">
        <v>24.010471094256442</v>
      </c>
      <c r="U98" s="425" t="s">
        <v>638</v>
      </c>
      <c r="V98" s="424">
        <v>2299650</v>
      </c>
      <c r="W98" s="424">
        <v>2180979</v>
      </c>
      <c r="X98" s="424">
        <v>1977113</v>
      </c>
      <c r="Y98" s="424">
        <v>1787973</v>
      </c>
      <c r="Z98" s="441">
        <v>2883.251505425807</v>
      </c>
      <c r="AA98" s="417">
        <f t="shared" si="55"/>
        <v>2883.251505425807</v>
      </c>
      <c r="AB98" s="417">
        <f t="shared" si="56"/>
        <v>2509.2233037925835</v>
      </c>
      <c r="AC98" s="417">
        <f t="shared" si="57"/>
        <v>2649.8070729352639</v>
      </c>
      <c r="AD98" s="417">
        <f t="shared" si="58"/>
        <v>2341.996304663618</v>
      </c>
      <c r="AF98" s="417">
        <f t="shared" si="59"/>
        <v>16.188947251127495</v>
      </c>
      <c r="AG98" s="417">
        <f t="shared" si="83"/>
        <v>14.673820490015107</v>
      </c>
      <c r="AH98" s="417">
        <f t="shared" si="84"/>
        <v>14.716244990199177</v>
      </c>
      <c r="AI98" s="417">
        <f t="shared" si="85"/>
        <v>13.428877893713407</v>
      </c>
      <c r="AK98" s="417">
        <v>2883.2515054258065</v>
      </c>
      <c r="AL98" s="417">
        <v>2883.2515054258065</v>
      </c>
      <c r="AM98" s="417">
        <v>2509.2233037925835</v>
      </c>
      <c r="AN98" s="417">
        <v>2649.8070729352639</v>
      </c>
      <c r="AP98" s="417">
        <f t="shared" si="67"/>
        <v>6630.4693244524551</v>
      </c>
      <c r="AQ98" s="417">
        <f t="shared" si="68"/>
        <v>6288.3109850520696</v>
      </c>
      <c r="AR98" s="417">
        <f t="shared" si="69"/>
        <v>4961.0180138312662</v>
      </c>
      <c r="AS98" s="417">
        <f t="shared" si="70"/>
        <v>4737.783501617283</v>
      </c>
      <c r="AT98" s="417"/>
      <c r="AU98" s="425" t="s">
        <v>631</v>
      </c>
      <c r="AV98" s="322">
        <f t="shared" si="79"/>
        <v>1553.0718140000001</v>
      </c>
      <c r="AW98" s="322">
        <f t="shared" si="80"/>
        <v>1316.0879252936979</v>
      </c>
      <c r="AX98" s="322">
        <f t="shared" si="81"/>
        <v>972.62337707208906</v>
      </c>
      <c r="AY98" s="322">
        <f t="shared" si="82"/>
        <v>1693.558323</v>
      </c>
      <c r="BA98" s="425" t="s">
        <v>631</v>
      </c>
      <c r="BB98" s="322">
        <v>324608</v>
      </c>
      <c r="BC98" s="322">
        <v>313509</v>
      </c>
      <c r="BD98" s="322">
        <v>211258</v>
      </c>
      <c r="BE98" s="322">
        <v>354582</v>
      </c>
      <c r="BG98" s="425" t="s">
        <v>631</v>
      </c>
      <c r="BH98" s="322">
        <f t="shared" si="71"/>
        <v>4784.4532913544963</v>
      </c>
      <c r="BI98" s="322">
        <f t="shared" si="72"/>
        <v>4197.9270939389235</v>
      </c>
      <c r="BJ98" s="322">
        <f t="shared" si="73"/>
        <v>4603.9599781882298</v>
      </c>
      <c r="BK98" s="322">
        <f t="shared" si="74"/>
        <v>4776.2106452104172</v>
      </c>
    </row>
    <row r="99" spans="1:63">
      <c r="A99" s="416" t="s">
        <v>296</v>
      </c>
      <c r="B99" s="416" t="s">
        <v>637</v>
      </c>
      <c r="C99" s="425" t="s">
        <v>637</v>
      </c>
      <c r="D99" s="424">
        <v>8241.7000764472286</v>
      </c>
      <c r="E99" s="424">
        <v>5371.496090345815</v>
      </c>
      <c r="F99" s="424">
        <v>4659.4483696330299</v>
      </c>
      <c r="G99" s="424">
        <v>2917.4593122155325</v>
      </c>
      <c r="I99" s="425" t="s">
        <v>637</v>
      </c>
      <c r="J99" s="424">
        <v>1490355</v>
      </c>
      <c r="K99" s="424">
        <v>1151165</v>
      </c>
      <c r="L99" s="424">
        <v>1136728</v>
      </c>
      <c r="M99" s="424">
        <v>726053</v>
      </c>
      <c r="O99" s="425" t="s">
        <v>637</v>
      </c>
      <c r="P99" s="417">
        <v>46.275688245071471</v>
      </c>
      <c r="Q99" s="417">
        <v>31.412257838279618</v>
      </c>
      <c r="R99" s="417">
        <v>25.877198542891424</v>
      </c>
      <c r="S99" s="417">
        <v>16.728551102153283</v>
      </c>
      <c r="U99" s="425" t="s">
        <v>637</v>
      </c>
      <c r="V99" s="424">
        <v>1490355</v>
      </c>
      <c r="W99" s="424">
        <v>1151165</v>
      </c>
      <c r="X99" s="424">
        <v>1136728</v>
      </c>
      <c r="Y99" s="424">
        <v>726053</v>
      </c>
      <c r="Z99" s="441">
        <v>5530.0247769472562</v>
      </c>
      <c r="AA99" s="417">
        <f t="shared" si="55"/>
        <v>5530.0247769472562</v>
      </c>
      <c r="AB99" s="417">
        <f t="shared" si="56"/>
        <v>4666.1391636696862</v>
      </c>
      <c r="AC99" s="417">
        <f t="shared" si="57"/>
        <v>4099.0002618331118</v>
      </c>
      <c r="AD99" s="417">
        <f t="shared" si="58"/>
        <v>4018.2456545397267</v>
      </c>
      <c r="AF99" s="417">
        <f t="shared" si="59"/>
        <v>31.050111044060959</v>
      </c>
      <c r="AG99" s="417">
        <f t="shared" si="83"/>
        <v>27.287363530232085</v>
      </c>
      <c r="AH99" s="417">
        <f t="shared" si="84"/>
        <v>22.764635465028945</v>
      </c>
      <c r="AI99" s="417">
        <f t="shared" si="85"/>
        <v>23.0403993952966</v>
      </c>
      <c r="AK99" s="417">
        <v>5530.0247769472562</v>
      </c>
      <c r="AL99" s="417">
        <v>5530.0247769472562</v>
      </c>
      <c r="AM99" s="417">
        <v>4666.1391636696862</v>
      </c>
      <c r="AN99" s="417">
        <v>4099.0002618331118</v>
      </c>
      <c r="AP99" s="417">
        <f t="shared" si="67"/>
        <v>8241.7000764472286</v>
      </c>
      <c r="AQ99" s="417">
        <f t="shared" si="68"/>
        <v>6365.9709723544884</v>
      </c>
      <c r="AR99" s="417">
        <f t="shared" si="69"/>
        <v>5304.1310392399146</v>
      </c>
      <c r="AS99" s="417">
        <f t="shared" si="70"/>
        <v>2976.0914371047161</v>
      </c>
      <c r="AT99" s="417"/>
      <c r="AU99" s="425" t="s">
        <v>630</v>
      </c>
      <c r="AV99" s="322">
        <f t="shared" si="79"/>
        <v>4846.8046989999993</v>
      </c>
      <c r="AW99" s="322">
        <f t="shared" si="80"/>
        <v>4738.2715498736743</v>
      </c>
      <c r="AX99" s="322">
        <f t="shared" si="81"/>
        <v>5188.9516879391795</v>
      </c>
      <c r="AY99" s="322">
        <f t="shared" si="82"/>
        <v>5877.6199350000006</v>
      </c>
      <c r="BA99" s="425" t="s">
        <v>630</v>
      </c>
      <c r="BB99" s="322">
        <v>2225777</v>
      </c>
      <c r="BC99" s="322">
        <v>2080505</v>
      </c>
      <c r="BD99" s="322">
        <v>2256018</v>
      </c>
      <c r="BE99" s="322">
        <v>2262868</v>
      </c>
      <c r="BG99" s="425" t="s">
        <v>630</v>
      </c>
      <c r="BH99" s="322">
        <f t="shared" si="71"/>
        <v>2177.5787507014402</v>
      </c>
      <c r="BI99" s="322">
        <f t="shared" si="72"/>
        <v>2277.4622266582751</v>
      </c>
      <c r="BJ99" s="322">
        <f t="shared" si="73"/>
        <v>2300.0488861078143</v>
      </c>
      <c r="BK99" s="322">
        <f t="shared" si="74"/>
        <v>2597.4205897118177</v>
      </c>
    </row>
    <row r="100" spans="1:63">
      <c r="A100" s="416" t="s">
        <v>296</v>
      </c>
      <c r="B100" s="416" t="s">
        <v>636</v>
      </c>
      <c r="C100" s="425" t="s">
        <v>636</v>
      </c>
      <c r="D100" s="424">
        <v>9299.24556335118</v>
      </c>
      <c r="E100" s="424">
        <v>5861.0118538954657</v>
      </c>
      <c r="F100" s="424">
        <v>7622.198292719545</v>
      </c>
      <c r="G100" s="424">
        <v>7677.4219301620669</v>
      </c>
      <c r="I100" s="425" t="s">
        <v>636</v>
      </c>
      <c r="J100" s="424">
        <v>1203170.1556150001</v>
      </c>
      <c r="K100" s="424">
        <v>821430</v>
      </c>
      <c r="L100" s="424">
        <v>975132</v>
      </c>
      <c r="M100" s="424">
        <v>1213378</v>
      </c>
      <c r="O100" s="425" t="s">
        <v>636</v>
      </c>
      <c r="P100" s="417">
        <v>52.213619109214939</v>
      </c>
      <c r="Q100" s="417">
        <v>34.274923122195709</v>
      </c>
      <c r="R100" s="417">
        <v>42.331435592133424</v>
      </c>
      <c r="S100" s="417">
        <v>44.021914737167812</v>
      </c>
      <c r="U100" s="425" t="s">
        <v>636</v>
      </c>
      <c r="V100" s="424">
        <v>1203170.1556150001</v>
      </c>
      <c r="W100" s="424">
        <v>821430</v>
      </c>
      <c r="X100" s="424">
        <v>975132</v>
      </c>
      <c r="Y100" s="424">
        <v>1213378</v>
      </c>
      <c r="Z100" s="441">
        <v>7728.9529830449228</v>
      </c>
      <c r="AA100" s="417">
        <f t="shared" si="55"/>
        <v>7728.9529830449228</v>
      </c>
      <c r="AB100" s="417">
        <f t="shared" si="56"/>
        <v>7135.1324566858602</v>
      </c>
      <c r="AC100" s="417">
        <f t="shared" si="57"/>
        <v>7816.5810297678117</v>
      </c>
      <c r="AD100" s="417">
        <f t="shared" si="58"/>
        <v>6327.3126182954256</v>
      </c>
      <c r="AF100" s="417">
        <f t="shared" si="59"/>
        <v>43.396704003621139</v>
      </c>
      <c r="AG100" s="417">
        <f t="shared" si="83"/>
        <v>41.725920799332521</v>
      </c>
      <c r="AH100" s="417">
        <f t="shared" si="84"/>
        <v>43.410979838763801</v>
      </c>
      <c r="AI100" s="417">
        <f t="shared" si="85"/>
        <v>36.280462260868262</v>
      </c>
      <c r="AK100" s="417">
        <v>7728.9529830449246</v>
      </c>
      <c r="AL100" s="417">
        <v>7728.9529830449246</v>
      </c>
      <c r="AM100" s="417">
        <v>7135.1324566858611</v>
      </c>
      <c r="AN100" s="417">
        <v>7816.5810297678099</v>
      </c>
      <c r="AP100" s="417">
        <f t="shared" si="67"/>
        <v>9299.2455633511818</v>
      </c>
      <c r="AQ100" s="417">
        <f t="shared" si="68"/>
        <v>6348.7938488625923</v>
      </c>
      <c r="AR100" s="417">
        <f t="shared" si="69"/>
        <v>6957.6959827529972</v>
      </c>
      <c r="AS100" s="417">
        <f t="shared" si="70"/>
        <v>9484.467456737606</v>
      </c>
      <c r="AT100" s="417"/>
      <c r="AU100" s="425" t="s">
        <v>629</v>
      </c>
      <c r="AV100" s="322">
        <f t="shared" si="79"/>
        <v>161.52102000000002</v>
      </c>
      <c r="AW100" s="322">
        <f t="shared" si="80"/>
        <v>972.51038379488386</v>
      </c>
      <c r="AX100" s="322">
        <f t="shared" si="81"/>
        <v>320.38012390665068</v>
      </c>
      <c r="AY100" s="322">
        <f t="shared" si="82"/>
        <v>194.78348500000001</v>
      </c>
      <c r="BA100" s="425" t="s">
        <v>629</v>
      </c>
      <c r="BB100" s="322">
        <v>73779</v>
      </c>
      <c r="BC100" s="322">
        <v>600565</v>
      </c>
      <c r="BD100" s="322">
        <v>165372</v>
      </c>
      <c r="BE100" s="322">
        <v>87051</v>
      </c>
      <c r="BG100" s="425" t="s">
        <v>629</v>
      </c>
      <c r="BH100" s="322">
        <f t="shared" si="71"/>
        <v>2189.2546659618592</v>
      </c>
      <c r="BI100" s="322">
        <f t="shared" si="72"/>
        <v>1619.3257745537683</v>
      </c>
      <c r="BJ100" s="322">
        <f t="shared" si="73"/>
        <v>1937.329922276145</v>
      </c>
      <c r="BK100" s="322">
        <f t="shared" si="74"/>
        <v>2237.5789479730274</v>
      </c>
    </row>
    <row r="101" spans="1:63">
      <c r="A101" s="416" t="s">
        <v>296</v>
      </c>
      <c r="B101" s="416" t="s">
        <v>635</v>
      </c>
      <c r="C101" s="425" t="s">
        <v>635</v>
      </c>
      <c r="D101" s="424">
        <v>11908.064058495038</v>
      </c>
      <c r="E101" s="424">
        <v>8355.3419083645967</v>
      </c>
      <c r="F101" s="424">
        <v>7067.2001024045248</v>
      </c>
      <c r="G101" s="424">
        <v>3381.1092725577728</v>
      </c>
      <c r="I101" s="425" t="s">
        <v>635</v>
      </c>
      <c r="J101" s="424">
        <v>4333956.6546029998</v>
      </c>
      <c r="K101" s="424">
        <v>2935581</v>
      </c>
      <c r="L101" s="424">
        <v>2437470</v>
      </c>
      <c r="M101" s="424">
        <v>1457553</v>
      </c>
      <c r="O101" s="425" t="s">
        <v>635</v>
      </c>
      <c r="P101" s="417">
        <v>66.861673545732955</v>
      </c>
      <c r="Q101" s="417">
        <v>48.861648586927465</v>
      </c>
      <c r="R101" s="417">
        <v>39.249139744554732</v>
      </c>
      <c r="S101" s="417">
        <v>19.387094452739522</v>
      </c>
      <c r="U101" s="425" t="s">
        <v>635</v>
      </c>
      <c r="V101" s="424">
        <v>4333956.6546029998</v>
      </c>
      <c r="W101" s="424">
        <v>2935581</v>
      </c>
      <c r="X101" s="424">
        <v>2437470</v>
      </c>
      <c r="Y101" s="424">
        <v>1457553</v>
      </c>
      <c r="Z101" s="441">
        <v>2747.6195558734407</v>
      </c>
      <c r="AA101" s="417">
        <f t="shared" si="55"/>
        <v>2747.6195558734407</v>
      </c>
      <c r="AB101" s="417">
        <f t="shared" si="56"/>
        <v>2846.2310896427643</v>
      </c>
      <c r="AC101" s="417">
        <f t="shared" si="57"/>
        <v>2899.3998294971939</v>
      </c>
      <c r="AD101" s="417">
        <f t="shared" si="58"/>
        <v>2319.7161767412731</v>
      </c>
      <c r="AF101" s="417">
        <f t="shared" si="59"/>
        <v>15.42739784319731</v>
      </c>
      <c r="AG101" s="417">
        <f t="shared" si="83"/>
        <v>16.644626255220846</v>
      </c>
      <c r="AH101" s="417">
        <f t="shared" si="84"/>
        <v>16.102409360753047</v>
      </c>
      <c r="AI101" s="417">
        <f t="shared" si="85"/>
        <v>13.301124866635739</v>
      </c>
      <c r="AK101" s="417">
        <v>2747.6195558734407</v>
      </c>
      <c r="AL101" s="417">
        <v>2747.6195558734407</v>
      </c>
      <c r="AM101" s="417">
        <v>2846.2310896427648</v>
      </c>
      <c r="AN101" s="417">
        <v>2899.3998294971934</v>
      </c>
      <c r="AP101" s="417">
        <f t="shared" si="67"/>
        <v>11908.064058495038</v>
      </c>
      <c r="AQ101" s="417">
        <f t="shared" si="68"/>
        <v>8065.8597634505113</v>
      </c>
      <c r="AR101" s="417">
        <f t="shared" si="69"/>
        <v>6937.6028940715505</v>
      </c>
      <c r="AS101" s="417">
        <f t="shared" si="70"/>
        <v>4226.0289196831227</v>
      </c>
      <c r="AT101" s="417"/>
      <c r="AU101" s="432" t="s">
        <v>299</v>
      </c>
      <c r="AV101" s="322">
        <f>SUM(AV102:AV112)</f>
        <v>0</v>
      </c>
      <c r="AW101" s="322">
        <f>SUM(AW102:AW112)</f>
        <v>0</v>
      </c>
      <c r="AX101" s="322">
        <f>SUM(AX102:AX112)</f>
        <v>1095.6438691524629</v>
      </c>
      <c r="AY101" s="322">
        <f>SUM(AY102:AY112)</f>
        <v>1517.5914436953178</v>
      </c>
      <c r="BA101" s="432" t="s">
        <v>299</v>
      </c>
      <c r="BB101" s="322">
        <f>SUM(BB102:BB112)</f>
        <v>0</v>
      </c>
      <c r="BC101" s="322">
        <f>SUM(BC102:BC112)</f>
        <v>0</v>
      </c>
      <c r="BD101" s="322">
        <f>SUM(BD102:BD112)</f>
        <v>634745</v>
      </c>
      <c r="BE101" s="322">
        <f>SUM(BE102:BE112)</f>
        <v>790121</v>
      </c>
      <c r="BG101" s="432" t="s">
        <v>299</v>
      </c>
      <c r="BH101" s="322">
        <f t="shared" ref="BH101:BH113" si="86">IFERROR(AV101*1000000/BB101,0)</f>
        <v>0</v>
      </c>
      <c r="BI101" s="322">
        <f t="shared" ref="BI101:BI113" si="87">IFERROR(AW101*1000000/BC101,0)</f>
        <v>0</v>
      </c>
      <c r="BJ101" s="322">
        <f t="shared" ref="BJ101:BJ113" si="88">IFERROR(AX101*1000000/BD101,0)</f>
        <v>1726.1165809143247</v>
      </c>
      <c r="BK101" s="322">
        <f t="shared" ref="BK101:BK113" si="89">IFERROR(AY101*1000000/BE101,0)</f>
        <v>1920.7076431272144</v>
      </c>
    </row>
    <row r="102" spans="1:63">
      <c r="A102" s="416" t="s">
        <v>296</v>
      </c>
      <c r="B102" s="416" t="s">
        <v>634</v>
      </c>
      <c r="C102" s="425" t="s">
        <v>634</v>
      </c>
      <c r="D102" s="424">
        <v>1206.8364988116409</v>
      </c>
      <c r="E102" s="424">
        <v>435.94667570627621</v>
      </c>
      <c r="F102" s="424">
        <v>835.04919829551136</v>
      </c>
      <c r="G102" s="424">
        <v>1129.9317612655377</v>
      </c>
      <c r="I102" s="425" t="s">
        <v>634</v>
      </c>
      <c r="J102" s="424">
        <v>83028</v>
      </c>
      <c r="K102" s="424">
        <v>40183</v>
      </c>
      <c r="L102" s="424">
        <v>70245</v>
      </c>
      <c r="M102" s="424">
        <v>117983</v>
      </c>
      <c r="O102" s="425" t="s">
        <v>634</v>
      </c>
      <c r="P102" s="417">
        <v>6.7761734913623863</v>
      </c>
      <c r="Q102" s="417">
        <v>2.5493957643641885</v>
      </c>
      <c r="R102" s="417">
        <v>4.6376163406392941</v>
      </c>
      <c r="S102" s="417">
        <v>6.4789665210179912</v>
      </c>
      <c r="U102" s="425" t="s">
        <v>634</v>
      </c>
      <c r="V102" s="424">
        <v>83028</v>
      </c>
      <c r="W102" s="424">
        <v>40183</v>
      </c>
      <c r="X102" s="424">
        <v>70245</v>
      </c>
      <c r="Y102" s="424">
        <v>117983</v>
      </c>
      <c r="Z102" s="441">
        <v>14535.295307747278</v>
      </c>
      <c r="AA102" s="417">
        <f t="shared" si="55"/>
        <v>14535.295307747278</v>
      </c>
      <c r="AB102" s="417">
        <f t="shared" si="56"/>
        <v>10849.032568655308</v>
      </c>
      <c r="AC102" s="417">
        <f t="shared" si="57"/>
        <v>11887.667425375634</v>
      </c>
      <c r="AD102" s="417">
        <f t="shared" si="58"/>
        <v>9577.0726398340248</v>
      </c>
      <c r="AF102" s="417">
        <f t="shared" si="59"/>
        <v>81.613112339962257</v>
      </c>
      <c r="AG102" s="417">
        <f t="shared" si="83"/>
        <v>63.444634904417001</v>
      </c>
      <c r="AH102" s="417">
        <f t="shared" si="84"/>
        <v>66.020589944327625</v>
      </c>
      <c r="AI102" s="417">
        <f t="shared" si="85"/>
        <v>54.914407338497838</v>
      </c>
      <c r="AK102" s="417">
        <v>14535.295307747278</v>
      </c>
      <c r="AL102" s="417">
        <v>14535.295307747278</v>
      </c>
      <c r="AM102" s="417">
        <v>10849.032568655308</v>
      </c>
      <c r="AN102" s="417">
        <v>11887.667425375632</v>
      </c>
      <c r="AP102" s="417">
        <f t="shared" si="67"/>
        <v>1206.8364988116409</v>
      </c>
      <c r="AQ102" s="417">
        <f t="shared" si="68"/>
        <v>584.07177135120878</v>
      </c>
      <c r="AR102" s="417">
        <f t="shared" si="69"/>
        <v>762.0902927851921</v>
      </c>
      <c r="AS102" s="417">
        <f t="shared" si="70"/>
        <v>1402.5426658480933</v>
      </c>
      <c r="AT102" s="417"/>
      <c r="AU102" s="425" t="s">
        <v>638</v>
      </c>
      <c r="AV102" s="322">
        <f t="shared" ref="AV102:AV112" si="90">SUMIFS($AP:$AP,$A:$A,$AU$101,$B:$B,AU102)</f>
        <v>0</v>
      </c>
      <c r="AW102" s="322">
        <f t="shared" ref="AW102:AW112" si="91">SUMIFS($AQ:$AQ,$A:$A,$AU$101,$B:$B,AU102)</f>
        <v>0</v>
      </c>
      <c r="AX102" s="322">
        <f t="shared" ref="AX102:AX112" si="92">SUMIFS($AR:$AR,$A:$A,$AU$101,$B:$B,AU102)</f>
        <v>464.49144509849987</v>
      </c>
      <c r="AY102" s="322">
        <f t="shared" ref="AY102:AY112" si="93">SUMIFS($AS:$AS,$A:$A,$AU$101,$B:$B,AU102)</f>
        <v>342.1741213312593</v>
      </c>
      <c r="BA102" s="425" t="s">
        <v>638</v>
      </c>
      <c r="BB102" s="322">
        <v>0</v>
      </c>
      <c r="BC102" s="322">
        <v>0</v>
      </c>
      <c r="BD102" s="322">
        <v>288631</v>
      </c>
      <c r="BE102" s="322">
        <v>238232</v>
      </c>
      <c r="BG102" s="425" t="s">
        <v>638</v>
      </c>
      <c r="BH102" s="322">
        <f t="shared" si="86"/>
        <v>0</v>
      </c>
      <c r="BI102" s="322">
        <f t="shared" si="87"/>
        <v>0</v>
      </c>
      <c r="BJ102" s="322">
        <f t="shared" si="88"/>
        <v>1609.2916045002091</v>
      </c>
      <c r="BK102" s="322">
        <f t="shared" si="89"/>
        <v>1436.3062952552946</v>
      </c>
    </row>
    <row r="103" spans="1:63">
      <c r="A103" s="416" t="s">
        <v>296</v>
      </c>
      <c r="B103" s="416" t="s">
        <v>633</v>
      </c>
      <c r="C103" s="425" t="s">
        <v>633</v>
      </c>
      <c r="D103" s="424">
        <v>1268.9365158246162</v>
      </c>
      <c r="E103" s="424">
        <v>483.09735386009083</v>
      </c>
      <c r="F103" s="424">
        <v>641.2780424449445</v>
      </c>
      <c r="G103" s="424">
        <v>325.80144278472875</v>
      </c>
      <c r="I103" s="425" t="s">
        <v>633</v>
      </c>
      <c r="J103" s="424">
        <v>172514</v>
      </c>
      <c r="K103" s="424">
        <v>70324</v>
      </c>
      <c r="L103" s="424">
        <v>95251</v>
      </c>
      <c r="M103" s="424">
        <v>52299</v>
      </c>
      <c r="O103" s="425" t="s">
        <v>633</v>
      </c>
      <c r="P103" s="417">
        <v>7.1248541034509616</v>
      </c>
      <c r="Q103" s="417">
        <v>2.8251307243280164</v>
      </c>
      <c r="R103" s="417">
        <v>3.5614686351490863</v>
      </c>
      <c r="S103" s="417">
        <v>1.8681275389032612</v>
      </c>
      <c r="U103" s="425" t="s">
        <v>633</v>
      </c>
      <c r="V103" s="424">
        <v>172514</v>
      </c>
      <c r="W103" s="424">
        <v>70324</v>
      </c>
      <c r="X103" s="424">
        <v>95251</v>
      </c>
      <c r="Y103" s="424">
        <v>52299</v>
      </c>
      <c r="Z103" s="441">
        <v>7355.556742204205</v>
      </c>
      <c r="AA103" s="417">
        <f t="shared" si="55"/>
        <v>7355.556742204205</v>
      </c>
      <c r="AB103" s="417">
        <f t="shared" si="56"/>
        <v>6869.5943612435422</v>
      </c>
      <c r="AC103" s="417">
        <f t="shared" si="57"/>
        <v>6732.5071909475437</v>
      </c>
      <c r="AD103" s="417">
        <f t="shared" si="58"/>
        <v>6229.5922060599396</v>
      </c>
      <c r="AF103" s="417">
        <f t="shared" si="59"/>
        <v>41.300150152746795</v>
      </c>
      <c r="AG103" s="417">
        <f t="shared" si="83"/>
        <v>40.173066440020712</v>
      </c>
      <c r="AH103" s="417">
        <f t="shared" si="84"/>
        <v>37.390354276061004</v>
      </c>
      <c r="AI103" s="417">
        <f t="shared" si="85"/>
        <v>35.720138796215245</v>
      </c>
      <c r="AK103" s="417">
        <v>7355.5567422042041</v>
      </c>
      <c r="AL103" s="417">
        <v>7355.5567422042041</v>
      </c>
      <c r="AM103" s="417">
        <v>6869.5943612435422</v>
      </c>
      <c r="AN103" s="417">
        <v>6732.5071909475446</v>
      </c>
      <c r="AP103" s="417">
        <f t="shared" si="67"/>
        <v>1268.936515824616</v>
      </c>
      <c r="AQ103" s="417">
        <f t="shared" si="68"/>
        <v>517.27217233876843</v>
      </c>
      <c r="AR103" s="417">
        <f t="shared" si="69"/>
        <v>654.3357325028087</v>
      </c>
      <c r="AS103" s="417">
        <f t="shared" si="70"/>
        <v>352.10339357936562</v>
      </c>
      <c r="AT103" s="417"/>
      <c r="AU103" s="425" t="s">
        <v>637</v>
      </c>
      <c r="AV103" s="322">
        <f t="shared" si="90"/>
        <v>0</v>
      </c>
      <c r="AW103" s="322">
        <f t="shared" si="91"/>
        <v>0</v>
      </c>
      <c r="AX103" s="322">
        <f t="shared" si="92"/>
        <v>127.46010481199998</v>
      </c>
      <c r="AY103" s="322">
        <f t="shared" si="93"/>
        <v>133.59367308041038</v>
      </c>
      <c r="BA103" s="425" t="s">
        <v>637</v>
      </c>
      <c r="BB103" s="322">
        <v>0</v>
      </c>
      <c r="BC103" s="322">
        <v>0</v>
      </c>
      <c r="BD103" s="322">
        <v>31481</v>
      </c>
      <c r="BE103" s="322">
        <v>34567</v>
      </c>
      <c r="BG103" s="425" t="s">
        <v>637</v>
      </c>
      <c r="BH103" s="322">
        <f t="shared" si="86"/>
        <v>0</v>
      </c>
      <c r="BI103" s="322">
        <f t="shared" si="87"/>
        <v>0</v>
      </c>
      <c r="BJ103" s="322">
        <f t="shared" si="88"/>
        <v>4048.7946638289754</v>
      </c>
      <c r="BK103" s="322">
        <f t="shared" si="89"/>
        <v>3864.7748743139518</v>
      </c>
    </row>
    <row r="104" spans="1:63">
      <c r="A104" s="416" t="s">
        <v>296</v>
      </c>
      <c r="B104" s="416" t="s">
        <v>97</v>
      </c>
      <c r="C104" s="425" t="s">
        <v>97</v>
      </c>
      <c r="D104" s="424">
        <v>0</v>
      </c>
      <c r="E104" s="424">
        <v>0</v>
      </c>
      <c r="F104" s="424">
        <v>0</v>
      </c>
      <c r="G104" s="424">
        <v>0</v>
      </c>
      <c r="I104" s="425" t="s">
        <v>97</v>
      </c>
      <c r="J104" s="424">
        <v>0</v>
      </c>
      <c r="K104" s="424">
        <v>0</v>
      </c>
      <c r="L104" s="424">
        <v>0</v>
      </c>
      <c r="M104" s="424">
        <v>0</v>
      </c>
      <c r="O104" s="425" t="s">
        <v>97</v>
      </c>
      <c r="P104" s="417">
        <v>0</v>
      </c>
      <c r="Q104" s="417">
        <v>0</v>
      </c>
      <c r="R104" s="417">
        <v>0</v>
      </c>
      <c r="S104" s="417">
        <v>0</v>
      </c>
      <c r="U104" s="425" t="s">
        <v>97</v>
      </c>
      <c r="V104" s="424">
        <v>0</v>
      </c>
      <c r="W104" s="424">
        <v>0</v>
      </c>
      <c r="X104" s="424">
        <v>0</v>
      </c>
      <c r="Y104" s="424">
        <v>0</v>
      </c>
      <c r="Z104" s="441"/>
      <c r="AA104" s="417">
        <f t="shared" si="55"/>
        <v>0</v>
      </c>
      <c r="AB104" s="417">
        <f t="shared" si="56"/>
        <v>0</v>
      </c>
      <c r="AC104" s="417">
        <f t="shared" si="57"/>
        <v>0</v>
      </c>
      <c r="AD104" s="417">
        <f t="shared" si="58"/>
        <v>0</v>
      </c>
      <c r="AF104" s="417">
        <f t="shared" si="59"/>
        <v>0</v>
      </c>
      <c r="AG104" s="417">
        <f t="shared" si="83"/>
        <v>0</v>
      </c>
      <c r="AH104" s="417">
        <f t="shared" si="84"/>
        <v>0</v>
      </c>
      <c r="AI104" s="417">
        <f t="shared" si="85"/>
        <v>0</v>
      </c>
      <c r="AK104" s="417">
        <v>0</v>
      </c>
      <c r="AL104" s="417">
        <v>0</v>
      </c>
      <c r="AM104" s="417">
        <v>0</v>
      </c>
      <c r="AN104" s="417">
        <v>0</v>
      </c>
      <c r="AP104" s="417">
        <f t="shared" si="67"/>
        <v>0</v>
      </c>
      <c r="AQ104" s="417">
        <f t="shared" si="68"/>
        <v>0</v>
      </c>
      <c r="AR104" s="417">
        <f t="shared" si="69"/>
        <v>0</v>
      </c>
      <c r="AS104" s="417">
        <f t="shared" si="70"/>
        <v>0</v>
      </c>
      <c r="AT104" s="417"/>
      <c r="AU104" s="425" t="s">
        <v>636</v>
      </c>
      <c r="AV104" s="322">
        <f t="shared" si="90"/>
        <v>0</v>
      </c>
      <c r="AW104" s="322">
        <f t="shared" si="91"/>
        <v>0</v>
      </c>
      <c r="AX104" s="322">
        <f t="shared" si="92"/>
        <v>22.519198511999988</v>
      </c>
      <c r="AY104" s="322">
        <f t="shared" si="93"/>
        <v>56.778553406534748</v>
      </c>
      <c r="BA104" s="425" t="s">
        <v>636</v>
      </c>
      <c r="BB104" s="322">
        <v>0</v>
      </c>
      <c r="BC104" s="322">
        <v>0</v>
      </c>
      <c r="BD104" s="322">
        <v>4084</v>
      </c>
      <c r="BE104" s="322">
        <v>7834</v>
      </c>
      <c r="BG104" s="425" t="s">
        <v>636</v>
      </c>
      <c r="BH104" s="322">
        <f t="shared" si="86"/>
        <v>0</v>
      </c>
      <c r="BI104" s="322">
        <f t="shared" si="87"/>
        <v>0</v>
      </c>
      <c r="BJ104" s="322">
        <f t="shared" si="88"/>
        <v>5514.0055122428957</v>
      </c>
      <c r="BK104" s="322">
        <f t="shared" si="89"/>
        <v>7247.7091404818411</v>
      </c>
    </row>
    <row r="105" spans="1:63">
      <c r="A105" s="416" t="s">
        <v>296</v>
      </c>
      <c r="B105" s="416" t="s">
        <v>632</v>
      </c>
      <c r="C105" s="425" t="s">
        <v>632</v>
      </c>
      <c r="D105" s="424">
        <v>12.998288662413675</v>
      </c>
      <c r="E105" s="424">
        <v>17.879220913137765</v>
      </c>
      <c r="F105" s="424">
        <v>45.642787196933561</v>
      </c>
      <c r="G105" s="424">
        <v>795.21789830856301</v>
      </c>
      <c r="I105" s="425" t="s">
        <v>632</v>
      </c>
      <c r="J105" s="424">
        <v>2281</v>
      </c>
      <c r="K105" s="424">
        <v>2366</v>
      </c>
      <c r="L105" s="424">
        <v>1336</v>
      </c>
      <c r="M105" s="424">
        <v>31991</v>
      </c>
      <c r="O105" s="425" t="s">
        <v>632</v>
      </c>
      <c r="P105" s="417">
        <v>7.2983091872058814E-2</v>
      </c>
      <c r="Q105" s="417">
        <v>0.10455684744525008</v>
      </c>
      <c r="R105" s="417">
        <v>0.25348654446814151</v>
      </c>
      <c r="S105" s="417">
        <v>4.5597356554390078</v>
      </c>
      <c r="U105" s="425" t="s">
        <v>632</v>
      </c>
      <c r="V105" s="424">
        <v>2281</v>
      </c>
      <c r="W105" s="424">
        <v>2366</v>
      </c>
      <c r="X105" s="424">
        <v>1336</v>
      </c>
      <c r="Y105" s="424">
        <v>31991</v>
      </c>
      <c r="Z105" s="441">
        <v>5698.5044552449253</v>
      </c>
      <c r="AA105" s="417">
        <f t="shared" si="55"/>
        <v>5698.5044552449253</v>
      </c>
      <c r="AB105" s="417">
        <f t="shared" si="56"/>
        <v>7556.7290419009987</v>
      </c>
      <c r="AC105" s="417">
        <f t="shared" si="57"/>
        <v>34163.762871956256</v>
      </c>
      <c r="AD105" s="417">
        <f t="shared" si="58"/>
        <v>24857.55050822303</v>
      </c>
      <c r="AF105" s="417">
        <f t="shared" si="59"/>
        <v>31.99609463921912</v>
      </c>
      <c r="AG105" s="417">
        <f t="shared" si="83"/>
        <v>44.191397905853798</v>
      </c>
      <c r="AH105" s="417">
        <f t="shared" si="84"/>
        <v>189.73543747615381</v>
      </c>
      <c r="AI105" s="417">
        <f t="shared" si="85"/>
        <v>142.53182630861829</v>
      </c>
      <c r="AK105" s="417">
        <v>5698.5044552449253</v>
      </c>
      <c r="AL105" s="417">
        <v>5698.5044552449253</v>
      </c>
      <c r="AM105" s="417">
        <v>7556.7290419009996</v>
      </c>
      <c r="AN105" s="417">
        <v>34163.762871956256</v>
      </c>
      <c r="AP105" s="417">
        <f t="shared" si="67"/>
        <v>12.998288662413675</v>
      </c>
      <c r="AQ105" s="417">
        <f t="shared" si="68"/>
        <v>13.482661541109493</v>
      </c>
      <c r="AR105" s="417">
        <f t="shared" si="69"/>
        <v>10.095789999979736</v>
      </c>
      <c r="AS105" s="417">
        <f t="shared" si="70"/>
        <v>1092.9329380367526</v>
      </c>
      <c r="AT105" s="417"/>
      <c r="AU105" s="425" t="s">
        <v>635</v>
      </c>
      <c r="AV105" s="322">
        <f t="shared" si="90"/>
        <v>0</v>
      </c>
      <c r="AW105" s="322">
        <f t="shared" si="91"/>
        <v>0</v>
      </c>
      <c r="AX105" s="322">
        <f t="shared" si="92"/>
        <v>132.2426859885</v>
      </c>
      <c r="AY105" s="322">
        <f t="shared" si="93"/>
        <v>157.8484248</v>
      </c>
      <c r="BA105" s="425" t="s">
        <v>635</v>
      </c>
      <c r="BB105" s="322">
        <v>0</v>
      </c>
      <c r="BC105" s="322">
        <v>0</v>
      </c>
      <c r="BD105" s="322">
        <v>81762</v>
      </c>
      <c r="BE105" s="322">
        <v>132481</v>
      </c>
      <c r="BG105" s="425" t="s">
        <v>635</v>
      </c>
      <c r="BH105" s="322">
        <f t="shared" si="86"/>
        <v>0</v>
      </c>
      <c r="BI105" s="322">
        <f t="shared" si="87"/>
        <v>0</v>
      </c>
      <c r="BJ105" s="322">
        <f t="shared" si="88"/>
        <v>1617.4101170286931</v>
      </c>
      <c r="BK105" s="322">
        <f t="shared" si="89"/>
        <v>1191.4797201108083</v>
      </c>
    </row>
    <row r="106" spans="1:63">
      <c r="A106" s="416" t="s">
        <v>296</v>
      </c>
      <c r="B106" s="416" t="s">
        <v>631</v>
      </c>
      <c r="C106" s="425" t="s">
        <v>631</v>
      </c>
      <c r="D106" s="424">
        <v>49.638626075091054</v>
      </c>
      <c r="E106" s="424">
        <v>22.177563872606903</v>
      </c>
      <c r="F106" s="424">
        <v>2.9139120249742274</v>
      </c>
      <c r="G106" s="424">
        <v>33.265029578030251</v>
      </c>
      <c r="I106" s="425" t="s">
        <v>631</v>
      </c>
      <c r="J106" s="424">
        <v>9072</v>
      </c>
      <c r="K106" s="424">
        <v>4235</v>
      </c>
      <c r="L106" s="424">
        <v>484</v>
      </c>
      <c r="M106" s="424">
        <v>10358</v>
      </c>
      <c r="O106" s="425" t="s">
        <v>631</v>
      </c>
      <c r="P106" s="417">
        <v>0.27871210598029789</v>
      </c>
      <c r="Q106" s="417">
        <v>0.12969335598015733</v>
      </c>
      <c r="R106" s="417">
        <v>1.6183005803477882E-2</v>
      </c>
      <c r="S106" s="417">
        <v>0.19073984849787987</v>
      </c>
      <c r="U106" s="425" t="s">
        <v>631</v>
      </c>
      <c r="V106" s="424">
        <v>9072</v>
      </c>
      <c r="W106" s="424">
        <v>4235</v>
      </c>
      <c r="X106" s="424">
        <v>484</v>
      </c>
      <c r="Y106" s="424">
        <v>10358</v>
      </c>
      <c r="Z106" s="441">
        <v>5471.6298583654161</v>
      </c>
      <c r="AA106" s="417">
        <f t="shared" si="55"/>
        <v>5471.6298583654161</v>
      </c>
      <c r="AB106" s="417">
        <f t="shared" si="56"/>
        <v>5236.7329097064703</v>
      </c>
      <c r="AC106" s="417">
        <f t="shared" si="57"/>
        <v>6020.4793904426188</v>
      </c>
      <c r="AD106" s="417">
        <f t="shared" si="58"/>
        <v>3211.5301774503041</v>
      </c>
      <c r="AF106" s="417">
        <f t="shared" si="59"/>
        <v>30.722233904353821</v>
      </c>
      <c r="AG106" s="417">
        <f t="shared" si="83"/>
        <v>30.624169062610939</v>
      </c>
      <c r="AH106" s="417">
        <f t="shared" si="84"/>
        <v>33.43596240387992</v>
      </c>
      <c r="AI106" s="417">
        <f t="shared" si="85"/>
        <v>18.414737256022384</v>
      </c>
      <c r="AK106" s="417">
        <v>5471.6298583654152</v>
      </c>
      <c r="AL106" s="417">
        <v>5471.6298583654152</v>
      </c>
      <c r="AM106" s="417">
        <v>5236.7329097064703</v>
      </c>
      <c r="AN106" s="417">
        <v>6020.4793904426188</v>
      </c>
      <c r="AP106" s="417">
        <f t="shared" si="67"/>
        <v>49.638626075091047</v>
      </c>
      <c r="AQ106" s="417">
        <f t="shared" si="68"/>
        <v>23.172352450177531</v>
      </c>
      <c r="AR106" s="417">
        <f t="shared" si="69"/>
        <v>2.5345787282979315</v>
      </c>
      <c r="AS106" s="417">
        <f t="shared" si="70"/>
        <v>62.360125526204648</v>
      </c>
      <c r="AT106" s="417"/>
      <c r="AU106" s="425" t="s">
        <v>634</v>
      </c>
      <c r="AV106" s="322">
        <f t="shared" si="90"/>
        <v>0</v>
      </c>
      <c r="AW106" s="322">
        <f t="shared" si="91"/>
        <v>0</v>
      </c>
      <c r="AX106" s="322">
        <f t="shared" si="92"/>
        <v>105.22303251174722</v>
      </c>
      <c r="AY106" s="322">
        <f t="shared" si="93"/>
        <v>156.41662313087701</v>
      </c>
      <c r="BA106" s="425" t="s">
        <v>634</v>
      </c>
      <c r="BB106" s="322">
        <v>0</v>
      </c>
      <c r="BC106" s="322">
        <v>0</v>
      </c>
      <c r="BD106" s="322">
        <v>10259</v>
      </c>
      <c r="BE106" s="322">
        <v>17217</v>
      </c>
      <c r="BG106" s="425" t="s">
        <v>634</v>
      </c>
      <c r="BH106" s="322">
        <f t="shared" si="86"/>
        <v>0</v>
      </c>
      <c r="BI106" s="322">
        <f t="shared" si="87"/>
        <v>0</v>
      </c>
      <c r="BJ106" s="322">
        <f t="shared" si="88"/>
        <v>10256.655864289622</v>
      </c>
      <c r="BK106" s="322">
        <f t="shared" si="89"/>
        <v>9085.0103462204224</v>
      </c>
    </row>
    <row r="107" spans="1:63">
      <c r="A107" s="416" t="s">
        <v>296</v>
      </c>
      <c r="B107" s="416" t="s">
        <v>630</v>
      </c>
      <c r="C107" s="425" t="s">
        <v>630</v>
      </c>
      <c r="D107" s="424">
        <v>252.24766502703221</v>
      </c>
      <c r="E107" s="424">
        <v>1158.6751614004133</v>
      </c>
      <c r="F107" s="424">
        <v>970.24488314903465</v>
      </c>
      <c r="G107" s="424">
        <v>1352.7785052551574</v>
      </c>
      <c r="I107" s="425" t="s">
        <v>630</v>
      </c>
      <c r="J107" s="424">
        <v>129789</v>
      </c>
      <c r="K107" s="424">
        <v>225331</v>
      </c>
      <c r="L107" s="424">
        <v>231281</v>
      </c>
      <c r="M107" s="424">
        <v>164532</v>
      </c>
      <c r="O107" s="425" t="s">
        <v>630</v>
      </c>
      <c r="P107" s="417">
        <v>1.4163260248570029</v>
      </c>
      <c r="Q107" s="417">
        <v>6.7758781368445229</v>
      </c>
      <c r="R107" s="417">
        <v>5.3884531997613827</v>
      </c>
      <c r="S107" s="417">
        <v>7.7567574842612235</v>
      </c>
      <c r="U107" s="425" t="s">
        <v>630</v>
      </c>
      <c r="V107" s="424">
        <v>129789</v>
      </c>
      <c r="W107" s="424">
        <v>225331</v>
      </c>
      <c r="X107" s="424">
        <v>231281</v>
      </c>
      <c r="Y107" s="424">
        <v>164532</v>
      </c>
      <c r="Z107" s="441">
        <v>1943.5211383632836</v>
      </c>
      <c r="AA107" s="417">
        <f t="shared" si="55"/>
        <v>1943.5211383632836</v>
      </c>
      <c r="AB107" s="417">
        <f t="shared" si="56"/>
        <v>5142.1027794684851</v>
      </c>
      <c r="AC107" s="417">
        <f t="shared" si="57"/>
        <v>4195.0911797728068</v>
      </c>
      <c r="AD107" s="417">
        <f t="shared" si="58"/>
        <v>8221.9781273865119</v>
      </c>
      <c r="AF107" s="417">
        <f t="shared" si="59"/>
        <v>10.912527447295249</v>
      </c>
      <c r="AG107" s="417">
        <f t="shared" si="83"/>
        <v>30.070776488119801</v>
      </c>
      <c r="AH107" s="417">
        <f t="shared" si="84"/>
        <v>23.298296011178532</v>
      </c>
      <c r="AI107" s="417">
        <f t="shared" si="85"/>
        <v>47.144369996482283</v>
      </c>
      <c r="AK107" s="417">
        <v>1943.5211383632836</v>
      </c>
      <c r="AL107" s="417">
        <v>1943.5211383632836</v>
      </c>
      <c r="AM107" s="417">
        <v>5142.102779468486</v>
      </c>
      <c r="AN107" s="417">
        <v>4195.0911797728068</v>
      </c>
      <c r="AP107" s="417">
        <f t="shared" si="67"/>
        <v>252.24766502703221</v>
      </c>
      <c r="AQ107" s="417">
        <f t="shared" si="68"/>
        <v>437.93556162853707</v>
      </c>
      <c r="AR107" s="417">
        <f t="shared" si="69"/>
        <v>1189.270672938251</v>
      </c>
      <c r="AS107" s="417">
        <f t="shared" si="70"/>
        <v>690.22674199037942</v>
      </c>
      <c r="AT107" s="417"/>
      <c r="AU107" s="425" t="s">
        <v>633</v>
      </c>
      <c r="AV107" s="322">
        <f t="shared" si="90"/>
        <v>0</v>
      </c>
      <c r="AW107" s="322">
        <f t="shared" si="91"/>
        <v>0</v>
      </c>
      <c r="AX107" s="322">
        <f t="shared" si="92"/>
        <v>3.0716511299999998</v>
      </c>
      <c r="AY107" s="322">
        <f t="shared" si="93"/>
        <v>13.183454075000002</v>
      </c>
      <c r="BA107" s="425" t="s">
        <v>633</v>
      </c>
      <c r="BB107" s="322">
        <v>0</v>
      </c>
      <c r="BC107" s="322">
        <v>0</v>
      </c>
      <c r="BD107" s="322">
        <v>2268</v>
      </c>
      <c r="BE107" s="322">
        <v>4164</v>
      </c>
      <c r="BG107" s="425" t="s">
        <v>633</v>
      </c>
      <c r="BH107" s="322">
        <f t="shared" si="86"/>
        <v>0</v>
      </c>
      <c r="BI107" s="322">
        <f t="shared" si="87"/>
        <v>0</v>
      </c>
      <c r="BJ107" s="322">
        <f t="shared" si="88"/>
        <v>1354.3435317460317</v>
      </c>
      <c r="BK107" s="322">
        <f t="shared" si="89"/>
        <v>3166.0552533621521</v>
      </c>
    </row>
    <row r="108" spans="1:63">
      <c r="A108" s="416" t="s">
        <v>296</v>
      </c>
      <c r="B108" s="416" t="s">
        <v>629</v>
      </c>
      <c r="C108" s="425" t="s">
        <v>629</v>
      </c>
      <c r="D108" s="424">
        <v>140.82703354129521</v>
      </c>
      <c r="E108" s="424">
        <v>2434.6709195306844</v>
      </c>
      <c r="F108" s="424">
        <v>4790.6778334489763</v>
      </c>
      <c r="G108" s="424">
        <v>447.18536840925526</v>
      </c>
      <c r="I108" s="425" t="s">
        <v>629</v>
      </c>
      <c r="J108" s="424">
        <v>27839</v>
      </c>
      <c r="K108" s="424">
        <v>555529</v>
      </c>
      <c r="L108" s="424">
        <v>1335082</v>
      </c>
      <c r="M108" s="424">
        <v>156583</v>
      </c>
      <c r="O108" s="425" t="s">
        <v>629</v>
      </c>
      <c r="P108" s="417">
        <v>0.79071888568947335</v>
      </c>
      <c r="Q108" s="417">
        <v>14.237841634682365</v>
      </c>
      <c r="R108" s="417">
        <v>26.606008183099945</v>
      </c>
      <c r="S108" s="417">
        <v>2.5641362867503168</v>
      </c>
      <c r="U108" s="425" t="s">
        <v>629</v>
      </c>
      <c r="V108" s="424">
        <v>27839</v>
      </c>
      <c r="W108" s="424">
        <v>555529</v>
      </c>
      <c r="X108" s="424">
        <v>1335082</v>
      </c>
      <c r="Y108" s="424">
        <v>156583</v>
      </c>
      <c r="Z108" s="441">
        <v>5058.6240001902079</v>
      </c>
      <c r="AA108" s="417">
        <f t="shared" si="55"/>
        <v>5058.6240001902079</v>
      </c>
      <c r="AB108" s="417">
        <f t="shared" si="56"/>
        <v>4382.6171442547275</v>
      </c>
      <c r="AC108" s="417">
        <f t="shared" si="57"/>
        <v>3588.3023165985132</v>
      </c>
      <c r="AD108" s="417">
        <f t="shared" si="58"/>
        <v>2855.8998640290151</v>
      </c>
      <c r="AF108" s="417">
        <f t="shared" si="59"/>
        <v>28.403279057777699</v>
      </c>
      <c r="AG108" s="417">
        <f t="shared" si="83"/>
        <v>25.629340024881444</v>
      </c>
      <c r="AH108" s="417">
        <f t="shared" si="84"/>
        <v>19.928370079965084</v>
      </c>
      <c r="AI108" s="417">
        <f t="shared" si="85"/>
        <v>16.375572614845268</v>
      </c>
      <c r="AK108" s="417">
        <v>5058.6240001902079</v>
      </c>
      <c r="AL108" s="417">
        <v>5058.6240001902079</v>
      </c>
      <c r="AM108" s="417">
        <v>4382.6171442547266</v>
      </c>
      <c r="AN108" s="417">
        <v>3588.3023165985132</v>
      </c>
      <c r="AP108" s="417">
        <f t="shared" si="67"/>
        <v>140.82703354129521</v>
      </c>
      <c r="AQ108" s="417">
        <f t="shared" si="68"/>
        <v>2810.212332201666</v>
      </c>
      <c r="AR108" s="417">
        <f t="shared" si="69"/>
        <v>5851.1532621858896</v>
      </c>
      <c r="AS108" s="417">
        <f t="shared" si="70"/>
        <v>561.86714163994498</v>
      </c>
      <c r="AT108" s="417"/>
      <c r="AU108" s="425" t="s">
        <v>97</v>
      </c>
      <c r="AV108" s="322">
        <f t="shared" si="90"/>
        <v>0</v>
      </c>
      <c r="AW108" s="322">
        <f t="shared" si="91"/>
        <v>0</v>
      </c>
      <c r="AX108" s="322">
        <f t="shared" si="92"/>
        <v>106.43866430399997</v>
      </c>
      <c r="AY108" s="322">
        <f t="shared" si="93"/>
        <v>104.30599528651339</v>
      </c>
      <c r="BA108" s="425" t="s">
        <v>97</v>
      </c>
      <c r="BB108" s="322">
        <v>0</v>
      </c>
      <c r="BC108" s="322">
        <v>0</v>
      </c>
      <c r="BD108" s="322">
        <v>98907</v>
      </c>
      <c r="BE108" s="322">
        <v>102470</v>
      </c>
      <c r="BG108" s="425" t="s">
        <v>97</v>
      </c>
      <c r="BH108" s="322">
        <f t="shared" si="86"/>
        <v>0</v>
      </c>
      <c r="BI108" s="322">
        <f t="shared" si="87"/>
        <v>0</v>
      </c>
      <c r="BJ108" s="322">
        <f t="shared" si="88"/>
        <v>1076.1489510752522</v>
      </c>
      <c r="BK108" s="322">
        <f t="shared" si="89"/>
        <v>1017.917393251814</v>
      </c>
    </row>
    <row r="109" spans="1:63">
      <c r="C109" s="432" t="s">
        <v>293</v>
      </c>
      <c r="D109" s="431">
        <v>56373.355725434572</v>
      </c>
      <c r="E109" s="431">
        <v>39982.35705003731</v>
      </c>
      <c r="F109" s="431">
        <v>24876.731941198861</v>
      </c>
      <c r="G109" s="431">
        <v>25684.32811066983</v>
      </c>
      <c r="I109" s="432" t="s">
        <v>293</v>
      </c>
      <c r="J109" s="431">
        <v>14955221</v>
      </c>
      <c r="K109" s="431">
        <v>9701508.8000000007</v>
      </c>
      <c r="L109" s="431">
        <v>5457264</v>
      </c>
      <c r="M109" s="431">
        <v>6806093</v>
      </c>
      <c r="O109" s="432" t="s">
        <v>293</v>
      </c>
      <c r="P109" s="417">
        <f>SUM(P110:P120)</f>
        <v>316.52642181602801</v>
      </c>
      <c r="Q109" s="417">
        <f>SUM(Q110:Q120)</f>
        <v>233.81495350899013</v>
      </c>
      <c r="R109" s="417">
        <f>SUM(R110:R120)</f>
        <v>138.15801366877076</v>
      </c>
      <c r="S109" s="417">
        <f>SUM(S110:S120)</f>
        <v>147.27252357035454</v>
      </c>
      <c r="U109" s="432" t="s">
        <v>293</v>
      </c>
      <c r="V109" s="431">
        <v>14955221</v>
      </c>
      <c r="W109" s="431">
        <v>9701508.8000000007</v>
      </c>
      <c r="X109" s="431">
        <v>5457264</v>
      </c>
      <c r="Y109" s="431">
        <v>6806093</v>
      </c>
      <c r="Z109" s="441"/>
      <c r="AA109" s="417">
        <f t="shared" si="55"/>
        <v>3769.4766078973071</v>
      </c>
      <c r="AB109" s="417">
        <f t="shared" si="56"/>
        <v>4121.2514335952883</v>
      </c>
      <c r="AC109" s="417">
        <f t="shared" si="57"/>
        <v>4558.4622516335767</v>
      </c>
      <c r="AD109" s="417">
        <f t="shared" si="58"/>
        <v>3773.7257058741088</v>
      </c>
      <c r="AF109" s="417">
        <f t="shared" si="59"/>
        <v>21.16494445759297</v>
      </c>
      <c r="AG109" s="417">
        <f t="shared" si="83"/>
        <v>24.100885576580637</v>
      </c>
      <c r="AH109" s="417">
        <f t="shared" si="84"/>
        <v>25.316351503018868</v>
      </c>
      <c r="AI109" s="417">
        <f t="shared" si="85"/>
        <v>21.638335469461634</v>
      </c>
      <c r="AK109" s="417">
        <v>3769.476607897308</v>
      </c>
      <c r="AL109" s="417">
        <v>3769.476607897308</v>
      </c>
      <c r="AM109" s="417">
        <v>4121.2514335952892</v>
      </c>
      <c r="AN109" s="417">
        <v>4558.4622516335776</v>
      </c>
      <c r="AP109" s="417">
        <f t="shared" si="67"/>
        <v>56373.355725434587</v>
      </c>
      <c r="AQ109" s="417">
        <f t="shared" si="68"/>
        <v>36569.610482909891</v>
      </c>
      <c r="AR109" s="417">
        <f t="shared" si="69"/>
        <v>22490.75708350796</v>
      </c>
      <c r="AS109" s="417">
        <f t="shared" si="70"/>
        <v>31025.318021607534</v>
      </c>
      <c r="AT109" s="417"/>
      <c r="AU109" s="425" t="s">
        <v>632</v>
      </c>
      <c r="AV109" s="322">
        <f t="shared" si="90"/>
        <v>0</v>
      </c>
      <c r="AW109" s="322">
        <f t="shared" si="91"/>
        <v>0</v>
      </c>
      <c r="AX109" s="322">
        <f t="shared" si="92"/>
        <v>0</v>
      </c>
      <c r="AY109" s="322">
        <f t="shared" si="93"/>
        <v>0</v>
      </c>
      <c r="BA109" s="425" t="s">
        <v>632</v>
      </c>
      <c r="BB109" s="322">
        <v>0</v>
      </c>
      <c r="BC109" s="322">
        <v>0</v>
      </c>
      <c r="BD109" s="322">
        <v>0</v>
      </c>
      <c r="BE109" s="322">
        <v>0</v>
      </c>
      <c r="BG109" s="425" t="s">
        <v>632</v>
      </c>
      <c r="BH109" s="322">
        <f t="shared" si="86"/>
        <v>0</v>
      </c>
      <c r="BI109" s="322">
        <f t="shared" si="87"/>
        <v>0</v>
      </c>
      <c r="BJ109" s="322">
        <f t="shared" si="88"/>
        <v>0</v>
      </c>
      <c r="BK109" s="322">
        <f t="shared" si="89"/>
        <v>0</v>
      </c>
    </row>
    <row r="110" spans="1:63">
      <c r="A110" s="416" t="s">
        <v>293</v>
      </c>
      <c r="B110" s="416" t="s">
        <v>638</v>
      </c>
      <c r="C110" s="425" t="s">
        <v>638</v>
      </c>
      <c r="D110" s="424">
        <v>28419.533261531957</v>
      </c>
      <c r="E110" s="424">
        <v>10394.585278119195</v>
      </c>
      <c r="F110" s="424">
        <v>5744.3361672106121</v>
      </c>
      <c r="G110" s="424">
        <v>6848.6442520467417</v>
      </c>
      <c r="I110" s="425" t="s">
        <v>638</v>
      </c>
      <c r="J110" s="424">
        <v>5712627</v>
      </c>
      <c r="K110" s="424">
        <v>3121787</v>
      </c>
      <c r="L110" s="424">
        <v>1452556</v>
      </c>
      <c r="M110" s="424">
        <v>2424312</v>
      </c>
      <c r="O110" s="425" t="s">
        <v>638</v>
      </c>
      <c r="P110" s="417">
        <v>159.57065278793911</v>
      </c>
      <c r="Q110" s="417">
        <v>60.787048410053771</v>
      </c>
      <c r="R110" s="417">
        <v>31.902344591861667</v>
      </c>
      <c r="S110" s="417">
        <v>39.269749151644163</v>
      </c>
      <c r="U110" s="425" t="s">
        <v>638</v>
      </c>
      <c r="V110" s="424">
        <v>5712627</v>
      </c>
      <c r="W110" s="424">
        <v>3121787</v>
      </c>
      <c r="X110" s="424">
        <v>1452556</v>
      </c>
      <c r="Y110" s="424">
        <v>2424312</v>
      </c>
      <c r="Z110" s="441">
        <v>4974.8623989509479</v>
      </c>
      <c r="AA110" s="417">
        <f t="shared" si="55"/>
        <v>4974.8623989509479</v>
      </c>
      <c r="AB110" s="417">
        <f t="shared" si="56"/>
        <v>3329.6907438333224</v>
      </c>
      <c r="AC110" s="417">
        <f t="shared" si="57"/>
        <v>3954.6400739183978</v>
      </c>
      <c r="AD110" s="417">
        <f t="shared" si="58"/>
        <v>2824.9846769090536</v>
      </c>
      <c r="AF110" s="417">
        <f t="shared" si="59"/>
        <v>27.932972481476405</v>
      </c>
      <c r="AG110" s="417">
        <f t="shared" si="83"/>
        <v>19.471875694931708</v>
      </c>
      <c r="AH110" s="417">
        <f t="shared" si="84"/>
        <v>21.962901665658098</v>
      </c>
      <c r="AI110" s="417">
        <f t="shared" si="85"/>
        <v>16.198306633652834</v>
      </c>
      <c r="AK110" s="417">
        <v>4974.8623989509479</v>
      </c>
      <c r="AL110" s="417">
        <v>4974.8623989509479</v>
      </c>
      <c r="AM110" s="417">
        <v>3329.6907438333219</v>
      </c>
      <c r="AN110" s="417">
        <v>3954.6400739183973</v>
      </c>
      <c r="AP110" s="417">
        <f t="shared" si="67"/>
        <v>28419.533261531957</v>
      </c>
      <c r="AQ110" s="417">
        <f t="shared" si="68"/>
        <v>15530.460763833884</v>
      </c>
      <c r="AR110" s="417">
        <f t="shared" si="69"/>
        <v>4836.5622680995548</v>
      </c>
      <c r="AS110" s="417">
        <f t="shared" si="70"/>
        <v>9587.2813868812573</v>
      </c>
      <c r="AT110" s="417"/>
      <c r="AU110" s="425" t="s">
        <v>631</v>
      </c>
      <c r="AV110" s="322">
        <f t="shared" si="90"/>
        <v>0</v>
      </c>
      <c r="AW110" s="322">
        <f t="shared" si="91"/>
        <v>0</v>
      </c>
      <c r="AX110" s="322">
        <f t="shared" si="92"/>
        <v>28.214886726</v>
      </c>
      <c r="AY110" s="322">
        <f t="shared" si="93"/>
        <v>83.950639629999984</v>
      </c>
      <c r="BA110" s="425" t="s">
        <v>631</v>
      </c>
      <c r="BB110" s="322">
        <v>0</v>
      </c>
      <c r="BC110" s="322">
        <v>0</v>
      </c>
      <c r="BD110" s="322">
        <v>4282</v>
      </c>
      <c r="BE110" s="322">
        <v>12146</v>
      </c>
      <c r="BG110" s="425" t="s">
        <v>631</v>
      </c>
      <c r="BH110" s="322">
        <f t="shared" si="86"/>
        <v>0</v>
      </c>
      <c r="BI110" s="322">
        <f t="shared" si="87"/>
        <v>0</v>
      </c>
      <c r="BJ110" s="322">
        <f t="shared" si="88"/>
        <v>6589.1841957029428</v>
      </c>
      <c r="BK110" s="322">
        <f t="shared" si="89"/>
        <v>6911.7931524781807</v>
      </c>
    </row>
    <row r="111" spans="1:63">
      <c r="A111" s="416" t="s">
        <v>293</v>
      </c>
      <c r="B111" s="416" t="s">
        <v>637</v>
      </c>
      <c r="C111" s="425" t="s">
        <v>637</v>
      </c>
      <c r="D111" s="424">
        <v>6314.3325797700891</v>
      </c>
      <c r="E111" s="424">
        <v>6357.3962727583084</v>
      </c>
      <c r="F111" s="424">
        <v>4355.4888122620378</v>
      </c>
      <c r="G111" s="424">
        <v>5136.6444826316247</v>
      </c>
      <c r="I111" s="425" t="s">
        <v>637</v>
      </c>
      <c r="J111" s="424">
        <v>924077</v>
      </c>
      <c r="K111" s="424">
        <v>1059296</v>
      </c>
      <c r="L111" s="424">
        <v>534456</v>
      </c>
      <c r="M111" s="424">
        <v>710720</v>
      </c>
      <c r="O111" s="425" t="s">
        <v>637</v>
      </c>
      <c r="P111" s="417">
        <v>35.453860638798929</v>
      </c>
      <c r="Q111" s="417">
        <v>37.177755981042736</v>
      </c>
      <c r="R111" s="417">
        <v>24.189097035777174</v>
      </c>
      <c r="S111" s="417">
        <v>29.453236712337297</v>
      </c>
      <c r="U111" s="425" t="s">
        <v>637</v>
      </c>
      <c r="V111" s="424">
        <v>924077</v>
      </c>
      <c r="W111" s="424">
        <v>1059296</v>
      </c>
      <c r="X111" s="424">
        <v>534456</v>
      </c>
      <c r="Y111" s="424">
        <v>710720</v>
      </c>
      <c r="Z111" s="441">
        <v>6833.1238411626837</v>
      </c>
      <c r="AA111" s="417">
        <f t="shared" si="55"/>
        <v>6833.1238411626837</v>
      </c>
      <c r="AB111" s="417">
        <f t="shared" si="56"/>
        <v>6001.52957507468</v>
      </c>
      <c r="AC111" s="417">
        <f t="shared" si="57"/>
        <v>8149.3870632232365</v>
      </c>
      <c r="AD111" s="417">
        <f t="shared" si="58"/>
        <v>7227.3813634506196</v>
      </c>
      <c r="AF111" s="417">
        <f t="shared" si="59"/>
        <v>38.366781814501316</v>
      </c>
      <c r="AG111" s="417">
        <f t="shared" si="83"/>
        <v>35.096664181723277</v>
      </c>
      <c r="AH111" s="417">
        <f t="shared" si="84"/>
        <v>45.259286144747506</v>
      </c>
      <c r="AI111" s="417">
        <f t="shared" si="85"/>
        <v>41.44140690051961</v>
      </c>
      <c r="AK111" s="417">
        <v>6833.1238411626837</v>
      </c>
      <c r="AL111" s="417">
        <v>6833.1238411626837</v>
      </c>
      <c r="AM111" s="417">
        <v>6001.52957507468</v>
      </c>
      <c r="AN111" s="417">
        <v>8149.3870632232356</v>
      </c>
      <c r="AP111" s="417">
        <f t="shared" si="67"/>
        <v>6314.3325797700891</v>
      </c>
      <c r="AQ111" s="417">
        <f t="shared" si="68"/>
        <v>7238.3007524482664</v>
      </c>
      <c r="AR111" s="417">
        <f t="shared" si="69"/>
        <v>3207.5534905761133</v>
      </c>
      <c r="AS111" s="417">
        <f t="shared" si="70"/>
        <v>5791.9323735740181</v>
      </c>
      <c r="AT111" s="417"/>
      <c r="AU111" s="425" t="s">
        <v>630</v>
      </c>
      <c r="AV111" s="322">
        <f t="shared" si="90"/>
        <v>0</v>
      </c>
      <c r="AW111" s="322">
        <f t="shared" si="91"/>
        <v>0</v>
      </c>
      <c r="AX111" s="322">
        <f t="shared" si="92"/>
        <v>23.837957138216101</v>
      </c>
      <c r="AY111" s="322">
        <f t="shared" si="93"/>
        <v>80.889321817395498</v>
      </c>
      <c r="BA111" s="425" t="s">
        <v>630</v>
      </c>
      <c r="BB111" s="322">
        <v>0</v>
      </c>
      <c r="BC111" s="322">
        <v>0</v>
      </c>
      <c r="BD111" s="322">
        <v>63514</v>
      </c>
      <c r="BE111" s="322">
        <v>17130</v>
      </c>
      <c r="BG111" s="425" t="s">
        <v>630</v>
      </c>
      <c r="BH111" s="322">
        <f t="shared" si="86"/>
        <v>0</v>
      </c>
      <c r="BI111" s="322">
        <f t="shared" si="87"/>
        <v>0</v>
      </c>
      <c r="BJ111" s="322">
        <f t="shared" si="88"/>
        <v>375.31815250521305</v>
      </c>
      <c r="BK111" s="322">
        <f t="shared" si="89"/>
        <v>4722.0853366839165</v>
      </c>
    </row>
    <row r="112" spans="1:63">
      <c r="A112" s="416" t="s">
        <v>293</v>
      </c>
      <c r="B112" s="416" t="s">
        <v>636</v>
      </c>
      <c r="C112" s="425" t="s">
        <v>636</v>
      </c>
      <c r="D112" s="424">
        <v>5115.2897173986003</v>
      </c>
      <c r="E112" s="424">
        <v>7575.6193330479091</v>
      </c>
      <c r="F112" s="424">
        <v>6911.6376505735998</v>
      </c>
      <c r="G112" s="424">
        <v>6566.9468901475739</v>
      </c>
      <c r="I112" s="425" t="s">
        <v>636</v>
      </c>
      <c r="J112" s="424">
        <v>731945</v>
      </c>
      <c r="K112" s="424">
        <v>914080</v>
      </c>
      <c r="L112" s="424">
        <v>924964</v>
      </c>
      <c r="M112" s="424">
        <v>934025</v>
      </c>
      <c r="O112" s="425" t="s">
        <v>636</v>
      </c>
      <c r="P112" s="417">
        <v>28.721447037611458</v>
      </c>
      <c r="Q112" s="417">
        <v>44.301867444724614</v>
      </c>
      <c r="R112" s="417">
        <v>38.385191883669883</v>
      </c>
      <c r="S112" s="417">
        <v>37.654511984791135</v>
      </c>
      <c r="U112" s="425" t="s">
        <v>636</v>
      </c>
      <c r="V112" s="424">
        <v>731945</v>
      </c>
      <c r="W112" s="424">
        <v>914080</v>
      </c>
      <c r="X112" s="424">
        <v>924964</v>
      </c>
      <c r="Y112" s="424">
        <v>934025</v>
      </c>
      <c r="Z112" s="441">
        <v>6988.6258084946285</v>
      </c>
      <c r="AA112" s="417">
        <f t="shared" si="55"/>
        <v>6988.6258084946285</v>
      </c>
      <c r="AB112" s="417">
        <f t="shared" si="56"/>
        <v>8287.6983776561228</v>
      </c>
      <c r="AC112" s="417">
        <f t="shared" si="57"/>
        <v>7472.3315183873101</v>
      </c>
      <c r="AD112" s="417">
        <f t="shared" si="58"/>
        <v>7030.8041970478025</v>
      </c>
      <c r="AF112" s="417">
        <f t="shared" si="59"/>
        <v>39.239897857914812</v>
      </c>
      <c r="AG112" s="417">
        <f t="shared" si="83"/>
        <v>48.466072383953936</v>
      </c>
      <c r="AH112" s="417">
        <f t="shared" si="84"/>
        <v>41.499119839982839</v>
      </c>
      <c r="AI112" s="417">
        <f t="shared" si="85"/>
        <v>40.314244249127313</v>
      </c>
      <c r="AK112" s="417">
        <v>6988.6258084946276</v>
      </c>
      <c r="AL112" s="417">
        <v>6988.6258084946276</v>
      </c>
      <c r="AM112" s="417">
        <v>8287.6983776561228</v>
      </c>
      <c r="AN112" s="417">
        <v>7472.3315183873101</v>
      </c>
      <c r="AP112" s="417">
        <f t="shared" si="67"/>
        <v>5115.2897173986003</v>
      </c>
      <c r="AQ112" s="417">
        <f t="shared" si="68"/>
        <v>6388.1630790287691</v>
      </c>
      <c r="AR112" s="417">
        <f t="shared" si="69"/>
        <v>7665.8226421903182</v>
      </c>
      <c r="AS112" s="417">
        <f t="shared" si="70"/>
        <v>6979.3444464617069</v>
      </c>
      <c r="AT112" s="417"/>
      <c r="AU112" s="425" t="s">
        <v>629</v>
      </c>
      <c r="AV112" s="322">
        <f t="shared" si="90"/>
        <v>0</v>
      </c>
      <c r="AW112" s="322">
        <f t="shared" si="91"/>
        <v>0</v>
      </c>
      <c r="AX112" s="322">
        <f t="shared" si="92"/>
        <v>82.144242931499988</v>
      </c>
      <c r="AY112" s="322">
        <f t="shared" si="93"/>
        <v>388.45063713732753</v>
      </c>
      <c r="BA112" s="425" t="s">
        <v>629</v>
      </c>
      <c r="BB112" s="322">
        <v>0</v>
      </c>
      <c r="BC112" s="322">
        <v>0</v>
      </c>
      <c r="BD112" s="322">
        <v>49557</v>
      </c>
      <c r="BE112" s="322">
        <v>223880</v>
      </c>
      <c r="BG112" s="425" t="s">
        <v>629</v>
      </c>
      <c r="BH112" s="322">
        <f t="shared" si="86"/>
        <v>0</v>
      </c>
      <c r="BI112" s="322">
        <f t="shared" si="87"/>
        <v>0</v>
      </c>
      <c r="BJ112" s="322">
        <f t="shared" si="88"/>
        <v>1657.5709371329981</v>
      </c>
      <c r="BK112" s="322">
        <f t="shared" si="89"/>
        <v>1735.0841394377683</v>
      </c>
    </row>
    <row r="113" spans="1:63">
      <c r="A113" s="416" t="s">
        <v>293</v>
      </c>
      <c r="B113" s="416" t="s">
        <v>635</v>
      </c>
      <c r="C113" s="425" t="s">
        <v>635</v>
      </c>
      <c r="D113" s="424">
        <v>12752.04811579717</v>
      </c>
      <c r="E113" s="424">
        <v>8689.7748408136067</v>
      </c>
      <c r="F113" s="424">
        <v>5064.6990119123093</v>
      </c>
      <c r="G113" s="424">
        <v>4293.0168163202543</v>
      </c>
      <c r="I113" s="425" t="s">
        <v>635</v>
      </c>
      <c r="J113" s="424">
        <v>5278893</v>
      </c>
      <c r="K113" s="424">
        <v>3121933</v>
      </c>
      <c r="L113" s="424">
        <v>2123405</v>
      </c>
      <c r="M113" s="424">
        <v>2039350</v>
      </c>
      <c r="O113" s="425" t="s">
        <v>635</v>
      </c>
      <c r="P113" s="417">
        <v>71.600494754616335</v>
      </c>
      <c r="Q113" s="417">
        <v>50.817396729904132</v>
      </c>
      <c r="R113" s="417">
        <v>28.127840785917524</v>
      </c>
      <c r="S113" s="417">
        <v>24.615922111928064</v>
      </c>
      <c r="U113" s="425" t="s">
        <v>635</v>
      </c>
      <c r="V113" s="424">
        <v>5278893</v>
      </c>
      <c r="W113" s="424">
        <v>3121933</v>
      </c>
      <c r="X113" s="424">
        <v>2123405</v>
      </c>
      <c r="Y113" s="424">
        <v>2039350</v>
      </c>
      <c r="Z113" s="441">
        <v>2415.6670945588726</v>
      </c>
      <c r="AA113" s="417">
        <f t="shared" si="55"/>
        <v>2415.6670945588726</v>
      </c>
      <c r="AB113" s="417">
        <f t="shared" si="56"/>
        <v>2783.4597477952302</v>
      </c>
      <c r="AC113" s="417">
        <f t="shared" si="57"/>
        <v>2385.1780569002663</v>
      </c>
      <c r="AD113" s="417">
        <f t="shared" si="58"/>
        <v>2105.0907476991465</v>
      </c>
      <c r="AF113" s="417">
        <f t="shared" si="59"/>
        <v>13.563543484328312</v>
      </c>
      <c r="AG113" s="417">
        <f t="shared" si="83"/>
        <v>16.277542384767429</v>
      </c>
      <c r="AH113" s="417">
        <f t="shared" si="84"/>
        <v>13.24657368044133</v>
      </c>
      <c r="AI113" s="417">
        <f t="shared" si="85"/>
        <v>12.070474470751988</v>
      </c>
      <c r="AK113" s="417">
        <v>2415.6670945588721</v>
      </c>
      <c r="AL113" s="417">
        <v>2415.6670945588721</v>
      </c>
      <c r="AM113" s="417">
        <v>2783.4597477952302</v>
      </c>
      <c r="AN113" s="417">
        <v>2385.1780569002658</v>
      </c>
      <c r="AP113" s="417">
        <f t="shared" si="67"/>
        <v>12752.048115797168</v>
      </c>
      <c r="AQ113" s="417">
        <f t="shared" si="68"/>
        <v>7541.5508195174634</v>
      </c>
      <c r="AR113" s="417">
        <f t="shared" si="69"/>
        <v>5910.4123457671312</v>
      </c>
      <c r="AS113" s="417">
        <f t="shared" si="70"/>
        <v>4864.2128703395565</v>
      </c>
      <c r="AT113" s="417"/>
      <c r="AU113" s="432" t="s">
        <v>292</v>
      </c>
      <c r="AV113" s="322">
        <f>D258</f>
        <v>23033.920132189</v>
      </c>
      <c r="AW113" s="322">
        <f>E258</f>
        <v>20902.945172460317</v>
      </c>
      <c r="AX113" s="322">
        <f>F258</f>
        <v>15905.925343434885</v>
      </c>
      <c r="AY113" s="322">
        <f>G258</f>
        <v>12843.601701999998</v>
      </c>
      <c r="BA113" s="432" t="s">
        <v>292</v>
      </c>
      <c r="BB113" s="322">
        <v>12864029.004357809</v>
      </c>
      <c r="BC113" s="322">
        <v>10582020.476663217</v>
      </c>
      <c r="BD113" s="322">
        <v>6388578.1242280137</v>
      </c>
      <c r="BE113" s="322">
        <v>4565443.5911025079</v>
      </c>
      <c r="BG113" s="432" t="s">
        <v>292</v>
      </c>
      <c r="BH113" s="322">
        <f t="shared" si="86"/>
        <v>1790.5681123997813</v>
      </c>
      <c r="BI113" s="322">
        <f t="shared" si="87"/>
        <v>1975.326471779003</v>
      </c>
      <c r="BJ113" s="322">
        <f t="shared" si="88"/>
        <v>2489.7442019396035</v>
      </c>
      <c r="BK113" s="322">
        <f t="shared" si="89"/>
        <v>2813.2209818626629</v>
      </c>
    </row>
    <row r="114" spans="1:63">
      <c r="A114" s="416" t="s">
        <v>293</v>
      </c>
      <c r="B114" s="416" t="s">
        <v>634</v>
      </c>
      <c r="C114" s="425" t="s">
        <v>634</v>
      </c>
      <c r="D114" s="424">
        <v>416.67412553745157</v>
      </c>
      <c r="E114" s="424">
        <v>228.8801152918883</v>
      </c>
      <c r="F114" s="424">
        <v>340.04493844776488</v>
      </c>
      <c r="G114" s="424">
        <v>412.40547671345087</v>
      </c>
      <c r="I114" s="425" t="s">
        <v>634</v>
      </c>
      <c r="J114" s="424">
        <v>16540</v>
      </c>
      <c r="K114" s="424">
        <v>18404</v>
      </c>
      <c r="L114" s="424">
        <v>37366</v>
      </c>
      <c r="M114" s="424">
        <v>63549</v>
      </c>
      <c r="O114" s="425" t="s">
        <v>634</v>
      </c>
      <c r="P114" s="417">
        <v>2.3395515190199414</v>
      </c>
      <c r="Q114" s="417">
        <v>1.3384802063853116</v>
      </c>
      <c r="R114" s="417">
        <v>1.8885090439173879</v>
      </c>
      <c r="S114" s="417">
        <v>2.3647103022560256</v>
      </c>
      <c r="U114" s="425" t="s">
        <v>634</v>
      </c>
      <c r="V114" s="424">
        <v>16540</v>
      </c>
      <c r="W114" s="424">
        <v>18404</v>
      </c>
      <c r="X114" s="424">
        <v>37366</v>
      </c>
      <c r="Y114" s="424">
        <v>63549</v>
      </c>
      <c r="Z114" s="441">
        <v>25191.906017983769</v>
      </c>
      <c r="AA114" s="417">
        <f t="shared" si="55"/>
        <v>25191.906017983769</v>
      </c>
      <c r="AB114" s="417">
        <f t="shared" si="56"/>
        <v>12436.433128226923</v>
      </c>
      <c r="AC114" s="417">
        <f t="shared" si="57"/>
        <v>9100.3837298015533</v>
      </c>
      <c r="AD114" s="417">
        <f t="shared" si="58"/>
        <v>6489.5667392634168</v>
      </c>
      <c r="AF114" s="417">
        <f t="shared" si="59"/>
        <v>141.44809667593358</v>
      </c>
      <c r="AG114" s="417">
        <f t="shared" si="83"/>
        <v>72.727679112438139</v>
      </c>
      <c r="AH114" s="417">
        <f t="shared" si="84"/>
        <v>50.540840440972758</v>
      </c>
      <c r="AI114" s="417">
        <f t="shared" si="85"/>
        <v>37.210818459079221</v>
      </c>
      <c r="AK114" s="417">
        <v>25191.906017983769</v>
      </c>
      <c r="AL114" s="417">
        <v>25191.906017983769</v>
      </c>
      <c r="AM114" s="417">
        <v>12436.433128226921</v>
      </c>
      <c r="AN114" s="417">
        <v>9100.3837298015551</v>
      </c>
      <c r="AP114" s="417">
        <f t="shared" si="67"/>
        <v>416.67412553745157</v>
      </c>
      <c r="AQ114" s="417">
        <f t="shared" si="68"/>
        <v>463.63183835497324</v>
      </c>
      <c r="AR114" s="417">
        <f t="shared" si="69"/>
        <v>464.69976026932716</v>
      </c>
      <c r="AS114" s="417">
        <f t="shared" si="70"/>
        <v>578.32028564515906</v>
      </c>
      <c r="AT114" s="417"/>
    </row>
    <row r="115" spans="1:63">
      <c r="A115" s="416" t="s">
        <v>293</v>
      </c>
      <c r="B115" s="416" t="s">
        <v>633</v>
      </c>
      <c r="C115" s="425" t="s">
        <v>633</v>
      </c>
      <c r="D115" s="424">
        <v>814.44167724262013</v>
      </c>
      <c r="E115" s="424">
        <v>1333.0960140320885</v>
      </c>
      <c r="F115" s="424">
        <v>1025.6496671613679</v>
      </c>
      <c r="G115" s="424">
        <v>1396.4511958517508</v>
      </c>
      <c r="I115" s="425" t="s">
        <v>633</v>
      </c>
      <c r="J115" s="424">
        <v>114680</v>
      </c>
      <c r="K115" s="424">
        <v>184267.8</v>
      </c>
      <c r="L115" s="424">
        <v>149058</v>
      </c>
      <c r="M115" s="424">
        <v>383293</v>
      </c>
      <c r="O115" s="425" t="s">
        <v>633</v>
      </c>
      <c r="P115" s="417">
        <v>4.5729459699192594</v>
      </c>
      <c r="Q115" s="417">
        <v>7.7958831229946695</v>
      </c>
      <c r="R115" s="417">
        <v>5.6961549881226698</v>
      </c>
      <c r="S115" s="417">
        <v>8.0071742881407726</v>
      </c>
      <c r="U115" s="425" t="s">
        <v>633</v>
      </c>
      <c r="V115" s="424">
        <v>114680</v>
      </c>
      <c r="W115" s="424">
        <v>184267.8</v>
      </c>
      <c r="X115" s="424">
        <v>149058</v>
      </c>
      <c r="Y115" s="424">
        <v>383293</v>
      </c>
      <c r="Z115" s="441">
        <v>7101.8632476684697</v>
      </c>
      <c r="AA115" s="417">
        <f t="shared" si="55"/>
        <v>7101.8632476684697</v>
      </c>
      <c r="AB115" s="417">
        <f t="shared" si="56"/>
        <v>7234.5576060065223</v>
      </c>
      <c r="AC115" s="417">
        <f t="shared" si="57"/>
        <v>6880.8763512281657</v>
      </c>
      <c r="AD115" s="417">
        <f t="shared" si="58"/>
        <v>3643.2995015608185</v>
      </c>
      <c r="AF115" s="417">
        <f t="shared" si="59"/>
        <v>39.875706050917856</v>
      </c>
      <c r="AG115" s="417">
        <f t="shared" si="83"/>
        <v>42.307354421090771</v>
      </c>
      <c r="AH115" s="417">
        <f t="shared" si="84"/>
        <v>38.214352722582277</v>
      </c>
      <c r="AI115" s="417">
        <f t="shared" si="85"/>
        <v>20.890478793353317</v>
      </c>
      <c r="AK115" s="417">
        <v>7101.8632476684697</v>
      </c>
      <c r="AL115" s="417">
        <v>7101.8632476684697</v>
      </c>
      <c r="AM115" s="417">
        <v>7234.5576060065223</v>
      </c>
      <c r="AN115" s="417">
        <v>6880.8763512281648</v>
      </c>
      <c r="AP115" s="417">
        <f t="shared" si="67"/>
        <v>814.44167724262013</v>
      </c>
      <c r="AQ115" s="417">
        <f t="shared" si="68"/>
        <v>1308.6447165487239</v>
      </c>
      <c r="AR115" s="417">
        <f t="shared" si="69"/>
        <v>1078.3686876361201</v>
      </c>
      <c r="AS115" s="417">
        <f t="shared" si="70"/>
        <v>2637.3917392912967</v>
      </c>
      <c r="AT115" s="417"/>
    </row>
    <row r="116" spans="1:63">
      <c r="A116" s="416" t="s">
        <v>293</v>
      </c>
      <c r="B116" s="416" t="s">
        <v>97</v>
      </c>
      <c r="C116" s="425" t="s">
        <v>97</v>
      </c>
      <c r="D116" s="424">
        <v>0</v>
      </c>
      <c r="E116" s="424">
        <v>0</v>
      </c>
      <c r="F116" s="424">
        <v>0</v>
      </c>
      <c r="G116" s="424">
        <v>0</v>
      </c>
      <c r="I116" s="425" t="s">
        <v>97</v>
      </c>
      <c r="J116" s="424">
        <v>0</v>
      </c>
      <c r="K116" s="424">
        <v>0</v>
      </c>
      <c r="L116" s="424">
        <v>0</v>
      </c>
      <c r="M116" s="424">
        <v>0</v>
      </c>
      <c r="O116" s="425" t="s">
        <v>97</v>
      </c>
      <c r="P116" s="417">
        <v>0</v>
      </c>
      <c r="Q116" s="417">
        <v>0</v>
      </c>
      <c r="R116" s="417">
        <v>0</v>
      </c>
      <c r="S116" s="417">
        <v>0</v>
      </c>
      <c r="U116" s="425" t="s">
        <v>97</v>
      </c>
      <c r="V116" s="424">
        <v>0</v>
      </c>
      <c r="W116" s="424">
        <v>0</v>
      </c>
      <c r="X116" s="424">
        <v>0</v>
      </c>
      <c r="Y116" s="424">
        <v>0</v>
      </c>
      <c r="Z116" s="441"/>
      <c r="AA116" s="417">
        <f t="shared" si="55"/>
        <v>0</v>
      </c>
      <c r="AB116" s="417">
        <f t="shared" si="56"/>
        <v>0</v>
      </c>
      <c r="AC116" s="417">
        <f t="shared" si="57"/>
        <v>0</v>
      </c>
      <c r="AD116" s="417">
        <f t="shared" si="58"/>
        <v>0</v>
      </c>
      <c r="AF116" s="417">
        <f t="shared" si="59"/>
        <v>0</v>
      </c>
      <c r="AG116" s="417">
        <f t="shared" si="83"/>
        <v>0</v>
      </c>
      <c r="AH116" s="417">
        <f t="shared" si="84"/>
        <v>0</v>
      </c>
      <c r="AI116" s="417">
        <f t="shared" si="85"/>
        <v>0</v>
      </c>
      <c r="AK116" s="417">
        <v>0</v>
      </c>
      <c r="AL116" s="417">
        <v>0</v>
      </c>
      <c r="AM116" s="417">
        <v>0</v>
      </c>
      <c r="AN116" s="417">
        <v>0</v>
      </c>
      <c r="AP116" s="417">
        <f t="shared" si="67"/>
        <v>0</v>
      </c>
      <c r="AQ116" s="417">
        <f t="shared" si="68"/>
        <v>0</v>
      </c>
      <c r="AR116" s="417">
        <f t="shared" si="69"/>
        <v>0</v>
      </c>
      <c r="AS116" s="417">
        <f t="shared" si="70"/>
        <v>0</v>
      </c>
      <c r="AT116" s="417"/>
    </row>
    <row r="117" spans="1:63">
      <c r="A117" s="416" t="s">
        <v>293</v>
      </c>
      <c r="B117" s="416" t="s">
        <v>632</v>
      </c>
      <c r="C117" s="425" t="s">
        <v>632</v>
      </c>
      <c r="D117" s="424">
        <v>3.9676797132305213</v>
      </c>
      <c r="E117" s="424">
        <v>22.746486170428035</v>
      </c>
      <c r="F117" s="424">
        <v>21.383206234464893</v>
      </c>
      <c r="G117" s="424">
        <v>63.751957715228912</v>
      </c>
      <c r="I117" s="425" t="s">
        <v>632</v>
      </c>
      <c r="J117" s="424">
        <v>430</v>
      </c>
      <c r="K117" s="424">
        <v>2350</v>
      </c>
      <c r="L117" s="424">
        <v>890</v>
      </c>
      <c r="M117" s="424">
        <v>2128</v>
      </c>
      <c r="O117" s="425" t="s">
        <v>632</v>
      </c>
      <c r="P117" s="417">
        <v>2.2277819838464465E-2</v>
      </c>
      <c r="Q117" s="417">
        <v>0.13302038696156746</v>
      </c>
      <c r="R117" s="417">
        <v>0.11875600485651945</v>
      </c>
      <c r="S117" s="417">
        <v>0.36555021625704648</v>
      </c>
      <c r="U117" s="425" t="s">
        <v>632</v>
      </c>
      <c r="V117" s="424">
        <v>430</v>
      </c>
      <c r="W117" s="424">
        <v>2350</v>
      </c>
      <c r="X117" s="424">
        <v>890</v>
      </c>
      <c r="Y117" s="424">
        <v>2128</v>
      </c>
      <c r="Z117" s="441">
        <v>9227.1621237919098</v>
      </c>
      <c r="AA117" s="417">
        <f t="shared" si="55"/>
        <v>9227.1621237919098</v>
      </c>
      <c r="AB117" s="417">
        <f t="shared" si="56"/>
        <v>9679.3558172034191</v>
      </c>
      <c r="AC117" s="417">
        <f t="shared" si="57"/>
        <v>24026.074420747074</v>
      </c>
      <c r="AD117" s="417">
        <f t="shared" si="58"/>
        <v>29958.626745878249</v>
      </c>
      <c r="AF117" s="417">
        <f t="shared" si="59"/>
        <v>51.808883345266196</v>
      </c>
      <c r="AG117" s="417">
        <f t="shared" si="83"/>
        <v>56.60441998364572</v>
      </c>
      <c r="AH117" s="417">
        <f t="shared" si="84"/>
        <v>133.43371332193198</v>
      </c>
      <c r="AI117" s="417">
        <f t="shared" si="85"/>
        <v>171.78111666214591</v>
      </c>
      <c r="AK117" s="417">
        <v>9227.1621237919098</v>
      </c>
      <c r="AL117" s="417">
        <v>9227.1621237919098</v>
      </c>
      <c r="AM117" s="417">
        <v>9679.3558172034172</v>
      </c>
      <c r="AN117" s="417">
        <v>24026.074420747071</v>
      </c>
      <c r="AP117" s="417">
        <f t="shared" si="67"/>
        <v>3.9676797132305213</v>
      </c>
      <c r="AQ117" s="417">
        <f t="shared" si="68"/>
        <v>21.683830990910987</v>
      </c>
      <c r="AR117" s="417">
        <f t="shared" si="69"/>
        <v>8.6146266773110405</v>
      </c>
      <c r="AS117" s="417">
        <f t="shared" si="70"/>
        <v>51.127486367349768</v>
      </c>
      <c r="AT117" s="417"/>
    </row>
    <row r="118" spans="1:63">
      <c r="A118" s="416" t="s">
        <v>293</v>
      </c>
      <c r="B118" s="416" t="s">
        <v>631</v>
      </c>
      <c r="C118" s="425" t="s">
        <v>631</v>
      </c>
      <c r="D118" s="424">
        <v>497.73819103989376</v>
      </c>
      <c r="E118" s="424">
        <v>15.835131791015121</v>
      </c>
      <c r="F118" s="424">
        <v>16.101491681050735</v>
      </c>
      <c r="G118" s="424">
        <v>24.879901407636083</v>
      </c>
      <c r="I118" s="425" t="s">
        <v>631</v>
      </c>
      <c r="J118" s="424">
        <v>58707</v>
      </c>
      <c r="K118" s="424">
        <v>1669</v>
      </c>
      <c r="L118" s="424">
        <v>2801</v>
      </c>
      <c r="M118" s="424">
        <v>3102</v>
      </c>
      <c r="O118" s="425" t="s">
        <v>631</v>
      </c>
      <c r="P118" s="417">
        <v>2.7947119092638619</v>
      </c>
      <c r="Q118" s="417">
        <v>9.2603109888977311E-2</v>
      </c>
      <c r="R118" s="417">
        <v>8.9422923920086272E-2</v>
      </c>
      <c r="S118" s="417">
        <v>0.14265998513552799</v>
      </c>
      <c r="U118" s="425" t="s">
        <v>631</v>
      </c>
      <c r="V118" s="424">
        <v>58707</v>
      </c>
      <c r="W118" s="424">
        <v>1669</v>
      </c>
      <c r="X118" s="424">
        <v>2801</v>
      </c>
      <c r="Y118" s="424">
        <v>3102</v>
      </c>
      <c r="Z118" s="441">
        <v>8478.3448488237136</v>
      </c>
      <c r="AA118" s="417">
        <f t="shared" si="55"/>
        <v>8478.3448488237136</v>
      </c>
      <c r="AB118" s="417">
        <f t="shared" si="56"/>
        <v>9487.7961599850933</v>
      </c>
      <c r="AC118" s="417">
        <f t="shared" si="57"/>
        <v>5748.4797147628469</v>
      </c>
      <c r="AD118" s="417">
        <f t="shared" si="58"/>
        <v>8020.6000669361974</v>
      </c>
      <c r="AF118" s="417">
        <f t="shared" si="59"/>
        <v>47.604406787331357</v>
      </c>
      <c r="AG118" s="417">
        <f t="shared" si="83"/>
        <v>55.484188070088265</v>
      </c>
      <c r="AH118" s="417">
        <f t="shared" si="84"/>
        <v>31.925356629805883</v>
      </c>
      <c r="AI118" s="417">
        <f t="shared" si="85"/>
        <v>45.989679282891032</v>
      </c>
      <c r="AK118" s="417">
        <v>8478.3448488237136</v>
      </c>
      <c r="AL118" s="417">
        <v>8478.3448488237136</v>
      </c>
      <c r="AM118" s="417">
        <v>9487.7961599850933</v>
      </c>
      <c r="AN118" s="417">
        <v>5748.4797147628469</v>
      </c>
      <c r="AP118" s="417">
        <f t="shared" si="67"/>
        <v>497.73819103989376</v>
      </c>
      <c r="AQ118" s="417">
        <f t="shared" si="68"/>
        <v>14.15035755268678</v>
      </c>
      <c r="AR118" s="417">
        <f t="shared" si="69"/>
        <v>26.575317044118247</v>
      </c>
      <c r="AS118" s="417">
        <f t="shared" si="70"/>
        <v>17.831784075194353</v>
      </c>
      <c r="AT118" s="417"/>
    </row>
    <row r="119" spans="1:63">
      <c r="A119" s="416" t="s">
        <v>293</v>
      </c>
      <c r="B119" s="416" t="s">
        <v>630</v>
      </c>
      <c r="C119" s="425" t="s">
        <v>630</v>
      </c>
      <c r="D119" s="424">
        <v>1957.5556220860628</v>
      </c>
      <c r="E119" s="424">
        <v>173.59881368895896</v>
      </c>
      <c r="F119" s="424">
        <v>444.96536093872231</v>
      </c>
      <c r="G119" s="424">
        <v>404.0009505782395</v>
      </c>
      <c r="I119" s="425" t="s">
        <v>630</v>
      </c>
      <c r="J119" s="424">
        <v>2104222</v>
      </c>
      <c r="K119" s="424">
        <v>18371</v>
      </c>
      <c r="L119" s="424">
        <v>17724</v>
      </c>
      <c r="M119" s="424">
        <v>85776</v>
      </c>
      <c r="O119" s="425" t="s">
        <v>630</v>
      </c>
      <c r="P119" s="417">
        <v>10.991328591162622</v>
      </c>
      <c r="Q119" s="417">
        <v>1.015197740871105</v>
      </c>
      <c r="R119" s="417">
        <v>2.4712060476436872</v>
      </c>
      <c r="S119" s="417">
        <v>2.3165192120311895</v>
      </c>
      <c r="U119" s="425" t="s">
        <v>630</v>
      </c>
      <c r="V119" s="424">
        <v>2104222</v>
      </c>
      <c r="W119" s="424">
        <v>18371</v>
      </c>
      <c r="X119" s="424">
        <v>17724</v>
      </c>
      <c r="Y119" s="424">
        <v>85776</v>
      </c>
      <c r="Z119" s="441">
        <v>930.29899986126122</v>
      </c>
      <c r="AA119" s="417">
        <f t="shared" si="55"/>
        <v>930.29899986126122</v>
      </c>
      <c r="AB119" s="417">
        <f t="shared" si="56"/>
        <v>9449.6115447694156</v>
      </c>
      <c r="AC119" s="417">
        <f t="shared" si="57"/>
        <v>25105.244918682143</v>
      </c>
      <c r="AD119" s="417">
        <f t="shared" si="58"/>
        <v>4709.9532570677056</v>
      </c>
      <c r="AF119" s="417">
        <f t="shared" si="59"/>
        <v>5.2234643450941123</v>
      </c>
      <c r="AG119" s="417">
        <f t="shared" si="83"/>
        <v>55.260886226721738</v>
      </c>
      <c r="AH119" s="417">
        <f t="shared" si="84"/>
        <v>139.42710717917441</v>
      </c>
      <c r="AI119" s="417">
        <f t="shared" si="85"/>
        <v>27.006612712544179</v>
      </c>
      <c r="AK119" s="417">
        <v>930.29899986126134</v>
      </c>
      <c r="AL119" s="417">
        <v>930.29899986126134</v>
      </c>
      <c r="AM119" s="417">
        <v>9449.6115447694174</v>
      </c>
      <c r="AN119" s="417">
        <v>25105.244918682147</v>
      </c>
      <c r="AP119" s="417">
        <f t="shared" si="67"/>
        <v>1957.5556220860631</v>
      </c>
      <c r="AQ119" s="417">
        <f t="shared" si="68"/>
        <v>17.090522926451232</v>
      </c>
      <c r="AR119" s="417">
        <f t="shared" si="69"/>
        <v>167.48491501949317</v>
      </c>
      <c r="AS119" s="417">
        <f t="shared" si="70"/>
        <v>2153.42748814488</v>
      </c>
      <c r="AT119" s="417"/>
    </row>
    <row r="120" spans="1:63">
      <c r="A120" s="416" t="s">
        <v>293</v>
      </c>
      <c r="B120" s="416" t="s">
        <v>629</v>
      </c>
      <c r="C120" s="425" t="s">
        <v>629</v>
      </c>
      <c r="D120" s="424">
        <v>81.774755317512046</v>
      </c>
      <c r="E120" s="424">
        <v>5190.8247643239138</v>
      </c>
      <c r="F120" s="424">
        <v>952.42563477693113</v>
      </c>
      <c r="G120" s="424">
        <v>537.58618725733095</v>
      </c>
      <c r="I120" s="425" t="s">
        <v>629</v>
      </c>
      <c r="J120" s="424">
        <v>13100</v>
      </c>
      <c r="K120" s="424">
        <v>1259351</v>
      </c>
      <c r="L120" s="424">
        <v>214044</v>
      </c>
      <c r="M120" s="424">
        <v>159838</v>
      </c>
      <c r="O120" s="425" t="s">
        <v>629</v>
      </c>
      <c r="P120" s="417">
        <v>0.45915078785801261</v>
      </c>
      <c r="Q120" s="417">
        <v>30.355700376163238</v>
      </c>
      <c r="R120" s="417">
        <v>5.2894903630841448</v>
      </c>
      <c r="S120" s="417">
        <v>3.0824896058333198</v>
      </c>
      <c r="U120" s="425" t="s">
        <v>629</v>
      </c>
      <c r="V120" s="424">
        <v>13100</v>
      </c>
      <c r="W120" s="424">
        <v>1259351</v>
      </c>
      <c r="X120" s="424">
        <v>214044</v>
      </c>
      <c r="Y120" s="424">
        <v>159838</v>
      </c>
      <c r="Z120" s="441">
        <v>6242.3477341612252</v>
      </c>
      <c r="AA120" s="417">
        <f t="shared" si="55"/>
        <v>6242.3477341612252</v>
      </c>
      <c r="AB120" s="417">
        <f t="shared" si="56"/>
        <v>4121.825261046296</v>
      </c>
      <c r="AC120" s="417">
        <f t="shared" si="57"/>
        <v>4449.6721925255142</v>
      </c>
      <c r="AD120" s="417">
        <f t="shared" si="58"/>
        <v>3363.3190308770813</v>
      </c>
      <c r="AF120" s="417">
        <f t="shared" si="59"/>
        <v>35.049678462443715</v>
      </c>
      <c r="AG120" s="417">
        <f t="shared" si="83"/>
        <v>24.104241292668398</v>
      </c>
      <c r="AH120" s="417">
        <f t="shared" si="84"/>
        <v>24.712163681692292</v>
      </c>
      <c r="AI120" s="417">
        <f t="shared" si="85"/>
        <v>19.285086186221797</v>
      </c>
      <c r="AK120" s="417">
        <v>6242.3477341612252</v>
      </c>
      <c r="AL120" s="417">
        <v>6242.3477341612252</v>
      </c>
      <c r="AM120" s="417">
        <v>4121.825261046296</v>
      </c>
      <c r="AN120" s="417">
        <v>4449.6721925255142</v>
      </c>
      <c r="AP120" s="417">
        <f t="shared" si="67"/>
        <v>81.774755317512046</v>
      </c>
      <c r="AQ120" s="417">
        <f t="shared" si="68"/>
        <v>7861.3068613636733</v>
      </c>
      <c r="AR120" s="417">
        <f t="shared" si="69"/>
        <v>882.25196617539336</v>
      </c>
      <c r="AS120" s="417">
        <f t="shared" si="70"/>
        <v>711.22670390889311</v>
      </c>
      <c r="AT120" s="417"/>
    </row>
    <row r="121" spans="1:63">
      <c r="C121" s="432" t="s">
        <v>291</v>
      </c>
      <c r="D121" s="431">
        <v>51847.250691468907</v>
      </c>
      <c r="E121" s="431">
        <v>35732.040109986243</v>
      </c>
      <c r="F121" s="431">
        <v>10813.22280686177</v>
      </c>
      <c r="G121" s="431">
        <v>4690.1844736605753</v>
      </c>
      <c r="I121" s="432" t="s">
        <v>291</v>
      </c>
      <c r="J121" s="431">
        <v>1922081</v>
      </c>
      <c r="K121" s="431">
        <v>1210562</v>
      </c>
      <c r="L121" s="431">
        <v>362708</v>
      </c>
      <c r="M121" s="431">
        <v>226610</v>
      </c>
      <c r="O121" s="432" t="s">
        <v>291</v>
      </c>
      <c r="P121" s="417">
        <f>SUM(P122:P132)</f>
        <v>291.11314256860703</v>
      </c>
      <c r="Q121" s="417">
        <f>SUM(Q122:Q132)</f>
        <v>208.95929888880846</v>
      </c>
      <c r="R121" s="417">
        <f>SUM(R122:R132)</f>
        <v>60.053442224046258</v>
      </c>
      <c r="S121" s="417">
        <f>SUM(S122:S132)</f>
        <v>26.893259596677609</v>
      </c>
      <c r="U121" s="432" t="s">
        <v>291</v>
      </c>
      <c r="V121" s="431">
        <v>1922081</v>
      </c>
      <c r="W121" s="431">
        <v>1210562</v>
      </c>
      <c r="X121" s="431">
        <v>362708</v>
      </c>
      <c r="Y121" s="431">
        <v>226610</v>
      </c>
      <c r="Z121" s="441"/>
      <c r="AA121" s="417">
        <f t="shared" si="55"/>
        <v>26974.539934305012</v>
      </c>
      <c r="AB121" s="417">
        <f t="shared" si="56"/>
        <v>29516.902157829376</v>
      </c>
      <c r="AC121" s="417">
        <f t="shared" si="57"/>
        <v>29812.473964902259</v>
      </c>
      <c r="AD121" s="417">
        <f t="shared" si="58"/>
        <v>20697.164616127156</v>
      </c>
      <c r="AF121" s="417">
        <f t="shared" si="59"/>
        <v>151.45727082709161</v>
      </c>
      <c r="AG121" s="417">
        <f t="shared" si="83"/>
        <v>172.61346291128291</v>
      </c>
      <c r="AH121" s="417">
        <f t="shared" si="84"/>
        <v>165.56966547207742</v>
      </c>
      <c r="AI121" s="417">
        <f t="shared" si="85"/>
        <v>118.67640261540801</v>
      </c>
      <c r="AK121" s="417">
        <v>26974.539934305016</v>
      </c>
      <c r="AL121" s="417">
        <v>26974.539934305016</v>
      </c>
      <c r="AM121" s="417">
        <v>29516.902157829376</v>
      </c>
      <c r="AN121" s="417">
        <v>29812.473964902259</v>
      </c>
      <c r="AP121" s="417">
        <f t="shared" si="67"/>
        <v>51847.250691468915</v>
      </c>
      <c r="AQ121" s="417">
        <f t="shared" si="68"/>
        <v>32654.353011952149</v>
      </c>
      <c r="AR121" s="417">
        <f t="shared" si="69"/>
        <v>10706.016547861977</v>
      </c>
      <c r="AS121" s="417">
        <f t="shared" si="70"/>
        <v>6755.8047251865009</v>
      </c>
      <c r="AT121" s="417"/>
    </row>
    <row r="122" spans="1:63">
      <c r="A122" s="416" t="s">
        <v>291</v>
      </c>
      <c r="B122" s="416" t="s">
        <v>638</v>
      </c>
      <c r="C122" s="425" t="s">
        <v>638</v>
      </c>
      <c r="D122" s="424">
        <v>354.36281712043927</v>
      </c>
      <c r="E122" s="424">
        <v>340.22996013687725</v>
      </c>
      <c r="F122" s="424">
        <v>403.2580157198102</v>
      </c>
      <c r="G122" s="424">
        <v>54.755602768152954</v>
      </c>
      <c r="I122" s="425" t="s">
        <v>638</v>
      </c>
      <c r="J122" s="424">
        <v>35876</v>
      </c>
      <c r="K122" s="424">
        <v>23966</v>
      </c>
      <c r="L122" s="424">
        <v>24663</v>
      </c>
      <c r="M122" s="424">
        <v>17941</v>
      </c>
      <c r="O122" s="425" t="s">
        <v>638</v>
      </c>
      <c r="P122" s="417">
        <v>1.98968454306816</v>
      </c>
      <c r="Q122" s="417">
        <v>1.9896488896893407</v>
      </c>
      <c r="R122" s="417">
        <v>2.2395757842930699</v>
      </c>
      <c r="S122" s="417">
        <v>0.31396561220271191</v>
      </c>
      <c r="U122" s="425" t="s">
        <v>638</v>
      </c>
      <c r="V122" s="424">
        <v>35876</v>
      </c>
      <c r="W122" s="424">
        <v>23966</v>
      </c>
      <c r="X122" s="424">
        <v>24663</v>
      </c>
      <c r="Y122" s="424">
        <v>17941</v>
      </c>
      <c r="Z122" s="441">
        <v>9877.4338588593855</v>
      </c>
      <c r="AA122" s="417">
        <f t="shared" si="55"/>
        <v>9877.4338588593855</v>
      </c>
      <c r="AB122" s="417">
        <f t="shared" si="56"/>
        <v>14196.359848822383</v>
      </c>
      <c r="AC122" s="417">
        <f t="shared" si="57"/>
        <v>16350.728448275157</v>
      </c>
      <c r="AD122" s="417">
        <f t="shared" si="58"/>
        <v>3051.9816491919601</v>
      </c>
      <c r="AF122" s="417">
        <f t="shared" si="59"/>
        <v>55.460044126105473</v>
      </c>
      <c r="AG122" s="417">
        <f t="shared" si="83"/>
        <v>83.019648238727399</v>
      </c>
      <c r="AH122" s="417">
        <f t="shared" si="84"/>
        <v>90.80711123111827</v>
      </c>
      <c r="AI122" s="417">
        <f t="shared" si="85"/>
        <v>17.499894777476836</v>
      </c>
      <c r="AK122" s="417">
        <v>9877.4338588593837</v>
      </c>
      <c r="AL122" s="417">
        <v>9877.4338588593837</v>
      </c>
      <c r="AM122" s="417">
        <v>14196.359848822385</v>
      </c>
      <c r="AN122" s="417">
        <v>16350.728448275157</v>
      </c>
      <c r="AP122" s="417">
        <f t="shared" si="67"/>
        <v>354.36281712043922</v>
      </c>
      <c r="AQ122" s="417">
        <f t="shared" si="68"/>
        <v>236.72257986142401</v>
      </c>
      <c r="AR122" s="417">
        <f t="shared" si="69"/>
        <v>350.12482295150647</v>
      </c>
      <c r="AS122" s="417">
        <f t="shared" si="70"/>
        <v>293.34841909050459</v>
      </c>
      <c r="AT122" s="417"/>
    </row>
    <row r="123" spans="1:63">
      <c r="A123" s="416" t="s">
        <v>291</v>
      </c>
      <c r="B123" s="416" t="s">
        <v>637</v>
      </c>
      <c r="C123" s="425" t="s">
        <v>637</v>
      </c>
      <c r="D123" s="424">
        <v>14098.438348572143</v>
      </c>
      <c r="E123" s="424">
        <v>4938.9112920982097</v>
      </c>
      <c r="F123" s="424">
        <v>1363.2222628237791</v>
      </c>
      <c r="G123" s="424">
        <v>671.48573902047565</v>
      </c>
      <c r="I123" s="425" t="s">
        <v>637</v>
      </c>
      <c r="J123" s="424">
        <v>662760</v>
      </c>
      <c r="K123" s="424">
        <v>284797</v>
      </c>
      <c r="L123" s="424">
        <v>63743</v>
      </c>
      <c r="M123" s="424">
        <v>42190</v>
      </c>
      <c r="O123" s="425" t="s">
        <v>637</v>
      </c>
      <c r="P123" s="417">
        <v>79.160237779742516</v>
      </c>
      <c r="Q123" s="417">
        <v>28.882522176012923</v>
      </c>
      <c r="R123" s="417">
        <v>7.5709333712305851</v>
      </c>
      <c r="S123" s="417">
        <v>3.850262265025663</v>
      </c>
      <c r="U123" s="425" t="s">
        <v>637</v>
      </c>
      <c r="V123" s="424">
        <v>662760</v>
      </c>
      <c r="W123" s="424">
        <v>284797</v>
      </c>
      <c r="X123" s="424">
        <v>63743</v>
      </c>
      <c r="Y123" s="424">
        <v>42190</v>
      </c>
      <c r="Z123" s="441">
        <v>21272.31327867123</v>
      </c>
      <c r="AA123" s="417">
        <f t="shared" si="55"/>
        <v>21272.31327867123</v>
      </c>
      <c r="AB123" s="417">
        <f t="shared" si="56"/>
        <v>17341.865581794082</v>
      </c>
      <c r="AC123" s="417">
        <f t="shared" si="57"/>
        <v>21386.226924113693</v>
      </c>
      <c r="AD123" s="417">
        <f t="shared" si="58"/>
        <v>15915.755843102053</v>
      </c>
      <c r="AF123" s="417">
        <f t="shared" si="59"/>
        <v>119.44027669102317</v>
      </c>
      <c r="AG123" s="417">
        <f t="shared" si="83"/>
        <v>101.41441860698295</v>
      </c>
      <c r="AH123" s="417">
        <f t="shared" si="84"/>
        <v>118.77278087367374</v>
      </c>
      <c r="AI123" s="417">
        <f t="shared" si="85"/>
        <v>91.260067907695259</v>
      </c>
      <c r="AK123" s="417">
        <v>21272.313278671227</v>
      </c>
      <c r="AL123" s="417">
        <v>21272.313278671227</v>
      </c>
      <c r="AM123" s="417">
        <v>17341.865581794085</v>
      </c>
      <c r="AN123" s="417">
        <v>21386.226924113693</v>
      </c>
      <c r="AP123" s="417">
        <f t="shared" si="67"/>
        <v>14098.438348572141</v>
      </c>
      <c r="AQ123" s="417">
        <f t="shared" si="68"/>
        <v>6058.291004825729</v>
      </c>
      <c r="AR123" s="417">
        <f t="shared" si="69"/>
        <v>1105.4225377803004</v>
      </c>
      <c r="AS123" s="417">
        <f t="shared" si="70"/>
        <v>902.28491392835667</v>
      </c>
      <c r="AT123" s="417"/>
    </row>
    <row r="124" spans="1:63">
      <c r="A124" s="416" t="s">
        <v>291</v>
      </c>
      <c r="B124" s="416" t="s">
        <v>636</v>
      </c>
      <c r="C124" s="425" t="s">
        <v>636</v>
      </c>
      <c r="D124" s="424">
        <v>1968.6322297931547</v>
      </c>
      <c r="E124" s="424">
        <v>730.79444431201478</v>
      </c>
      <c r="F124" s="424">
        <v>229.33844142105016</v>
      </c>
      <c r="G124" s="424">
        <v>24.883835927342282</v>
      </c>
      <c r="I124" s="425" t="s">
        <v>636</v>
      </c>
      <c r="J124" s="424">
        <v>87692</v>
      </c>
      <c r="K124" s="424">
        <v>44235</v>
      </c>
      <c r="L124" s="424">
        <v>17835</v>
      </c>
      <c r="M124" s="424">
        <v>21727</v>
      </c>
      <c r="O124" s="425" t="s">
        <v>636</v>
      </c>
      <c r="P124" s="417">
        <v>11.053521784352357</v>
      </c>
      <c r="Q124" s="417">
        <v>4.273651721122893</v>
      </c>
      <c r="R124" s="417">
        <v>1.2736778930414872</v>
      </c>
      <c r="S124" s="417">
        <v>0.14268254545494427</v>
      </c>
      <c r="U124" s="425" t="s">
        <v>636</v>
      </c>
      <c r="V124" s="424">
        <v>87692</v>
      </c>
      <c r="W124" s="424">
        <v>44235</v>
      </c>
      <c r="X124" s="424">
        <v>17835</v>
      </c>
      <c r="Y124" s="424">
        <v>21727</v>
      </c>
      <c r="Z124" s="441">
        <v>22449.393670952366</v>
      </c>
      <c r="AA124" s="417">
        <f t="shared" si="55"/>
        <v>22449.393670952366</v>
      </c>
      <c r="AB124" s="417">
        <f t="shared" si="56"/>
        <v>16520.728932112914</v>
      </c>
      <c r="AC124" s="417">
        <f t="shared" si="57"/>
        <v>12858.897752792271</v>
      </c>
      <c r="AD124" s="417">
        <f t="shared" si="58"/>
        <v>1145.2955275621246</v>
      </c>
      <c r="AF124" s="417">
        <f t="shared" si="59"/>
        <v>126.04937490708797</v>
      </c>
      <c r="AG124" s="417">
        <f t="shared" si="83"/>
        <v>96.612449895397162</v>
      </c>
      <c r="AH124" s="417">
        <f t="shared" si="84"/>
        <v>71.414516010175902</v>
      </c>
      <c r="AI124" s="417">
        <f t="shared" si="85"/>
        <v>6.5670615112507145</v>
      </c>
      <c r="AK124" s="417">
        <v>22449.393670952366</v>
      </c>
      <c r="AL124" s="417">
        <v>22449.393670952366</v>
      </c>
      <c r="AM124" s="417">
        <v>16520.728932112914</v>
      </c>
      <c r="AN124" s="417">
        <v>12858.897752792273</v>
      </c>
      <c r="AP124" s="417">
        <f t="shared" si="67"/>
        <v>1968.6322297931549</v>
      </c>
      <c r="AQ124" s="417">
        <f t="shared" si="68"/>
        <v>993.04892903457801</v>
      </c>
      <c r="AR124" s="417">
        <f t="shared" si="69"/>
        <v>294.64720050423387</v>
      </c>
      <c r="AS124" s="417">
        <f t="shared" si="70"/>
        <v>279.38527147491772</v>
      </c>
      <c r="AT124" s="417"/>
    </row>
    <row r="125" spans="1:63">
      <c r="A125" s="416" t="s">
        <v>291</v>
      </c>
      <c r="B125" s="416" t="s">
        <v>635</v>
      </c>
      <c r="C125" s="425" t="s">
        <v>635</v>
      </c>
      <c r="D125" s="424">
        <v>165.93111469285094</v>
      </c>
      <c r="E125" s="424">
        <v>56.455736565504061</v>
      </c>
      <c r="F125" s="424">
        <v>14.765500576661992</v>
      </c>
      <c r="G125" s="424">
        <v>4.4095352634485208</v>
      </c>
      <c r="I125" s="425" t="s">
        <v>635</v>
      </c>
      <c r="J125" s="424">
        <v>118719</v>
      </c>
      <c r="K125" s="424">
        <v>29999</v>
      </c>
      <c r="L125" s="424">
        <v>7794</v>
      </c>
      <c r="M125" s="424">
        <v>15720</v>
      </c>
      <c r="O125" s="425" t="s">
        <v>635</v>
      </c>
      <c r="P125" s="417">
        <v>0.93167386127372798</v>
      </c>
      <c r="Q125" s="417">
        <v>0.33015050623101788</v>
      </c>
      <c r="R125" s="417">
        <v>8.2003224351116247E-2</v>
      </c>
      <c r="S125" s="417">
        <v>2.5284032473902068E-2</v>
      </c>
      <c r="U125" s="425" t="s">
        <v>635</v>
      </c>
      <c r="V125" s="424">
        <v>118719</v>
      </c>
      <c r="W125" s="424">
        <v>29999</v>
      </c>
      <c r="X125" s="424">
        <v>7794</v>
      </c>
      <c r="Y125" s="424">
        <v>15720</v>
      </c>
      <c r="Z125" s="441">
        <v>1397.6795179613284</v>
      </c>
      <c r="AA125" s="417">
        <f t="shared" si="55"/>
        <v>1397.6795179613284</v>
      </c>
      <c r="AB125" s="417">
        <f t="shared" si="56"/>
        <v>1881.9206162040089</v>
      </c>
      <c r="AC125" s="417">
        <f t="shared" si="57"/>
        <v>1894.4701791970738</v>
      </c>
      <c r="AD125" s="417">
        <f t="shared" si="58"/>
        <v>280.50478775117813</v>
      </c>
      <c r="AF125" s="417">
        <f t="shared" si="59"/>
        <v>7.8477232900692222</v>
      </c>
      <c r="AG125" s="417">
        <f t="shared" si="83"/>
        <v>11.005383720491279</v>
      </c>
      <c r="AH125" s="417">
        <f t="shared" si="84"/>
        <v>10.521327219799364</v>
      </c>
      <c r="AI125" s="417">
        <f t="shared" si="85"/>
        <v>1.6083990123347371</v>
      </c>
      <c r="AK125" s="417">
        <v>1397.6795179613284</v>
      </c>
      <c r="AL125" s="417">
        <v>1397.6795179613284</v>
      </c>
      <c r="AM125" s="417">
        <v>1881.9206162040086</v>
      </c>
      <c r="AN125" s="417">
        <v>1894.4701791970735</v>
      </c>
      <c r="AP125" s="417">
        <f t="shared" si="67"/>
        <v>165.93111469285094</v>
      </c>
      <c r="AQ125" s="417">
        <f t="shared" si="68"/>
        <v>41.928987859321893</v>
      </c>
      <c r="AR125" s="417">
        <f t="shared" si="69"/>
        <v>14.667689282694043</v>
      </c>
      <c r="AS125" s="417">
        <f t="shared" si="70"/>
        <v>29.781071216977995</v>
      </c>
      <c r="AT125" s="417"/>
    </row>
    <row r="126" spans="1:63">
      <c r="A126" s="416" t="s">
        <v>291</v>
      </c>
      <c r="B126" s="416" t="s">
        <v>634</v>
      </c>
      <c r="C126" s="425" t="s">
        <v>634</v>
      </c>
      <c r="D126" s="424">
        <v>2373.6508523990005</v>
      </c>
      <c r="E126" s="424">
        <v>105.94581943053083</v>
      </c>
      <c r="F126" s="424">
        <v>94.834413755013074</v>
      </c>
      <c r="G126" s="424">
        <v>58.619270059701542</v>
      </c>
      <c r="I126" s="425" t="s">
        <v>634</v>
      </c>
      <c r="J126" s="424">
        <v>49646</v>
      </c>
      <c r="K126" s="424">
        <v>2578</v>
      </c>
      <c r="L126" s="424">
        <v>3103</v>
      </c>
      <c r="M126" s="424">
        <v>2916</v>
      </c>
      <c r="O126" s="425" t="s">
        <v>634</v>
      </c>
      <c r="P126" s="417">
        <v>13.327629715884338</v>
      </c>
      <c r="Q126" s="417">
        <v>0.61956619550018033</v>
      </c>
      <c r="R126" s="417">
        <v>0.52668229343004036</v>
      </c>
      <c r="S126" s="417">
        <v>0.33611966777351798</v>
      </c>
      <c r="U126" s="425" t="s">
        <v>634</v>
      </c>
      <c r="V126" s="424">
        <v>49646</v>
      </c>
      <c r="W126" s="424">
        <v>2578</v>
      </c>
      <c r="X126" s="424">
        <v>3103</v>
      </c>
      <c r="Y126" s="424">
        <v>2916</v>
      </c>
      <c r="Z126" s="441">
        <v>47811.52262818758</v>
      </c>
      <c r="AA126" s="417">
        <f t="shared" si="55"/>
        <v>47811.52262818758</v>
      </c>
      <c r="AB126" s="417">
        <f t="shared" si="56"/>
        <v>41096.128561105834</v>
      </c>
      <c r="AC126" s="417">
        <f t="shared" si="57"/>
        <v>30562.170078960065</v>
      </c>
      <c r="AD126" s="417">
        <f t="shared" si="58"/>
        <v>20102.630335974463</v>
      </c>
      <c r="AF126" s="417">
        <f t="shared" si="59"/>
        <v>268.45324328010997</v>
      </c>
      <c r="AG126" s="417">
        <f t="shared" si="83"/>
        <v>240.32823719944932</v>
      </c>
      <c r="AH126" s="417">
        <f t="shared" si="84"/>
        <v>169.73325601999369</v>
      </c>
      <c r="AI126" s="417">
        <f t="shared" si="85"/>
        <v>115.26737577967009</v>
      </c>
      <c r="AK126" s="417">
        <v>47811.522628187588</v>
      </c>
      <c r="AL126" s="417">
        <v>47811.522628187588</v>
      </c>
      <c r="AM126" s="417">
        <v>41096.128561105834</v>
      </c>
      <c r="AN126" s="417">
        <v>30562.170078960065</v>
      </c>
      <c r="AP126" s="417">
        <f t="shared" si="67"/>
        <v>2373.650852399001</v>
      </c>
      <c r="AQ126" s="417">
        <f t="shared" si="68"/>
        <v>123.2581053354676</v>
      </c>
      <c r="AR126" s="417">
        <f t="shared" si="69"/>
        <v>127.5212869251114</v>
      </c>
      <c r="AS126" s="417">
        <f t="shared" si="70"/>
        <v>89.119287950247553</v>
      </c>
      <c r="AT126" s="417"/>
    </row>
    <row r="127" spans="1:63">
      <c r="A127" s="416" t="s">
        <v>291</v>
      </c>
      <c r="B127" s="416" t="s">
        <v>633</v>
      </c>
      <c r="C127" s="425" t="s">
        <v>633</v>
      </c>
      <c r="D127" s="424">
        <v>11769.888253707873</v>
      </c>
      <c r="E127" s="424">
        <v>7766.6625130337352</v>
      </c>
      <c r="F127" s="424">
        <v>6949.7224966256645</v>
      </c>
      <c r="G127" s="424">
        <v>3512.1387722391437</v>
      </c>
      <c r="I127" s="425" t="s">
        <v>633</v>
      </c>
      <c r="J127" s="424">
        <v>396747</v>
      </c>
      <c r="K127" s="424">
        <v>229078</v>
      </c>
      <c r="L127" s="424">
        <v>193883</v>
      </c>
      <c r="M127" s="424">
        <v>112313</v>
      </c>
      <c r="O127" s="425" t="s">
        <v>633</v>
      </c>
      <c r="P127" s="417">
        <v>66.085840840583231</v>
      </c>
      <c r="Q127" s="417">
        <v>45.419079023589092</v>
      </c>
      <c r="R127" s="417">
        <v>38.596703857745553</v>
      </c>
      <c r="S127" s="417">
        <v>20.138410391279493</v>
      </c>
      <c r="U127" s="425" t="s">
        <v>633</v>
      </c>
      <c r="V127" s="424">
        <v>396747</v>
      </c>
      <c r="W127" s="424">
        <v>229078</v>
      </c>
      <c r="X127" s="424">
        <v>193883</v>
      </c>
      <c r="Y127" s="424">
        <v>112313</v>
      </c>
      <c r="Z127" s="441">
        <v>29665.979210196609</v>
      </c>
      <c r="AA127" s="417">
        <f t="shared" si="55"/>
        <v>29665.979210196609</v>
      </c>
      <c r="AB127" s="417">
        <f t="shared" si="56"/>
        <v>33904.008735163283</v>
      </c>
      <c r="AC127" s="417">
        <f t="shared" si="57"/>
        <v>35844.929656677814</v>
      </c>
      <c r="AD127" s="417">
        <f t="shared" si="58"/>
        <v>31270.990644352336</v>
      </c>
      <c r="AF127" s="417">
        <f t="shared" si="59"/>
        <v>166.56922633462443</v>
      </c>
      <c r="AG127" s="417">
        <f t="shared" si="83"/>
        <v>198.26905693077944</v>
      </c>
      <c r="AH127" s="417">
        <f t="shared" si="84"/>
        <v>199.07214071241705</v>
      </c>
      <c r="AI127" s="417">
        <f t="shared" si="85"/>
        <v>179.30613901578172</v>
      </c>
      <c r="AK127" s="417">
        <v>29665.979210196609</v>
      </c>
      <c r="AL127" s="417">
        <v>29665.979210196609</v>
      </c>
      <c r="AM127" s="417">
        <v>33904.008735163283</v>
      </c>
      <c r="AN127" s="417">
        <v>35844.929656677814</v>
      </c>
      <c r="AP127" s="417">
        <f t="shared" si="67"/>
        <v>11769.888253707873</v>
      </c>
      <c r="AQ127" s="417">
        <f t="shared" si="68"/>
        <v>6795.823185513419</v>
      </c>
      <c r="AR127" s="417">
        <f t="shared" si="69"/>
        <v>6573.4109255996627</v>
      </c>
      <c r="AS127" s="417">
        <f t="shared" si="70"/>
        <v>4025.8515845304551</v>
      </c>
      <c r="AT127" s="417"/>
    </row>
    <row r="128" spans="1:63">
      <c r="A128" s="416" t="s">
        <v>291</v>
      </c>
      <c r="B128" s="416" t="s">
        <v>97</v>
      </c>
      <c r="C128" s="425" t="s">
        <v>97</v>
      </c>
      <c r="D128" s="424">
        <v>0</v>
      </c>
      <c r="E128" s="424">
        <v>0</v>
      </c>
      <c r="F128" s="424">
        <v>0</v>
      </c>
      <c r="G128" s="424">
        <v>0</v>
      </c>
      <c r="I128" s="425" t="s">
        <v>97</v>
      </c>
      <c r="J128" s="424">
        <v>0</v>
      </c>
      <c r="K128" s="424">
        <v>0</v>
      </c>
      <c r="L128" s="424">
        <v>0</v>
      </c>
      <c r="M128" s="424">
        <v>0</v>
      </c>
      <c r="O128" s="425" t="s">
        <v>97</v>
      </c>
      <c r="P128" s="417">
        <v>0</v>
      </c>
      <c r="Q128" s="417">
        <v>0</v>
      </c>
      <c r="R128" s="417">
        <v>0</v>
      </c>
      <c r="S128" s="417">
        <v>0</v>
      </c>
      <c r="U128" s="425" t="s">
        <v>97</v>
      </c>
      <c r="V128" s="424">
        <v>0</v>
      </c>
      <c r="W128" s="424">
        <v>0</v>
      </c>
      <c r="X128" s="424">
        <v>0</v>
      </c>
      <c r="Y128" s="424">
        <v>0</v>
      </c>
      <c r="Z128" s="441"/>
      <c r="AA128" s="417">
        <f t="shared" si="55"/>
        <v>0</v>
      </c>
      <c r="AB128" s="417">
        <f t="shared" si="56"/>
        <v>0</v>
      </c>
      <c r="AC128" s="417">
        <f t="shared" si="57"/>
        <v>0</v>
      </c>
      <c r="AD128" s="417">
        <f t="shared" si="58"/>
        <v>0</v>
      </c>
      <c r="AF128" s="417">
        <f t="shared" si="59"/>
        <v>0</v>
      </c>
      <c r="AG128" s="417">
        <f t="shared" ref="AG128:AG159" si="94">IFERROR(Q128/W128*10^6,0)</f>
        <v>0</v>
      </c>
      <c r="AH128" s="417">
        <f t="shared" ref="AH128:AH159" si="95">IFERROR(R128/X128*10^6,0)</f>
        <v>0</v>
      </c>
      <c r="AI128" s="417">
        <f t="shared" ref="AI128:AI159" si="96">IFERROR(S128/Y128*10^6,0)</f>
        <v>0</v>
      </c>
      <c r="AK128" s="417">
        <v>0</v>
      </c>
      <c r="AL128" s="417">
        <v>0</v>
      </c>
      <c r="AM128" s="417">
        <v>0</v>
      </c>
      <c r="AN128" s="417">
        <v>0</v>
      </c>
      <c r="AP128" s="417">
        <f t="shared" si="67"/>
        <v>0</v>
      </c>
      <c r="AQ128" s="417">
        <f t="shared" si="68"/>
        <v>0</v>
      </c>
      <c r="AR128" s="417">
        <f t="shared" si="69"/>
        <v>0</v>
      </c>
      <c r="AS128" s="417">
        <f t="shared" si="70"/>
        <v>0</v>
      </c>
      <c r="AT128" s="417"/>
    </row>
    <row r="129" spans="1:46">
      <c r="A129" s="416" t="s">
        <v>291</v>
      </c>
      <c r="B129" s="416" t="s">
        <v>632</v>
      </c>
      <c r="C129" s="425" t="s">
        <v>632</v>
      </c>
      <c r="D129" s="424">
        <v>0.6558596498928545</v>
      </c>
      <c r="E129" s="424">
        <v>0</v>
      </c>
      <c r="F129" s="424">
        <v>11.344500740462804</v>
      </c>
      <c r="G129" s="424">
        <v>-0.25078800377625604</v>
      </c>
      <c r="I129" s="425" t="s">
        <v>632</v>
      </c>
      <c r="J129" s="424">
        <v>78</v>
      </c>
      <c r="K129" s="424">
        <v>0</v>
      </c>
      <c r="L129" s="424">
        <v>181</v>
      </c>
      <c r="M129" s="424">
        <v>-4</v>
      </c>
      <c r="O129" s="425" t="s">
        <v>632</v>
      </c>
      <c r="P129" s="417">
        <v>3.6825359342664487E-3</v>
      </c>
      <c r="Q129" s="417">
        <v>0</v>
      </c>
      <c r="R129" s="417">
        <v>6.3004002779422433E-2</v>
      </c>
      <c r="S129" s="417">
        <v>-1.4380046088088075E-3</v>
      </c>
      <c r="U129" s="425" t="s">
        <v>632</v>
      </c>
      <c r="V129" s="424">
        <v>78</v>
      </c>
      <c r="W129" s="424">
        <v>0</v>
      </c>
      <c r="X129" s="424">
        <v>181</v>
      </c>
      <c r="Y129" s="424">
        <v>-4</v>
      </c>
      <c r="Z129" s="441">
        <v>8408.4570499083911</v>
      </c>
      <c r="AA129" s="417">
        <f t="shared" si="55"/>
        <v>8408.4570499083911</v>
      </c>
      <c r="AB129" s="417">
        <f t="shared" si="56"/>
        <v>0</v>
      </c>
      <c r="AC129" s="417">
        <f t="shared" si="57"/>
        <v>62676.799671065215</v>
      </c>
      <c r="AD129" s="417">
        <f t="shared" si="58"/>
        <v>62697.000944064013</v>
      </c>
      <c r="AF129" s="417">
        <f t="shared" si="59"/>
        <v>47.211999157262163</v>
      </c>
      <c r="AG129" s="417">
        <f t="shared" si="94"/>
        <v>0</v>
      </c>
      <c r="AH129" s="417">
        <f t="shared" si="95"/>
        <v>348.08841314598027</v>
      </c>
      <c r="AI129" s="417">
        <f t="shared" si="96"/>
        <v>359.50115220220187</v>
      </c>
      <c r="AK129" s="417">
        <v>8408.4570499083911</v>
      </c>
      <c r="AL129" s="417">
        <v>8408.4570499083911</v>
      </c>
      <c r="AM129" s="417">
        <v>0</v>
      </c>
      <c r="AN129" s="417">
        <v>62676.799671065208</v>
      </c>
      <c r="AP129" s="417">
        <f t="shared" si="67"/>
        <v>0.6558596498928545</v>
      </c>
      <c r="AQ129" s="417">
        <f t="shared" si="68"/>
        <v>0</v>
      </c>
      <c r="AR129" s="417">
        <f t="shared" si="69"/>
        <v>0</v>
      </c>
      <c r="AS129" s="417">
        <f t="shared" si="70"/>
        <v>-0.25070719868426083</v>
      </c>
      <c r="AT129" s="417"/>
    </row>
    <row r="130" spans="1:46">
      <c r="A130" s="416" t="s">
        <v>291</v>
      </c>
      <c r="B130" s="416" t="s">
        <v>631</v>
      </c>
      <c r="C130" s="425" t="s">
        <v>631</v>
      </c>
      <c r="D130" s="424">
        <v>11.863242604024299</v>
      </c>
      <c r="E130" s="424">
        <v>0.35199581850861122</v>
      </c>
      <c r="F130" s="424">
        <v>0</v>
      </c>
      <c r="G130" s="424">
        <v>1.3353276782040979</v>
      </c>
      <c r="I130" s="425" t="s">
        <v>631</v>
      </c>
      <c r="J130" s="424">
        <v>1652</v>
      </c>
      <c r="K130" s="424">
        <v>140</v>
      </c>
      <c r="L130" s="424">
        <v>0</v>
      </c>
      <c r="M130" s="424">
        <v>147</v>
      </c>
      <c r="O130" s="425" t="s">
        <v>631</v>
      </c>
      <c r="P130" s="417">
        <v>6.661000900631274E-2</v>
      </c>
      <c r="Q130" s="417">
        <v>2.0584550789977266E-3</v>
      </c>
      <c r="R130" s="417">
        <v>0</v>
      </c>
      <c r="S130" s="417">
        <v>7.6566954025464326E-3</v>
      </c>
      <c r="U130" s="425" t="s">
        <v>631</v>
      </c>
      <c r="V130" s="424">
        <v>1652</v>
      </c>
      <c r="W130" s="424">
        <v>140</v>
      </c>
      <c r="X130" s="424">
        <v>0</v>
      </c>
      <c r="Y130" s="424">
        <v>147</v>
      </c>
      <c r="Z130" s="441">
        <v>7181.1395908137401</v>
      </c>
      <c r="AA130" s="417">
        <f t="shared" si="55"/>
        <v>7181.1395908137401</v>
      </c>
      <c r="AB130" s="417">
        <f t="shared" si="56"/>
        <v>2514.2558464900803</v>
      </c>
      <c r="AC130" s="417">
        <f t="shared" si="57"/>
        <v>0</v>
      </c>
      <c r="AD130" s="417">
        <f t="shared" si="58"/>
        <v>9083.8617564904634</v>
      </c>
      <c r="AF130" s="417">
        <f t="shared" si="59"/>
        <v>40.320828696315218</v>
      </c>
      <c r="AG130" s="417">
        <f t="shared" si="94"/>
        <v>14.703250564269474</v>
      </c>
      <c r="AH130" s="417">
        <f t="shared" si="95"/>
        <v>0</v>
      </c>
      <c r="AI130" s="417">
        <f t="shared" si="96"/>
        <v>52.086363282628795</v>
      </c>
      <c r="AK130" s="417">
        <v>7181.1395908137401</v>
      </c>
      <c r="AL130" s="417">
        <v>7181.1395908137401</v>
      </c>
      <c r="AM130" s="417">
        <v>2514.2558464900803</v>
      </c>
      <c r="AN130" s="417">
        <v>0</v>
      </c>
      <c r="AP130" s="417">
        <f t="shared" si="67"/>
        <v>11.863242604024299</v>
      </c>
      <c r="AQ130" s="417">
        <f t="shared" si="68"/>
        <v>1.0053595427139237</v>
      </c>
      <c r="AR130" s="417">
        <f t="shared" si="69"/>
        <v>0</v>
      </c>
      <c r="AS130" s="417">
        <f t="shared" si="70"/>
        <v>0</v>
      </c>
      <c r="AT130" s="417"/>
    </row>
    <row r="131" spans="1:46">
      <c r="A131" s="416" t="s">
        <v>291</v>
      </c>
      <c r="B131" s="416" t="s">
        <v>630</v>
      </c>
      <c r="C131" s="425" t="s">
        <v>630</v>
      </c>
      <c r="D131" s="424">
        <v>21030.799274196434</v>
      </c>
      <c r="E131" s="424">
        <v>21786.07695747702</v>
      </c>
      <c r="F131" s="424">
        <v>1744.8743409319122</v>
      </c>
      <c r="G131" s="424">
        <v>330.70281792634273</v>
      </c>
      <c r="I131" s="425" t="s">
        <v>630</v>
      </c>
      <c r="J131" s="424">
        <v>565300</v>
      </c>
      <c r="K131" s="424">
        <v>595391</v>
      </c>
      <c r="L131" s="424">
        <v>51393</v>
      </c>
      <c r="M131" s="424">
        <v>12588</v>
      </c>
      <c r="O131" s="425" t="s">
        <v>630</v>
      </c>
      <c r="P131" s="417">
        <v>118.08421827173741</v>
      </c>
      <c r="Q131" s="417">
        <v>127.40395881565509</v>
      </c>
      <c r="R131" s="417">
        <v>9.6905161664551382</v>
      </c>
      <c r="S131" s="417">
        <v>1.8962317541648093</v>
      </c>
      <c r="U131" s="425" t="s">
        <v>630</v>
      </c>
      <c r="V131" s="424">
        <v>565300</v>
      </c>
      <c r="W131" s="424">
        <v>595391</v>
      </c>
      <c r="X131" s="424">
        <v>51393</v>
      </c>
      <c r="Y131" s="424">
        <v>12588</v>
      </c>
      <c r="Z131" s="441">
        <v>37202.899830526156</v>
      </c>
      <c r="AA131" s="417">
        <f t="shared" si="55"/>
        <v>37202.899830526156</v>
      </c>
      <c r="AB131" s="417">
        <f t="shared" si="56"/>
        <v>36591.209738603742</v>
      </c>
      <c r="AC131" s="417">
        <f t="shared" si="57"/>
        <v>33951.595371585863</v>
      </c>
      <c r="AD131" s="417">
        <f t="shared" si="58"/>
        <v>26271.275653506731</v>
      </c>
      <c r="AF131" s="417">
        <f t="shared" si="59"/>
        <v>208.8877025857729</v>
      </c>
      <c r="AG131" s="417">
        <f t="shared" si="94"/>
        <v>213.98368268189321</v>
      </c>
      <c r="AH131" s="417">
        <f t="shared" si="95"/>
        <v>188.55712191261725</v>
      </c>
      <c r="AI131" s="417">
        <f t="shared" si="96"/>
        <v>150.63804847194226</v>
      </c>
      <c r="AK131" s="417">
        <v>37202.899830526156</v>
      </c>
      <c r="AL131" s="417">
        <v>37202.899830526156</v>
      </c>
      <c r="AM131" s="417">
        <v>36591.209738603742</v>
      </c>
      <c r="AN131" s="417">
        <v>33951.595371585863</v>
      </c>
      <c r="AP131" s="417">
        <f t="shared" si="67"/>
        <v>21030.799274196434</v>
      </c>
      <c r="AQ131" s="417">
        <f t="shared" si="68"/>
        <v>22150.2717329968</v>
      </c>
      <c r="AR131" s="417">
        <f t="shared" si="69"/>
        <v>1880.5320420960622</v>
      </c>
      <c r="AS131" s="417">
        <f t="shared" si="70"/>
        <v>427.38268253752284</v>
      </c>
      <c r="AT131" s="417"/>
    </row>
    <row r="132" spans="1:46">
      <c r="A132" s="416" t="s">
        <v>291</v>
      </c>
      <c r="B132" s="416" t="s">
        <v>629</v>
      </c>
      <c r="C132" s="425" t="s">
        <v>629</v>
      </c>
      <c r="D132" s="424">
        <v>73.02869873310047</v>
      </c>
      <c r="E132" s="424">
        <v>6.6113911138475698</v>
      </c>
      <c r="F132" s="424">
        <v>1.8628342674159273</v>
      </c>
      <c r="G132" s="424">
        <v>32.104360781540372</v>
      </c>
      <c r="I132" s="425" t="s">
        <v>629</v>
      </c>
      <c r="J132" s="424">
        <v>3611</v>
      </c>
      <c r="K132" s="424">
        <v>378</v>
      </c>
      <c r="L132" s="424">
        <v>113</v>
      </c>
      <c r="M132" s="424">
        <v>1072</v>
      </c>
      <c r="O132" s="425" t="s">
        <v>629</v>
      </c>
      <c r="P132" s="417">
        <v>0.41004322702470786</v>
      </c>
      <c r="Q132" s="417">
        <v>3.8663105928933156E-2</v>
      </c>
      <c r="R132" s="417">
        <v>1.0345630719848535E-2</v>
      </c>
      <c r="S132" s="417">
        <v>0.18408463750883239</v>
      </c>
      <c r="U132" s="425" t="s">
        <v>629</v>
      </c>
      <c r="V132" s="424">
        <v>3611</v>
      </c>
      <c r="W132" s="424">
        <v>378</v>
      </c>
      <c r="X132" s="424">
        <v>113</v>
      </c>
      <c r="Y132" s="424">
        <v>1072</v>
      </c>
      <c r="Z132" s="441">
        <v>20223.954232373435</v>
      </c>
      <c r="AA132" s="417">
        <f t="shared" ref="AA132:AA195" si="97">IFERROR(D132*1000000/J132,0)</f>
        <v>20223.954232373435</v>
      </c>
      <c r="AB132" s="417">
        <f t="shared" ref="AB132:AB195" si="98">IFERROR(E132*1000000/K132,0)</f>
        <v>17490.452682136427</v>
      </c>
      <c r="AC132" s="417">
        <f t="shared" ref="AC132:AC195" si="99">IFERROR(F132*1000000/L132,0)</f>
        <v>16485.259003680771</v>
      </c>
      <c r="AD132" s="417">
        <f t="shared" ref="AD132:AD195" si="100">IFERROR(G132*1000000/M132,0)</f>
        <v>29948.097743974227</v>
      </c>
      <c r="AF132" s="417">
        <f t="shared" ref="AF132:AF195" si="101">IFERROR(P132/V132*10^6,0)</f>
        <v>113.55392606610575</v>
      </c>
      <c r="AG132" s="417">
        <f t="shared" si="94"/>
        <v>102.28334901834168</v>
      </c>
      <c r="AH132" s="417">
        <f t="shared" si="95"/>
        <v>91.554254157951647</v>
      </c>
      <c r="AI132" s="417">
        <f t="shared" si="96"/>
        <v>171.72074394480632</v>
      </c>
      <c r="AK132" s="417">
        <v>20223.954232373431</v>
      </c>
      <c r="AL132" s="417">
        <v>20223.954232373431</v>
      </c>
      <c r="AM132" s="417">
        <v>17490.452682136427</v>
      </c>
      <c r="AN132" s="417">
        <v>16485.259003680774</v>
      </c>
      <c r="AP132" s="417">
        <f t="shared" ref="AP132:AP195" si="102">AK132*V132/1000000</f>
        <v>73.028698733100455</v>
      </c>
      <c r="AQ132" s="417">
        <f t="shared" ref="AQ132:AQ195" si="103">AL132*W132/1000000</f>
        <v>7.6446546998371563</v>
      </c>
      <c r="AR132" s="417">
        <f t="shared" ref="AR132:AR195" si="104">AM132*X132/1000000</f>
        <v>1.9764211530814162</v>
      </c>
      <c r="AS132" s="417">
        <f t="shared" ref="AS132:AS195" si="105">AN132*Y132/1000000</f>
        <v>17.672197651945787</v>
      </c>
      <c r="AT132" s="417"/>
    </row>
    <row r="133" spans="1:46">
      <c r="C133" s="432" t="s">
        <v>290</v>
      </c>
      <c r="D133" s="431">
        <v>39441.299738043635</v>
      </c>
      <c r="E133" s="431">
        <v>18925.022619629202</v>
      </c>
      <c r="F133" s="431">
        <v>21315.373400248423</v>
      </c>
      <c r="G133" s="431">
        <v>20657.328118137837</v>
      </c>
      <c r="I133" s="432" t="s">
        <v>290</v>
      </c>
      <c r="J133" s="431">
        <v>7441128</v>
      </c>
      <c r="K133" s="431">
        <v>4459438.8099999996</v>
      </c>
      <c r="L133" s="431">
        <v>5167387.4000000004</v>
      </c>
      <c r="M133" s="431">
        <v>4899530</v>
      </c>
      <c r="O133" s="432" t="s">
        <v>290</v>
      </c>
      <c r="P133" s="417">
        <f>SUM(P134:P144)</f>
        <v>221.45592216756668</v>
      </c>
      <c r="Q133" s="417">
        <f>SUM(Q134:Q144)</f>
        <v>110.67264689841637</v>
      </c>
      <c r="R133" s="417">
        <f>SUM(R134:R144)</f>
        <v>118.37928135204056</v>
      </c>
      <c r="S133" s="417">
        <f>SUM(S134:S144)</f>
        <v>118.447982328772</v>
      </c>
      <c r="U133" s="432" t="s">
        <v>290</v>
      </c>
      <c r="V133" s="431">
        <v>7441128</v>
      </c>
      <c r="W133" s="431">
        <v>4459438.8099999996</v>
      </c>
      <c r="X133" s="431">
        <v>5167387.4000000004</v>
      </c>
      <c r="Y133" s="431">
        <v>4899530</v>
      </c>
      <c r="Z133" s="441"/>
      <c r="AA133" s="417">
        <f t="shared" si="97"/>
        <v>5300.446348731487</v>
      </c>
      <c r="AB133" s="417">
        <f t="shared" si="98"/>
        <v>4243.8126019783203</v>
      </c>
      <c r="AC133" s="417">
        <f t="shared" si="99"/>
        <v>4124.9807204794479</v>
      </c>
      <c r="AD133" s="417">
        <f t="shared" si="100"/>
        <v>4216.1856582443288</v>
      </c>
      <c r="AF133" s="417">
        <f t="shared" si="101"/>
        <v>29.761068774460899</v>
      </c>
      <c r="AG133" s="417">
        <f t="shared" si="94"/>
        <v>24.817617555428772</v>
      </c>
      <c r="AH133" s="417">
        <f t="shared" si="95"/>
        <v>22.908923250469002</v>
      </c>
      <c r="AI133" s="417">
        <f t="shared" si="96"/>
        <v>24.175376480758768</v>
      </c>
      <c r="AK133" s="417">
        <v>5300.4463487314861</v>
      </c>
      <c r="AL133" s="417">
        <v>5300.4463487314861</v>
      </c>
      <c r="AM133" s="417">
        <v>4243.8126019783203</v>
      </c>
      <c r="AN133" s="417">
        <v>4124.9807204794488</v>
      </c>
      <c r="AP133" s="417">
        <f t="shared" si="102"/>
        <v>39441.299738043628</v>
      </c>
      <c r="AQ133" s="417">
        <f t="shared" si="103"/>
        <v>23637.016157855978</v>
      </c>
      <c r="AR133" s="417">
        <f t="shared" si="104"/>
        <v>21929.423767423988</v>
      </c>
      <c r="AS133" s="417">
        <f t="shared" si="105"/>
        <v>20210.466789410675</v>
      </c>
      <c r="AT133" s="417"/>
    </row>
    <row r="134" spans="1:46">
      <c r="A134" s="416" t="s">
        <v>290</v>
      </c>
      <c r="B134" s="416" t="s">
        <v>638</v>
      </c>
      <c r="C134" s="425" t="s">
        <v>638</v>
      </c>
      <c r="D134" s="424">
        <v>5376.6769361971419</v>
      </c>
      <c r="E134" s="424">
        <v>3032.6497268821613</v>
      </c>
      <c r="F134" s="424">
        <v>2864.2318035303178</v>
      </c>
      <c r="G134" s="424">
        <v>2900.9735160118216</v>
      </c>
      <c r="I134" s="425" t="s">
        <v>638</v>
      </c>
      <c r="J134" s="424">
        <v>1869454</v>
      </c>
      <c r="K134" s="424">
        <v>1304707</v>
      </c>
      <c r="L134" s="424">
        <v>1398169</v>
      </c>
      <c r="M134" s="424">
        <v>1377136</v>
      </c>
      <c r="O134" s="425" t="s">
        <v>638</v>
      </c>
      <c r="P134" s="417">
        <v>30.189090040410679</v>
      </c>
      <c r="Q134" s="417">
        <v>17.734793724457084</v>
      </c>
      <c r="R134" s="417">
        <v>15.907096542987437</v>
      </c>
      <c r="S134" s="417">
        <v>16.634022454196224</v>
      </c>
      <c r="U134" s="425" t="s">
        <v>638</v>
      </c>
      <c r="V134" s="424">
        <v>1869454</v>
      </c>
      <c r="W134" s="424">
        <v>1304707</v>
      </c>
      <c r="X134" s="424">
        <v>1398169</v>
      </c>
      <c r="Y134" s="424">
        <v>1377136</v>
      </c>
      <c r="Z134" s="441">
        <v>2876.0680584797174</v>
      </c>
      <c r="AA134" s="417">
        <f t="shared" si="97"/>
        <v>2876.0680584797174</v>
      </c>
      <c r="AB134" s="417">
        <f t="shared" si="98"/>
        <v>2324.3913973652025</v>
      </c>
      <c r="AC134" s="417">
        <f t="shared" si="99"/>
        <v>2048.5590822928543</v>
      </c>
      <c r="AD134" s="417">
        <f t="shared" si="100"/>
        <v>2106.5265275265638</v>
      </c>
      <c r="AF134" s="417">
        <f t="shared" si="101"/>
        <v>16.148613467039404</v>
      </c>
      <c r="AG134" s="417">
        <f t="shared" si="94"/>
        <v>13.592932148334517</v>
      </c>
      <c r="AH134" s="417">
        <f t="shared" si="95"/>
        <v>11.377091426706956</v>
      </c>
      <c r="AI134" s="417">
        <f t="shared" si="96"/>
        <v>12.078707153248644</v>
      </c>
      <c r="AK134" s="417">
        <v>2876.0680584797178</v>
      </c>
      <c r="AL134" s="417">
        <v>2876.0680584797178</v>
      </c>
      <c r="AM134" s="417">
        <v>2324.3913973652025</v>
      </c>
      <c r="AN134" s="417">
        <v>2048.5590822928543</v>
      </c>
      <c r="AP134" s="417">
        <f t="shared" si="102"/>
        <v>5376.6769361971428</v>
      </c>
      <c r="AQ134" s="417">
        <f t="shared" si="103"/>
        <v>3752.426128374897</v>
      </c>
      <c r="AR134" s="417">
        <f t="shared" si="104"/>
        <v>3249.8919956627078</v>
      </c>
      <c r="AS134" s="417">
        <f t="shared" si="105"/>
        <v>2821.1444603524524</v>
      </c>
      <c r="AT134" s="417"/>
    </row>
    <row r="135" spans="1:46">
      <c r="A135" s="416" t="s">
        <v>290</v>
      </c>
      <c r="B135" s="416" t="s">
        <v>637</v>
      </c>
      <c r="C135" s="425" t="s">
        <v>637</v>
      </c>
      <c r="D135" s="424">
        <v>14455.631382325766</v>
      </c>
      <c r="E135" s="424">
        <v>4692.8738349866326</v>
      </c>
      <c r="F135" s="424">
        <v>4670.3522239920931</v>
      </c>
      <c r="G135" s="424">
        <v>3684.3181179767389</v>
      </c>
      <c r="I135" s="425" t="s">
        <v>637</v>
      </c>
      <c r="J135" s="424">
        <v>1794961</v>
      </c>
      <c r="K135" s="424">
        <v>713655</v>
      </c>
      <c r="L135" s="424">
        <v>803399</v>
      </c>
      <c r="M135" s="424">
        <v>757554</v>
      </c>
      <c r="O135" s="425" t="s">
        <v>637</v>
      </c>
      <c r="P135" s="417">
        <v>81.165813488634285</v>
      </c>
      <c r="Q135" s="417">
        <v>27.443706637348729</v>
      </c>
      <c r="R135" s="417">
        <v>25.937755325958531</v>
      </c>
      <c r="S135" s="417">
        <v>21.125677281976714</v>
      </c>
      <c r="U135" s="425" t="s">
        <v>637</v>
      </c>
      <c r="V135" s="424">
        <v>1794961</v>
      </c>
      <c r="W135" s="424">
        <v>713655</v>
      </c>
      <c r="X135" s="424">
        <v>803399</v>
      </c>
      <c r="Y135" s="424">
        <v>757554</v>
      </c>
      <c r="Z135" s="441">
        <v>8053.4515136127002</v>
      </c>
      <c r="AA135" s="417">
        <f t="shared" si="97"/>
        <v>8053.4515136127002</v>
      </c>
      <c r="AB135" s="417">
        <f t="shared" si="98"/>
        <v>6575.8298267182772</v>
      </c>
      <c r="AC135" s="417">
        <f t="shared" si="99"/>
        <v>5813.2412711393627</v>
      </c>
      <c r="AD135" s="417">
        <f t="shared" si="100"/>
        <v>4863.4395937144272</v>
      </c>
      <c r="AF135" s="417">
        <f t="shared" si="101"/>
        <v>45.218705859700734</v>
      </c>
      <c r="AG135" s="417">
        <f t="shared" si="94"/>
        <v>38.455145185487005</v>
      </c>
      <c r="AH135" s="417">
        <f t="shared" si="95"/>
        <v>32.285023165274701</v>
      </c>
      <c r="AI135" s="417">
        <f t="shared" si="96"/>
        <v>27.886694918087311</v>
      </c>
      <c r="AK135" s="417">
        <v>8053.4515136127002</v>
      </c>
      <c r="AL135" s="417">
        <v>8053.4515136127002</v>
      </c>
      <c r="AM135" s="417">
        <v>6575.8298267182781</v>
      </c>
      <c r="AN135" s="417">
        <v>5813.2412711393627</v>
      </c>
      <c r="AP135" s="417">
        <f t="shared" si="102"/>
        <v>14455.631382325766</v>
      </c>
      <c r="AQ135" s="417">
        <f t="shared" si="103"/>
        <v>5747.3859399472713</v>
      </c>
      <c r="AR135" s="417">
        <f t="shared" si="104"/>
        <v>5283.0151069556377</v>
      </c>
      <c r="AS135" s="417">
        <f t="shared" si="105"/>
        <v>4403.8441779167088</v>
      </c>
      <c r="AT135" s="417"/>
    </row>
    <row r="136" spans="1:46">
      <c r="A136" s="416" t="s">
        <v>290</v>
      </c>
      <c r="B136" s="416" t="s">
        <v>636</v>
      </c>
      <c r="C136" s="425" t="s">
        <v>636</v>
      </c>
      <c r="D136" s="424">
        <v>4602.7428745168045</v>
      </c>
      <c r="E136" s="424">
        <v>1754.4011313561775</v>
      </c>
      <c r="F136" s="424">
        <v>4417.6743367584168</v>
      </c>
      <c r="G136" s="424">
        <v>4571.0724197038726</v>
      </c>
      <c r="I136" s="425" t="s">
        <v>636</v>
      </c>
      <c r="J136" s="424">
        <v>402221</v>
      </c>
      <c r="K136" s="424">
        <v>209392</v>
      </c>
      <c r="L136" s="424">
        <v>463490</v>
      </c>
      <c r="M136" s="424">
        <v>527442</v>
      </c>
      <c r="O136" s="425" t="s">
        <v>636</v>
      </c>
      <c r="P136" s="417">
        <v>25.843587167416086</v>
      </c>
      <c r="Q136" s="417">
        <v>10.259655738925014</v>
      </c>
      <c r="R136" s="417">
        <v>24.534457051862805</v>
      </c>
      <c r="S136" s="417">
        <v>26.2102776359167</v>
      </c>
      <c r="U136" s="425" t="s">
        <v>636</v>
      </c>
      <c r="V136" s="424">
        <v>402221</v>
      </c>
      <c r="W136" s="424">
        <v>209392</v>
      </c>
      <c r="X136" s="424">
        <v>463490</v>
      </c>
      <c r="Y136" s="424">
        <v>527442</v>
      </c>
      <c r="Z136" s="441">
        <v>11443.318162196416</v>
      </c>
      <c r="AA136" s="417">
        <f t="shared" si="97"/>
        <v>11443.318162196416</v>
      </c>
      <c r="AB136" s="417">
        <f t="shared" si="98"/>
        <v>8378.5489959319239</v>
      </c>
      <c r="AC136" s="417">
        <f t="shared" si="99"/>
        <v>9531.3261057593845</v>
      </c>
      <c r="AD136" s="417">
        <f t="shared" si="100"/>
        <v>8666.4930356396962</v>
      </c>
      <c r="AF136" s="417">
        <f t="shared" si="101"/>
        <v>64.252207536195485</v>
      </c>
      <c r="AG136" s="417">
        <f t="shared" si="94"/>
        <v>48.997362549309493</v>
      </c>
      <c r="AH136" s="417">
        <f t="shared" si="95"/>
        <v>52.934166976337799</v>
      </c>
      <c r="AI136" s="417">
        <f t="shared" si="96"/>
        <v>49.693194011695503</v>
      </c>
      <c r="AK136" s="417">
        <v>11443.318162196416</v>
      </c>
      <c r="AL136" s="417">
        <v>11443.318162196416</v>
      </c>
      <c r="AM136" s="417">
        <v>8378.5489959319239</v>
      </c>
      <c r="AN136" s="417">
        <v>9531.3261057593845</v>
      </c>
      <c r="AP136" s="417">
        <f t="shared" si="102"/>
        <v>4602.7428745168045</v>
      </c>
      <c r="AQ136" s="417">
        <f t="shared" si="103"/>
        <v>2396.1392766186318</v>
      </c>
      <c r="AR136" s="417">
        <f t="shared" si="104"/>
        <v>3883.3736741244875</v>
      </c>
      <c r="AS136" s="417">
        <f t="shared" si="105"/>
        <v>5027.2217038739418</v>
      </c>
      <c r="AT136" s="417"/>
    </row>
    <row r="137" spans="1:46">
      <c r="A137" s="416" t="s">
        <v>290</v>
      </c>
      <c r="B137" s="416" t="s">
        <v>635</v>
      </c>
      <c r="C137" s="425" t="s">
        <v>635</v>
      </c>
      <c r="D137" s="424">
        <v>11281.440846990818</v>
      </c>
      <c r="E137" s="424">
        <v>7329.1465706278905</v>
      </c>
      <c r="F137" s="424">
        <v>6442.4892705171451</v>
      </c>
      <c r="G137" s="424">
        <v>4412.0291879936995</v>
      </c>
      <c r="I137" s="425" t="s">
        <v>635</v>
      </c>
      <c r="J137" s="424">
        <v>2742909</v>
      </c>
      <c r="K137" s="424">
        <v>1920135</v>
      </c>
      <c r="L137" s="424">
        <v>1908377</v>
      </c>
      <c r="M137" s="424">
        <v>1436100</v>
      </c>
      <c r="O137" s="425" t="s">
        <v>635</v>
      </c>
      <c r="P137" s="417">
        <v>63.343295042059616</v>
      </c>
      <c r="Q137" s="417">
        <v>42.860506260981815</v>
      </c>
      <c r="R137" s="417">
        <v>35.779680498262493</v>
      </c>
      <c r="S137" s="417">
        <v>25.298332499963873</v>
      </c>
      <c r="U137" s="425" t="s">
        <v>635</v>
      </c>
      <c r="V137" s="424">
        <v>2742909</v>
      </c>
      <c r="W137" s="424">
        <v>1920135</v>
      </c>
      <c r="X137" s="424">
        <v>1908377</v>
      </c>
      <c r="Y137" s="424">
        <v>1436100</v>
      </c>
      <c r="Z137" s="441">
        <v>4112.9475483841488</v>
      </c>
      <c r="AA137" s="417">
        <f t="shared" si="97"/>
        <v>4112.9475483841488</v>
      </c>
      <c r="AB137" s="417">
        <f t="shared" si="98"/>
        <v>3816.9954563756664</v>
      </c>
      <c r="AC137" s="417">
        <f t="shared" si="99"/>
        <v>3375.899662654258</v>
      </c>
      <c r="AD137" s="417">
        <f t="shared" si="100"/>
        <v>3072.2297806515558</v>
      </c>
      <c r="AF137" s="417">
        <f t="shared" si="101"/>
        <v>23.093473039776246</v>
      </c>
      <c r="AG137" s="417">
        <f t="shared" si="94"/>
        <v>22.321610855998049</v>
      </c>
      <c r="AH137" s="417">
        <f t="shared" si="95"/>
        <v>18.74874854300932</v>
      </c>
      <c r="AI137" s="417">
        <f t="shared" si="96"/>
        <v>17.615996448690115</v>
      </c>
      <c r="AK137" s="417">
        <v>4112.9475483841488</v>
      </c>
      <c r="AL137" s="417">
        <v>4112.9475483841488</v>
      </c>
      <c r="AM137" s="417">
        <v>3816.9954563756664</v>
      </c>
      <c r="AN137" s="417">
        <v>3375.899662654258</v>
      </c>
      <c r="AP137" s="417">
        <f t="shared" si="102"/>
        <v>11281.440846990818</v>
      </c>
      <c r="AQ137" s="417">
        <f t="shared" si="103"/>
        <v>7897.4145408165978</v>
      </c>
      <c r="AR137" s="417">
        <f t="shared" si="104"/>
        <v>7284.2663380518252</v>
      </c>
      <c r="AS137" s="417">
        <f t="shared" si="105"/>
        <v>4848.1295055377796</v>
      </c>
      <c r="AT137" s="417"/>
    </row>
    <row r="138" spans="1:46">
      <c r="A138" s="416" t="s">
        <v>290</v>
      </c>
      <c r="B138" s="416" t="s">
        <v>634</v>
      </c>
      <c r="C138" s="425" t="s">
        <v>634</v>
      </c>
      <c r="D138" s="424">
        <v>1797.401953995256</v>
      </c>
      <c r="E138" s="424">
        <v>183.20610360773446</v>
      </c>
      <c r="F138" s="424">
        <v>725.52822725802355</v>
      </c>
      <c r="G138" s="424">
        <v>1851.9122462669616</v>
      </c>
      <c r="I138" s="425" t="s">
        <v>634</v>
      </c>
      <c r="J138" s="424">
        <v>62774</v>
      </c>
      <c r="K138" s="424">
        <v>13697</v>
      </c>
      <c r="L138" s="424">
        <v>42174.400000000001</v>
      </c>
      <c r="M138" s="424">
        <v>142718</v>
      </c>
      <c r="O138" s="425" t="s">
        <v>634</v>
      </c>
      <c r="P138" s="417">
        <v>10.092094070720135</v>
      </c>
      <c r="Q138" s="417">
        <v>1.0713807228522483</v>
      </c>
      <c r="R138" s="417">
        <v>4.0293692505721621</v>
      </c>
      <c r="S138" s="417">
        <v>10.61876287997111</v>
      </c>
      <c r="U138" s="425" t="s">
        <v>634</v>
      </c>
      <c r="V138" s="424">
        <v>62774</v>
      </c>
      <c r="W138" s="424">
        <v>13697</v>
      </c>
      <c r="X138" s="424">
        <v>42174.400000000001</v>
      </c>
      <c r="Y138" s="424">
        <v>142718</v>
      </c>
      <c r="Z138" s="441">
        <v>28632.904610113357</v>
      </c>
      <c r="AA138" s="417">
        <f t="shared" si="97"/>
        <v>28632.904610113357</v>
      </c>
      <c r="AB138" s="417">
        <f t="shared" si="98"/>
        <v>13375.637264199057</v>
      </c>
      <c r="AC138" s="417">
        <f t="shared" si="99"/>
        <v>17203.047992574251</v>
      </c>
      <c r="AD138" s="417">
        <f t="shared" si="100"/>
        <v>12976.024371606676</v>
      </c>
      <c r="AF138" s="417">
        <f t="shared" si="101"/>
        <v>160.7686951718886</v>
      </c>
      <c r="AG138" s="417">
        <f t="shared" si="94"/>
        <v>78.220100960228393</v>
      </c>
      <c r="AH138" s="417">
        <f t="shared" si="95"/>
        <v>95.540641966979067</v>
      </c>
      <c r="AI138" s="417">
        <f t="shared" si="96"/>
        <v>74.403809470221773</v>
      </c>
      <c r="AK138" s="417">
        <v>28632.904610113357</v>
      </c>
      <c r="AL138" s="417">
        <v>28632.904610113357</v>
      </c>
      <c r="AM138" s="417">
        <v>13375.637264199055</v>
      </c>
      <c r="AN138" s="417">
        <v>17203.047992574251</v>
      </c>
      <c r="AP138" s="417">
        <f t="shared" si="102"/>
        <v>1797.401953995256</v>
      </c>
      <c r="AQ138" s="417">
        <f t="shared" si="103"/>
        <v>392.18489444472266</v>
      </c>
      <c r="AR138" s="417">
        <f t="shared" si="104"/>
        <v>564.10947623523668</v>
      </c>
      <c r="AS138" s="417">
        <f t="shared" si="105"/>
        <v>2455.1846034042119</v>
      </c>
      <c r="AT138" s="417"/>
    </row>
    <row r="139" spans="1:46">
      <c r="A139" s="416" t="s">
        <v>290</v>
      </c>
      <c r="B139" s="416" t="s">
        <v>633</v>
      </c>
      <c r="C139" s="425" t="s">
        <v>633</v>
      </c>
      <c r="D139" s="424">
        <v>755.7310123347396</v>
      </c>
      <c r="E139" s="424">
        <v>391.01623774519624</v>
      </c>
      <c r="F139" s="424">
        <v>450.92099545118305</v>
      </c>
      <c r="G139" s="424">
        <v>404.59031825905788</v>
      </c>
      <c r="I139" s="425" t="s">
        <v>633</v>
      </c>
      <c r="J139" s="424">
        <v>100393</v>
      </c>
      <c r="K139" s="424">
        <v>61487</v>
      </c>
      <c r="L139" s="424">
        <v>58023</v>
      </c>
      <c r="M139" s="424">
        <v>49834</v>
      </c>
      <c r="O139" s="425" t="s">
        <v>633</v>
      </c>
      <c r="P139" s="417">
        <v>4.2432959704364945</v>
      </c>
      <c r="Q139" s="417">
        <v>2.2866446651765862</v>
      </c>
      <c r="R139" s="417">
        <v>2.5042818807685383</v>
      </c>
      <c r="S139" s="417">
        <v>2.3198986138707447</v>
      </c>
      <c r="U139" s="425" t="s">
        <v>633</v>
      </c>
      <c r="V139" s="424">
        <v>100393</v>
      </c>
      <c r="W139" s="424">
        <v>61487</v>
      </c>
      <c r="X139" s="424">
        <v>58023</v>
      </c>
      <c r="Y139" s="424">
        <v>49834</v>
      </c>
      <c r="Z139" s="441">
        <v>7527.7261595404016</v>
      </c>
      <c r="AA139" s="417">
        <f t="shared" si="97"/>
        <v>7527.7261595404016</v>
      </c>
      <c r="AB139" s="417">
        <f t="shared" si="98"/>
        <v>6359.3318546228666</v>
      </c>
      <c r="AC139" s="417">
        <f t="shared" si="99"/>
        <v>7771.4181523048273</v>
      </c>
      <c r="AD139" s="417">
        <f t="shared" si="100"/>
        <v>8118.760650540954</v>
      </c>
      <c r="AF139" s="417">
        <f t="shared" si="101"/>
        <v>42.266850980013494</v>
      </c>
      <c r="AG139" s="417">
        <f t="shared" si="94"/>
        <v>37.189075173233142</v>
      </c>
      <c r="AH139" s="417">
        <f t="shared" si="95"/>
        <v>43.160158571058687</v>
      </c>
      <c r="AI139" s="417">
        <f t="shared" si="96"/>
        <v>46.552526665945834</v>
      </c>
      <c r="AK139" s="417">
        <v>7527.7261595404034</v>
      </c>
      <c r="AL139" s="417">
        <v>7527.7261595404034</v>
      </c>
      <c r="AM139" s="417">
        <v>6359.3318546228675</v>
      </c>
      <c r="AN139" s="417">
        <v>7771.4181523048273</v>
      </c>
      <c r="AP139" s="417">
        <f t="shared" si="102"/>
        <v>755.73101233473972</v>
      </c>
      <c r="AQ139" s="417">
        <f t="shared" si="103"/>
        <v>462.85729837166076</v>
      </c>
      <c r="AR139" s="417">
        <f t="shared" si="104"/>
        <v>368.98751220078265</v>
      </c>
      <c r="AS139" s="417">
        <f t="shared" si="105"/>
        <v>387.28085220195879</v>
      </c>
      <c r="AT139" s="417"/>
    </row>
    <row r="140" spans="1:46">
      <c r="A140" s="416" t="s">
        <v>290</v>
      </c>
      <c r="B140" s="416" t="s">
        <v>97</v>
      </c>
      <c r="C140" s="425" t="s">
        <v>97</v>
      </c>
      <c r="D140" s="424">
        <v>0</v>
      </c>
      <c r="E140" s="424">
        <v>0</v>
      </c>
      <c r="F140" s="424">
        <v>0</v>
      </c>
      <c r="G140" s="424">
        <v>0</v>
      </c>
      <c r="I140" s="425" t="s">
        <v>97</v>
      </c>
      <c r="J140" s="424">
        <v>0</v>
      </c>
      <c r="K140" s="424">
        <v>0</v>
      </c>
      <c r="L140" s="424">
        <v>0</v>
      </c>
      <c r="M140" s="424">
        <v>0</v>
      </c>
      <c r="O140" s="425" t="s">
        <v>97</v>
      </c>
      <c r="P140" s="417">
        <v>0</v>
      </c>
      <c r="Q140" s="417">
        <v>0</v>
      </c>
      <c r="R140" s="417">
        <v>0</v>
      </c>
      <c r="S140" s="417">
        <v>0</v>
      </c>
      <c r="U140" s="425" t="s">
        <v>97</v>
      </c>
      <c r="V140" s="424">
        <v>0</v>
      </c>
      <c r="W140" s="424">
        <v>0</v>
      </c>
      <c r="X140" s="424">
        <v>0</v>
      </c>
      <c r="Y140" s="424">
        <v>0</v>
      </c>
      <c r="Z140" s="441"/>
      <c r="AA140" s="417">
        <f t="shared" si="97"/>
        <v>0</v>
      </c>
      <c r="AB140" s="417">
        <f t="shared" si="98"/>
        <v>0</v>
      </c>
      <c r="AC140" s="417">
        <f t="shared" si="99"/>
        <v>0</v>
      </c>
      <c r="AD140" s="417">
        <f t="shared" si="100"/>
        <v>0</v>
      </c>
      <c r="AF140" s="417">
        <f t="shared" si="101"/>
        <v>0</v>
      </c>
      <c r="AG140" s="417">
        <f t="shared" si="94"/>
        <v>0</v>
      </c>
      <c r="AH140" s="417">
        <f t="shared" si="95"/>
        <v>0</v>
      </c>
      <c r="AI140" s="417">
        <f t="shared" si="96"/>
        <v>0</v>
      </c>
      <c r="AK140" s="417">
        <v>0</v>
      </c>
      <c r="AL140" s="417">
        <v>0</v>
      </c>
      <c r="AM140" s="417">
        <v>0</v>
      </c>
      <c r="AN140" s="417">
        <v>0</v>
      </c>
      <c r="AP140" s="417">
        <f t="shared" si="102"/>
        <v>0</v>
      </c>
      <c r="AQ140" s="417">
        <f t="shared" si="103"/>
        <v>0</v>
      </c>
      <c r="AR140" s="417">
        <f t="shared" si="104"/>
        <v>0</v>
      </c>
      <c r="AS140" s="417">
        <f t="shared" si="105"/>
        <v>0</v>
      </c>
      <c r="AT140" s="417"/>
    </row>
    <row r="141" spans="1:46">
      <c r="A141" s="416" t="s">
        <v>290</v>
      </c>
      <c r="B141" s="416" t="s">
        <v>632</v>
      </c>
      <c r="C141" s="425" t="s">
        <v>632</v>
      </c>
      <c r="D141" s="424">
        <v>0.30476415015336605</v>
      </c>
      <c r="E141" s="424">
        <v>0.13040181019624023</v>
      </c>
      <c r="F141" s="424">
        <v>108.35355608960489</v>
      </c>
      <c r="G141" s="424">
        <v>946.93989790090086</v>
      </c>
      <c r="I141" s="425" t="s">
        <v>632</v>
      </c>
      <c r="J141" s="424">
        <v>26</v>
      </c>
      <c r="K141" s="424">
        <v>75</v>
      </c>
      <c r="L141" s="424">
        <v>4053</v>
      </c>
      <c r="M141" s="424">
        <v>31968</v>
      </c>
      <c r="O141" s="425" t="s">
        <v>632</v>
      </c>
      <c r="P141" s="417">
        <v>1.7111968004119374E-3</v>
      </c>
      <c r="Q141" s="417">
        <v>7.6258368535813E-4</v>
      </c>
      <c r="R141" s="417">
        <v>0.60176361262692935</v>
      </c>
      <c r="S141" s="417">
        <v>5.4297012494317709</v>
      </c>
      <c r="U141" s="425" t="s">
        <v>632</v>
      </c>
      <c r="V141" s="424">
        <v>26</v>
      </c>
      <c r="W141" s="424">
        <v>75</v>
      </c>
      <c r="X141" s="424">
        <v>4053</v>
      </c>
      <c r="Y141" s="424">
        <v>31968</v>
      </c>
      <c r="Z141" s="441">
        <v>11721.698082821771</v>
      </c>
      <c r="AA141" s="417">
        <f t="shared" si="97"/>
        <v>11721.698082821771</v>
      </c>
      <c r="AB141" s="417">
        <f t="shared" si="98"/>
        <v>1738.6908026165363</v>
      </c>
      <c r="AC141" s="417">
        <f t="shared" si="99"/>
        <v>26734.161384062398</v>
      </c>
      <c r="AD141" s="417">
        <f t="shared" si="100"/>
        <v>29621.493302705858</v>
      </c>
      <c r="AF141" s="417">
        <f t="shared" si="101"/>
        <v>65.81526155430528</v>
      </c>
      <c r="AG141" s="417">
        <f t="shared" si="94"/>
        <v>10.167782471441734</v>
      </c>
      <c r="AH141" s="417">
        <f t="shared" si="95"/>
        <v>148.47362759114961</v>
      </c>
      <c r="AI141" s="417">
        <f t="shared" si="96"/>
        <v>169.84801205679963</v>
      </c>
      <c r="AK141" s="417">
        <v>11721.698082821769</v>
      </c>
      <c r="AL141" s="417">
        <v>11721.698082821769</v>
      </c>
      <c r="AM141" s="417">
        <v>1738.6908026165365</v>
      </c>
      <c r="AN141" s="417">
        <v>26734.161384062398</v>
      </c>
      <c r="AP141" s="417">
        <f t="shared" si="102"/>
        <v>0.304764150153366</v>
      </c>
      <c r="AQ141" s="417">
        <f t="shared" si="103"/>
        <v>0.87912735621163274</v>
      </c>
      <c r="AR141" s="417">
        <f t="shared" si="104"/>
        <v>7.0469138230048225</v>
      </c>
      <c r="AS141" s="417">
        <f t="shared" si="105"/>
        <v>854.63767112570667</v>
      </c>
      <c r="AT141" s="417"/>
    </row>
    <row r="142" spans="1:46">
      <c r="A142" s="416" t="s">
        <v>290</v>
      </c>
      <c r="B142" s="416" t="s">
        <v>631</v>
      </c>
      <c r="C142" s="425" t="s">
        <v>631</v>
      </c>
      <c r="D142" s="424">
        <v>196.69202313990556</v>
      </c>
      <c r="E142" s="424">
        <v>183.76219552172046</v>
      </c>
      <c r="F142" s="424">
        <v>142.20125060587452</v>
      </c>
      <c r="G142" s="424">
        <v>153.62520801035291</v>
      </c>
      <c r="I142" s="425" t="s">
        <v>631</v>
      </c>
      <c r="J142" s="424">
        <v>31635</v>
      </c>
      <c r="K142" s="424">
        <v>29455</v>
      </c>
      <c r="L142" s="424">
        <v>23516</v>
      </c>
      <c r="M142" s="424">
        <v>26408</v>
      </c>
      <c r="O142" s="425" t="s">
        <v>631</v>
      </c>
      <c r="P142" s="417">
        <v>1.1043909216165388</v>
      </c>
      <c r="Q142" s="417">
        <v>1.0746327223492425</v>
      </c>
      <c r="R142" s="417">
        <v>0.7897436999104438</v>
      </c>
      <c r="S142" s="417">
        <v>0.88087848629789511</v>
      </c>
      <c r="U142" s="425" t="s">
        <v>631</v>
      </c>
      <c r="V142" s="424">
        <v>31635</v>
      </c>
      <c r="W142" s="424">
        <v>29455</v>
      </c>
      <c r="X142" s="424">
        <v>23516</v>
      </c>
      <c r="Y142" s="424">
        <v>26408</v>
      </c>
      <c r="Z142" s="441">
        <v>6217.5445911144479</v>
      </c>
      <c r="AA142" s="417">
        <f t="shared" si="97"/>
        <v>6217.5445911144479</v>
      </c>
      <c r="AB142" s="417">
        <f t="shared" si="98"/>
        <v>6238.7436945075697</v>
      </c>
      <c r="AC142" s="417">
        <f t="shared" si="99"/>
        <v>6046.9999407158748</v>
      </c>
      <c r="AD142" s="417">
        <f t="shared" si="100"/>
        <v>5817.3738265053362</v>
      </c>
      <c r="AF142" s="417">
        <f t="shared" si="101"/>
        <v>34.910413201091792</v>
      </c>
      <c r="AG142" s="417">
        <f t="shared" si="94"/>
        <v>36.48388125443023</v>
      </c>
      <c r="AH142" s="417">
        <f t="shared" si="95"/>
        <v>33.583249698522017</v>
      </c>
      <c r="AI142" s="417">
        <f t="shared" si="96"/>
        <v>33.356501298769125</v>
      </c>
      <c r="AK142" s="417">
        <v>6217.5445911144479</v>
      </c>
      <c r="AL142" s="417">
        <v>6217.5445911144479</v>
      </c>
      <c r="AM142" s="417">
        <v>6238.7436945075697</v>
      </c>
      <c r="AN142" s="417">
        <v>6046.9999407158748</v>
      </c>
      <c r="AP142" s="417">
        <f t="shared" si="102"/>
        <v>196.69202313990556</v>
      </c>
      <c r="AQ142" s="417">
        <f t="shared" si="103"/>
        <v>183.13777593127605</v>
      </c>
      <c r="AR142" s="417">
        <f t="shared" si="104"/>
        <v>146.71029672003999</v>
      </c>
      <c r="AS142" s="417">
        <f t="shared" si="105"/>
        <v>159.68917443442481</v>
      </c>
      <c r="AT142" s="417"/>
    </row>
    <row r="143" spans="1:46">
      <c r="A143" s="416" t="s">
        <v>290</v>
      </c>
      <c r="B143" s="416" t="s">
        <v>630</v>
      </c>
      <c r="C143" s="425" t="s">
        <v>630</v>
      </c>
      <c r="D143" s="424">
        <v>447.83717757494423</v>
      </c>
      <c r="E143" s="424">
        <v>987.88699508533341</v>
      </c>
      <c r="F143" s="424">
        <v>246.26985940654404</v>
      </c>
      <c r="G143" s="424">
        <v>766.79227618295351</v>
      </c>
      <c r="I143" s="425" t="s">
        <v>630</v>
      </c>
      <c r="J143" s="424">
        <v>340019</v>
      </c>
      <c r="K143" s="424">
        <v>125718.81</v>
      </c>
      <c r="L143" s="424">
        <v>164082</v>
      </c>
      <c r="M143" s="424">
        <v>245409</v>
      </c>
      <c r="O143" s="425" t="s">
        <v>630</v>
      </c>
      <c r="P143" s="417">
        <v>2.5145265444971603</v>
      </c>
      <c r="Q143" s="417">
        <v>5.7771169303235874</v>
      </c>
      <c r="R143" s="417">
        <v>1.3677099822644898</v>
      </c>
      <c r="S143" s="417">
        <v>4.3967447028839075</v>
      </c>
      <c r="U143" s="425" t="s">
        <v>630</v>
      </c>
      <c r="V143" s="424">
        <v>340019</v>
      </c>
      <c r="W143" s="424">
        <v>125718.81</v>
      </c>
      <c r="X143" s="424">
        <v>164082</v>
      </c>
      <c r="Y143" s="424">
        <v>245409</v>
      </c>
      <c r="Z143" s="441">
        <v>1317.0945669946216</v>
      </c>
      <c r="AA143" s="417">
        <f t="shared" si="97"/>
        <v>1317.0945669946216</v>
      </c>
      <c r="AB143" s="417">
        <f t="shared" si="98"/>
        <v>7857.9092109234371</v>
      </c>
      <c r="AC143" s="417">
        <f t="shared" si="99"/>
        <v>1500.8950366679101</v>
      </c>
      <c r="AD143" s="417">
        <f t="shared" si="100"/>
        <v>3124.5483098947207</v>
      </c>
      <c r="AF143" s="417">
        <f t="shared" si="101"/>
        <v>7.3952530432039394</v>
      </c>
      <c r="AG143" s="417">
        <f t="shared" si="94"/>
        <v>45.952685443996707</v>
      </c>
      <c r="AH143" s="417">
        <f t="shared" si="95"/>
        <v>8.3355272501827748</v>
      </c>
      <c r="AI143" s="417">
        <f t="shared" si="96"/>
        <v>17.915988015451379</v>
      </c>
      <c r="AK143" s="417">
        <v>1317.0945669946216</v>
      </c>
      <c r="AL143" s="417">
        <v>1317.0945669946216</v>
      </c>
      <c r="AM143" s="417">
        <v>7857.9092109234371</v>
      </c>
      <c r="AN143" s="417">
        <v>1500.8950366679105</v>
      </c>
      <c r="AP143" s="417">
        <f t="shared" si="102"/>
        <v>447.83717757494423</v>
      </c>
      <c r="AQ143" s="417">
        <f t="shared" si="103"/>
        <v>165.58356162002909</v>
      </c>
      <c r="AR143" s="417">
        <f t="shared" si="104"/>
        <v>1289.3414591467395</v>
      </c>
      <c r="AS143" s="417">
        <f t="shared" si="105"/>
        <v>368.33315005363522</v>
      </c>
      <c r="AT143" s="417"/>
    </row>
    <row r="144" spans="1:46">
      <c r="A144" s="416" t="s">
        <v>290</v>
      </c>
      <c r="B144" s="416" t="s">
        <v>629</v>
      </c>
      <c r="C144" s="425" t="s">
        <v>629</v>
      </c>
      <c r="D144" s="424">
        <v>526.84076681809938</v>
      </c>
      <c r="E144" s="424">
        <v>369.94942200615776</v>
      </c>
      <c r="F144" s="424">
        <v>1247.3518766392222</v>
      </c>
      <c r="G144" s="424">
        <v>965.07492983147836</v>
      </c>
      <c r="I144" s="425" t="s">
        <v>629</v>
      </c>
      <c r="J144" s="424">
        <v>96736</v>
      </c>
      <c r="K144" s="424">
        <v>81117</v>
      </c>
      <c r="L144" s="424">
        <v>302104</v>
      </c>
      <c r="M144" s="424">
        <v>304961</v>
      </c>
      <c r="O144" s="425" t="s">
        <v>629</v>
      </c>
      <c r="P144" s="417">
        <v>2.9581177249752915</v>
      </c>
      <c r="Q144" s="417">
        <v>2.1634469123167119</v>
      </c>
      <c r="R144" s="417">
        <v>6.9274235068267362</v>
      </c>
      <c r="S144" s="417">
        <v>5.5336865242630635</v>
      </c>
      <c r="U144" s="425" t="s">
        <v>629</v>
      </c>
      <c r="V144" s="424">
        <v>96736</v>
      </c>
      <c r="W144" s="424">
        <v>81117</v>
      </c>
      <c r="X144" s="424">
        <v>302104</v>
      </c>
      <c r="Y144" s="424">
        <v>304961</v>
      </c>
      <c r="Z144" s="441">
        <v>5446.1706791483975</v>
      </c>
      <c r="AA144" s="417">
        <f t="shared" si="97"/>
        <v>5446.1706791483975</v>
      </c>
      <c r="AB144" s="417">
        <f t="shared" si="98"/>
        <v>4560.6891527812631</v>
      </c>
      <c r="AC144" s="417">
        <f t="shared" si="99"/>
        <v>4128.8823605090374</v>
      </c>
      <c r="AD144" s="417">
        <f t="shared" si="100"/>
        <v>3164.5847496285701</v>
      </c>
      <c r="AF144" s="417">
        <f t="shared" si="101"/>
        <v>30.5792851159371</v>
      </c>
      <c r="AG144" s="417">
        <f t="shared" si="94"/>
        <v>26.670696799890429</v>
      </c>
      <c r="AH144" s="417">
        <f t="shared" si="95"/>
        <v>22.930591805559466</v>
      </c>
      <c r="AI144" s="417">
        <f t="shared" si="96"/>
        <v>18.14555475704455</v>
      </c>
      <c r="AK144" s="417">
        <v>5446.1706791483975</v>
      </c>
      <c r="AL144" s="417">
        <v>5446.1706791483975</v>
      </c>
      <c r="AM144" s="417">
        <v>4560.6891527812631</v>
      </c>
      <c r="AN144" s="417">
        <v>4128.8823605090374</v>
      </c>
      <c r="AP144" s="417">
        <f t="shared" si="102"/>
        <v>526.84076681809938</v>
      </c>
      <c r="AQ144" s="417">
        <f t="shared" si="103"/>
        <v>441.77702698048057</v>
      </c>
      <c r="AR144" s="417">
        <f t="shared" si="104"/>
        <v>1377.8024358118307</v>
      </c>
      <c r="AS144" s="417">
        <f t="shared" si="105"/>
        <v>1259.1480935431966</v>
      </c>
      <c r="AT144" s="417"/>
    </row>
    <row r="145" spans="1:46">
      <c r="C145" s="432" t="s">
        <v>288</v>
      </c>
      <c r="D145" s="431">
        <v>48289.45812033565</v>
      </c>
      <c r="E145" s="431">
        <v>41024.363842093619</v>
      </c>
      <c r="F145" s="431">
        <v>54568.116861493465</v>
      </c>
      <c r="G145" s="431">
        <v>59497.614185369515</v>
      </c>
      <c r="I145" s="432" t="s">
        <v>288</v>
      </c>
      <c r="J145" s="431">
        <v>7178501.2560000001</v>
      </c>
      <c r="K145" s="431">
        <v>5987594.0899999999</v>
      </c>
      <c r="L145" s="431">
        <v>7882724.9000000004</v>
      </c>
      <c r="M145" s="431">
        <v>9902261.0999999996</v>
      </c>
      <c r="O145" s="432" t="s">
        <v>288</v>
      </c>
      <c r="P145" s="417">
        <f>SUM(P146:P156)</f>
        <v>271.13676653753879</v>
      </c>
      <c r="Q145" s="417">
        <f>SUM(Q146:Q156)</f>
        <v>239.90856048007973</v>
      </c>
      <c r="R145" s="417">
        <f>SUM(R146:R156)</f>
        <v>303.05518639061131</v>
      </c>
      <c r="S145" s="417">
        <f>SUM(S146:S156)</f>
        <v>341.1560446408804</v>
      </c>
      <c r="U145" s="432" t="s">
        <v>288</v>
      </c>
      <c r="V145" s="431">
        <v>7178501.2560000001</v>
      </c>
      <c r="W145" s="431">
        <v>5987594.0899999999</v>
      </c>
      <c r="X145" s="431">
        <v>7882724.9000000004</v>
      </c>
      <c r="Y145" s="431">
        <v>9902261.0999999996</v>
      </c>
      <c r="Z145" s="441"/>
      <c r="AA145" s="417">
        <f t="shared" si="97"/>
        <v>6726.9554463020977</v>
      </c>
      <c r="AB145" s="417">
        <f t="shared" si="98"/>
        <v>6851.5606144059147</v>
      </c>
      <c r="AC145" s="417">
        <f t="shared" si="99"/>
        <v>6922.4941316287031</v>
      </c>
      <c r="AD145" s="417">
        <f t="shared" si="100"/>
        <v>6008.4877165448115</v>
      </c>
      <c r="AF145" s="417">
        <f t="shared" si="101"/>
        <v>37.770665055037057</v>
      </c>
      <c r="AG145" s="417">
        <f t="shared" si="94"/>
        <v>40.067605932198347</v>
      </c>
      <c r="AH145" s="417">
        <f t="shared" si="95"/>
        <v>38.44548556941411</v>
      </c>
      <c r="AI145" s="417">
        <f t="shared" si="96"/>
        <v>34.452337824224855</v>
      </c>
      <c r="AK145" s="417">
        <v>6726.9554463020995</v>
      </c>
      <c r="AL145" s="417">
        <v>6726.9554463020995</v>
      </c>
      <c r="AM145" s="417">
        <v>6851.5606144059175</v>
      </c>
      <c r="AN145" s="417">
        <v>6922.494131628705</v>
      </c>
      <c r="AP145" s="417">
        <f t="shared" si="102"/>
        <v>48289.458120335665</v>
      </c>
      <c r="AQ145" s="417">
        <f t="shared" si="103"/>
        <v>40278.278673971763</v>
      </c>
      <c r="AR145" s="417">
        <f t="shared" si="104"/>
        <v>54008.96745903683</v>
      </c>
      <c r="AS145" s="417">
        <f t="shared" si="105"/>
        <v>68548.3443546052</v>
      </c>
      <c r="AT145" s="417"/>
    </row>
    <row r="146" spans="1:46">
      <c r="A146" s="416" t="s">
        <v>288</v>
      </c>
      <c r="B146" s="416" t="s">
        <v>638</v>
      </c>
      <c r="C146" s="425" t="s">
        <v>638</v>
      </c>
      <c r="D146" s="424">
        <v>4448.5604595640416</v>
      </c>
      <c r="E146" s="424">
        <v>2779.2846249845843</v>
      </c>
      <c r="F146" s="424">
        <v>4521.6641900148561</v>
      </c>
      <c r="G146" s="424">
        <v>5247.1509927929728</v>
      </c>
      <c r="I146" s="425" t="s">
        <v>638</v>
      </c>
      <c r="J146" s="424">
        <v>1039916</v>
      </c>
      <c r="K146" s="424">
        <v>741256</v>
      </c>
      <c r="L146" s="424">
        <v>1149200</v>
      </c>
      <c r="M146" s="424">
        <v>1478842</v>
      </c>
      <c r="O146" s="425" t="s">
        <v>638</v>
      </c>
      <c r="P146" s="417">
        <v>24.977880177226513</v>
      </c>
      <c r="Q146" s="417">
        <v>16.253126461898155</v>
      </c>
      <c r="R146" s="417">
        <v>25.111985949210574</v>
      </c>
      <c r="S146" s="417">
        <v>30.086874958675303</v>
      </c>
      <c r="U146" s="425" t="s">
        <v>638</v>
      </c>
      <c r="V146" s="424">
        <v>1039916</v>
      </c>
      <c r="W146" s="424">
        <v>741256</v>
      </c>
      <c r="X146" s="424">
        <v>1149200</v>
      </c>
      <c r="Y146" s="424">
        <v>1478842</v>
      </c>
      <c r="Z146" s="441">
        <v>4277.8074955708353</v>
      </c>
      <c r="AA146" s="417">
        <f t="shared" si="97"/>
        <v>4277.8074955708353</v>
      </c>
      <c r="AB146" s="417">
        <f t="shared" si="98"/>
        <v>3749.4261429041849</v>
      </c>
      <c r="AC146" s="417">
        <f t="shared" si="99"/>
        <v>3934.6190306429312</v>
      </c>
      <c r="AD146" s="417">
        <f t="shared" si="100"/>
        <v>3548.1484788726398</v>
      </c>
      <c r="AF146" s="417">
        <f t="shared" si="101"/>
        <v>24.01913248495697</v>
      </c>
      <c r="AG146" s="417">
        <f t="shared" si="94"/>
        <v>21.926468671954296</v>
      </c>
      <c r="AH146" s="417">
        <f t="shared" si="95"/>
        <v>21.851710711112577</v>
      </c>
      <c r="AI146" s="417">
        <f t="shared" si="96"/>
        <v>20.344888066930277</v>
      </c>
      <c r="AK146" s="417">
        <v>4277.8074955708362</v>
      </c>
      <c r="AL146" s="417">
        <v>4277.8074955708362</v>
      </c>
      <c r="AM146" s="417">
        <v>3749.4261429041849</v>
      </c>
      <c r="AN146" s="417">
        <v>3934.6190306429307</v>
      </c>
      <c r="AP146" s="417">
        <f t="shared" si="102"/>
        <v>4448.5604595640425</v>
      </c>
      <c r="AQ146" s="417">
        <f t="shared" si="103"/>
        <v>3170.9504729368559</v>
      </c>
      <c r="AR146" s="417">
        <f t="shared" si="104"/>
        <v>4308.8405234254897</v>
      </c>
      <c r="AS146" s="417">
        <f t="shared" si="105"/>
        <v>5818.6798765140529</v>
      </c>
      <c r="AT146" s="417"/>
    </row>
    <row r="147" spans="1:46">
      <c r="A147" s="416" t="s">
        <v>288</v>
      </c>
      <c r="B147" s="416" t="s">
        <v>637</v>
      </c>
      <c r="C147" s="425" t="s">
        <v>637</v>
      </c>
      <c r="D147" s="424">
        <v>12515.658097024747</v>
      </c>
      <c r="E147" s="424">
        <v>9026.8667298108048</v>
      </c>
      <c r="F147" s="424">
        <v>13895.817090080678</v>
      </c>
      <c r="G147" s="424">
        <v>12975.910466820298</v>
      </c>
      <c r="I147" s="425" t="s">
        <v>637</v>
      </c>
      <c r="J147" s="424">
        <v>1262972</v>
      </c>
      <c r="K147" s="424">
        <v>796070</v>
      </c>
      <c r="L147" s="424">
        <v>1373541</v>
      </c>
      <c r="M147" s="424">
        <v>1693658</v>
      </c>
      <c r="O147" s="425" t="s">
        <v>637</v>
      </c>
      <c r="P147" s="417">
        <v>70.273206608785785</v>
      </c>
      <c r="Q147" s="417">
        <v>52.788694326378973</v>
      </c>
      <c r="R147" s="417">
        <v>77.173259413976879</v>
      </c>
      <c r="S147" s="417">
        <v>74.403156346446664</v>
      </c>
      <c r="U147" s="425" t="s">
        <v>637</v>
      </c>
      <c r="V147" s="424">
        <v>1262972</v>
      </c>
      <c r="W147" s="424">
        <v>796070</v>
      </c>
      <c r="X147" s="424">
        <v>1373541</v>
      </c>
      <c r="Y147" s="424">
        <v>1693658</v>
      </c>
      <c r="Z147" s="441">
        <v>9909.6877025181439</v>
      </c>
      <c r="AA147" s="417">
        <f t="shared" si="97"/>
        <v>9909.6877025181439</v>
      </c>
      <c r="AB147" s="417">
        <f t="shared" si="98"/>
        <v>11339.287662907538</v>
      </c>
      <c r="AC147" s="417">
        <f t="shared" si="99"/>
        <v>10116.783619914278</v>
      </c>
      <c r="AD147" s="417">
        <f t="shared" si="100"/>
        <v>7661.4703008637498</v>
      </c>
      <c r="AF147" s="417">
        <f t="shared" si="101"/>
        <v>55.641143753611153</v>
      </c>
      <c r="AG147" s="417">
        <f t="shared" si="94"/>
        <v>66.311623759693205</v>
      </c>
      <c r="AH147" s="417">
        <f t="shared" si="95"/>
        <v>56.185624902334098</v>
      </c>
      <c r="AI147" s="417">
        <f t="shared" si="96"/>
        <v>43.930448972842612</v>
      </c>
      <c r="AK147" s="417">
        <v>9909.6877025181457</v>
      </c>
      <c r="AL147" s="417">
        <v>9909.6877025181457</v>
      </c>
      <c r="AM147" s="417">
        <v>11339.287662907538</v>
      </c>
      <c r="AN147" s="417">
        <v>10116.783619914278</v>
      </c>
      <c r="AP147" s="417">
        <f t="shared" si="102"/>
        <v>12515.658097024749</v>
      </c>
      <c r="AQ147" s="417">
        <f t="shared" si="103"/>
        <v>7888.8050893436202</v>
      </c>
      <c r="AR147" s="417">
        <f t="shared" si="104"/>
        <v>15574.976515797684</v>
      </c>
      <c r="AS147" s="417">
        <f t="shared" si="105"/>
        <v>17134.371512136779</v>
      </c>
      <c r="AT147" s="417"/>
    </row>
    <row r="148" spans="1:46">
      <c r="A148" s="416" t="s">
        <v>288</v>
      </c>
      <c r="B148" s="416" t="s">
        <v>636</v>
      </c>
      <c r="C148" s="425" t="s">
        <v>636</v>
      </c>
      <c r="D148" s="424">
        <v>9539.4621517287469</v>
      </c>
      <c r="E148" s="424">
        <v>13220.010102123466</v>
      </c>
      <c r="F148" s="424">
        <v>21911.704518715582</v>
      </c>
      <c r="G148" s="424">
        <v>21893.25154670019</v>
      </c>
      <c r="I148" s="425" t="s">
        <v>636</v>
      </c>
      <c r="J148" s="424">
        <v>1449367</v>
      </c>
      <c r="K148" s="424">
        <v>1616333</v>
      </c>
      <c r="L148" s="424">
        <v>2440436</v>
      </c>
      <c r="M148" s="424">
        <v>2833925</v>
      </c>
      <c r="O148" s="425" t="s">
        <v>636</v>
      </c>
      <c r="P148" s="417">
        <v>53.562392766584772</v>
      </c>
      <c r="Q148" s="417">
        <v>77.310000597213246</v>
      </c>
      <c r="R148" s="417">
        <v>121.69112806128835</v>
      </c>
      <c r="S148" s="417">
        <v>125.53469923566622</v>
      </c>
      <c r="U148" s="425" t="s">
        <v>636</v>
      </c>
      <c r="V148" s="424">
        <v>1449367</v>
      </c>
      <c r="W148" s="424">
        <v>1616333</v>
      </c>
      <c r="X148" s="424">
        <v>2440436</v>
      </c>
      <c r="Y148" s="424">
        <v>2833925</v>
      </c>
      <c r="Z148" s="441">
        <v>6581.8127166747599</v>
      </c>
      <c r="AA148" s="417">
        <f t="shared" si="97"/>
        <v>6581.8127166747599</v>
      </c>
      <c r="AB148" s="417">
        <f t="shared" si="98"/>
        <v>8179.0139173817934</v>
      </c>
      <c r="AC148" s="417">
        <f t="shared" si="99"/>
        <v>8978.6023967502442</v>
      </c>
      <c r="AD148" s="417">
        <f t="shared" si="100"/>
        <v>7725.4167088755667</v>
      </c>
      <c r="AF148" s="417">
        <f t="shared" si="101"/>
        <v>36.95571429912836</v>
      </c>
      <c r="AG148" s="417">
        <f t="shared" si="94"/>
        <v>47.830490744922763</v>
      </c>
      <c r="AH148" s="417">
        <f t="shared" si="95"/>
        <v>49.86450292541511</v>
      </c>
      <c r="AI148" s="417">
        <f t="shared" si="96"/>
        <v>44.297114156396596</v>
      </c>
      <c r="AK148" s="417">
        <v>6581.8127166747608</v>
      </c>
      <c r="AL148" s="417">
        <v>6581.8127166747608</v>
      </c>
      <c r="AM148" s="417">
        <v>8179.0139173817925</v>
      </c>
      <c r="AN148" s="417">
        <v>8978.6023967502442</v>
      </c>
      <c r="AP148" s="417">
        <f t="shared" si="102"/>
        <v>9539.4621517287487</v>
      </c>
      <c r="AQ148" s="417">
        <f t="shared" si="103"/>
        <v>10638.401093781067</v>
      </c>
      <c r="AR148" s="417">
        <f t="shared" si="104"/>
        <v>19960.360008479554</v>
      </c>
      <c r="AS148" s="417">
        <f t="shared" si="105"/>
        <v>25444.685797210434</v>
      </c>
      <c r="AT148" s="417"/>
    </row>
    <row r="149" spans="1:46">
      <c r="A149" s="416" t="s">
        <v>288</v>
      </c>
      <c r="B149" s="416" t="s">
        <v>635</v>
      </c>
      <c r="C149" s="425" t="s">
        <v>635</v>
      </c>
      <c r="D149" s="424">
        <v>6005.0308066488815</v>
      </c>
      <c r="E149" s="424">
        <v>5126.7921681424486</v>
      </c>
      <c r="F149" s="424">
        <v>6126.9560520417435</v>
      </c>
      <c r="G149" s="424">
        <v>5930.7639461857498</v>
      </c>
      <c r="I149" s="425" t="s">
        <v>635</v>
      </c>
      <c r="J149" s="424">
        <v>1839798</v>
      </c>
      <c r="K149" s="424">
        <v>1415465</v>
      </c>
      <c r="L149" s="424">
        <v>1741350</v>
      </c>
      <c r="M149" s="424">
        <v>2003438</v>
      </c>
      <c r="O149" s="425" t="s">
        <v>635</v>
      </c>
      <c r="P149" s="417">
        <v>33.717185887977998</v>
      </c>
      <c r="Q149" s="417">
        <v>29.981240749371043</v>
      </c>
      <c r="R149" s="417">
        <v>34.027302299465418</v>
      </c>
      <c r="S149" s="417">
        <v>34.006674003358654</v>
      </c>
      <c r="U149" s="425" t="s">
        <v>635</v>
      </c>
      <c r="V149" s="424">
        <v>1839798</v>
      </c>
      <c r="W149" s="424">
        <v>1415465</v>
      </c>
      <c r="X149" s="424">
        <v>1741350</v>
      </c>
      <c r="Y149" s="424">
        <v>2003438</v>
      </c>
      <c r="Z149" s="441">
        <v>3263.9620255315431</v>
      </c>
      <c r="AA149" s="417">
        <f t="shared" si="97"/>
        <v>3263.9620255315431</v>
      </c>
      <c r="AB149" s="417">
        <f t="shared" si="98"/>
        <v>3621.9844137032342</v>
      </c>
      <c r="AC149" s="417">
        <f t="shared" si="99"/>
        <v>3518.509232516004</v>
      </c>
      <c r="AD149" s="417">
        <f t="shared" si="100"/>
        <v>2960.2932290321687</v>
      </c>
      <c r="AF149" s="417">
        <f t="shared" si="101"/>
        <v>18.326569486420791</v>
      </c>
      <c r="AG149" s="417">
        <f t="shared" si="94"/>
        <v>21.181195401773302</v>
      </c>
      <c r="AH149" s="417">
        <f t="shared" si="95"/>
        <v>19.540759927335351</v>
      </c>
      <c r="AI149" s="417">
        <f t="shared" si="96"/>
        <v>16.974158423349589</v>
      </c>
      <c r="AK149" s="417">
        <v>3263.9620255315426</v>
      </c>
      <c r="AL149" s="417">
        <v>3263.9620255315426</v>
      </c>
      <c r="AM149" s="417">
        <v>3621.9844137032346</v>
      </c>
      <c r="AN149" s="417">
        <v>3518.5092325160035</v>
      </c>
      <c r="AP149" s="417">
        <f t="shared" si="102"/>
        <v>6005.0308066488806</v>
      </c>
      <c r="AQ149" s="417">
        <f t="shared" si="103"/>
        <v>4620.0240084690049</v>
      </c>
      <c r="AR149" s="417">
        <f t="shared" si="104"/>
        <v>6307.1425588021275</v>
      </c>
      <c r="AS149" s="417">
        <f t="shared" si="105"/>
        <v>7049.1150997733976</v>
      </c>
      <c r="AT149" s="417"/>
    </row>
    <row r="150" spans="1:46">
      <c r="A150" s="416" t="s">
        <v>288</v>
      </c>
      <c r="B150" s="416" t="s">
        <v>634</v>
      </c>
      <c r="C150" s="425" t="s">
        <v>634</v>
      </c>
      <c r="D150" s="424">
        <v>1936.7578027088282</v>
      </c>
      <c r="E150" s="424">
        <v>1173.5201079236335</v>
      </c>
      <c r="F150" s="424">
        <v>1273.3238649877749</v>
      </c>
      <c r="G150" s="424">
        <v>3953.4774754321197</v>
      </c>
      <c r="I150" s="425" t="s">
        <v>634</v>
      </c>
      <c r="J150" s="424">
        <v>170341</v>
      </c>
      <c r="K150" s="424">
        <v>155254</v>
      </c>
      <c r="L150" s="424">
        <v>165858.9</v>
      </c>
      <c r="M150" s="424">
        <v>746539.1</v>
      </c>
      <c r="O150" s="425" t="s">
        <v>634</v>
      </c>
      <c r="P150" s="417">
        <v>10.874552513805886</v>
      </c>
      <c r="Q150" s="417">
        <v>6.8626906896118918</v>
      </c>
      <c r="R150" s="417">
        <v>7.0716642507373919</v>
      </c>
      <c r="S150" s="417">
        <v>22.669022221514446</v>
      </c>
      <c r="U150" s="425" t="s">
        <v>634</v>
      </c>
      <c r="V150" s="424">
        <v>170341</v>
      </c>
      <c r="W150" s="424">
        <v>155254</v>
      </c>
      <c r="X150" s="424">
        <v>165858.9</v>
      </c>
      <c r="Y150" s="424">
        <v>746539.1</v>
      </c>
      <c r="Z150" s="441">
        <v>11369.886302820978</v>
      </c>
      <c r="AA150" s="417">
        <f t="shared" si="97"/>
        <v>11369.886302820978</v>
      </c>
      <c r="AB150" s="417">
        <f t="shared" si="98"/>
        <v>7558.7109377126098</v>
      </c>
      <c r="AC150" s="417">
        <f t="shared" si="99"/>
        <v>7677.1512712780259</v>
      </c>
      <c r="AD150" s="417">
        <f t="shared" si="100"/>
        <v>5295.7406724337952</v>
      </c>
      <c r="AF150" s="417">
        <f t="shared" si="101"/>
        <v>63.839900633469846</v>
      </c>
      <c r="AG150" s="417">
        <f t="shared" si="94"/>
        <v>44.202987939839822</v>
      </c>
      <c r="AH150" s="417">
        <f t="shared" si="95"/>
        <v>42.636628186593498</v>
      </c>
      <c r="AI150" s="417">
        <f t="shared" si="96"/>
        <v>30.365485507074506</v>
      </c>
      <c r="AK150" s="417">
        <v>11369.88630282098</v>
      </c>
      <c r="AL150" s="417">
        <v>11369.88630282098</v>
      </c>
      <c r="AM150" s="417">
        <v>7558.7109377126098</v>
      </c>
      <c r="AN150" s="417">
        <v>7677.151271278025</v>
      </c>
      <c r="AP150" s="417">
        <f t="shared" si="102"/>
        <v>1936.7578027088284</v>
      </c>
      <c r="AQ150" s="417">
        <f t="shared" si="103"/>
        <v>1765.2203280581684</v>
      </c>
      <c r="AR150" s="417">
        <f t="shared" si="104"/>
        <v>1253.6794815469821</v>
      </c>
      <c r="AS150" s="417">
        <f t="shared" si="105"/>
        <v>5731.2936006237524</v>
      </c>
      <c r="AT150" s="417"/>
    </row>
    <row r="151" spans="1:46">
      <c r="A151" s="416" t="s">
        <v>288</v>
      </c>
      <c r="B151" s="416" t="s">
        <v>633</v>
      </c>
      <c r="C151" s="425" t="s">
        <v>633</v>
      </c>
      <c r="D151" s="424">
        <v>5691.0334072827554</v>
      </c>
      <c r="E151" s="424">
        <v>3670.8553525539164</v>
      </c>
      <c r="F151" s="424">
        <v>2786.3818061917223</v>
      </c>
      <c r="G151" s="424">
        <v>2676.6196779693996</v>
      </c>
      <c r="I151" s="425" t="s">
        <v>633</v>
      </c>
      <c r="J151" s="424">
        <v>464288</v>
      </c>
      <c r="K151" s="424">
        <v>238337</v>
      </c>
      <c r="L151" s="424">
        <v>215348</v>
      </c>
      <c r="M151" s="424">
        <v>192245</v>
      </c>
      <c r="O151" s="425" t="s">
        <v>633</v>
      </c>
      <c r="P151" s="417">
        <v>31.954146026292843</v>
      </c>
      <c r="Q151" s="417">
        <v>21.466990365812375</v>
      </c>
      <c r="R151" s="417">
        <v>15.474740676395214</v>
      </c>
      <c r="S151" s="417">
        <v>15.347589896613529</v>
      </c>
      <c r="U151" s="425" t="s">
        <v>633</v>
      </c>
      <c r="V151" s="424">
        <v>464288</v>
      </c>
      <c r="W151" s="424">
        <v>238337</v>
      </c>
      <c r="X151" s="424">
        <v>215348</v>
      </c>
      <c r="Y151" s="424">
        <v>192245</v>
      </c>
      <c r="Z151" s="441">
        <v>12257.550070824049</v>
      </c>
      <c r="AA151" s="417">
        <f t="shared" si="97"/>
        <v>12257.550070824049</v>
      </c>
      <c r="AB151" s="417">
        <f t="shared" si="98"/>
        <v>15401.953337307747</v>
      </c>
      <c r="AC151" s="417">
        <f t="shared" si="99"/>
        <v>12938.972296894897</v>
      </c>
      <c r="AD151" s="417">
        <f t="shared" si="100"/>
        <v>13922.961210795596</v>
      </c>
      <c r="AF151" s="417">
        <f t="shared" si="101"/>
        <v>68.823975692442716</v>
      </c>
      <c r="AG151" s="417">
        <f t="shared" si="94"/>
        <v>90.069902557355235</v>
      </c>
      <c r="AH151" s="417">
        <f t="shared" si="95"/>
        <v>71.859226351743288</v>
      </c>
      <c r="AI151" s="417">
        <f t="shared" si="96"/>
        <v>79.833493181167427</v>
      </c>
      <c r="AK151" s="417">
        <v>12257.550070824047</v>
      </c>
      <c r="AL151" s="417">
        <v>12257.550070824047</v>
      </c>
      <c r="AM151" s="417">
        <v>15401.953337307745</v>
      </c>
      <c r="AN151" s="417">
        <v>12938.972296894897</v>
      </c>
      <c r="AP151" s="417">
        <f t="shared" si="102"/>
        <v>5691.0334072827545</v>
      </c>
      <c r="AQ151" s="417">
        <f t="shared" si="103"/>
        <v>2921.427711229991</v>
      </c>
      <c r="AR151" s="417">
        <f t="shared" si="104"/>
        <v>3316.7798472825484</v>
      </c>
      <c r="AS151" s="417">
        <f t="shared" si="105"/>
        <v>2487.4527292165594</v>
      </c>
      <c r="AT151" s="417"/>
    </row>
    <row r="152" spans="1:46">
      <c r="A152" s="416" t="s">
        <v>288</v>
      </c>
      <c r="B152" s="416" t="s">
        <v>97</v>
      </c>
      <c r="C152" s="425" t="s">
        <v>97</v>
      </c>
      <c r="D152" s="424">
        <v>0</v>
      </c>
      <c r="E152" s="424">
        <v>0</v>
      </c>
      <c r="F152" s="424">
        <v>0</v>
      </c>
      <c r="G152" s="424">
        <v>0</v>
      </c>
      <c r="I152" s="425" t="s">
        <v>97</v>
      </c>
      <c r="J152" s="424">
        <v>0</v>
      </c>
      <c r="K152" s="424">
        <v>0</v>
      </c>
      <c r="L152" s="424">
        <v>0</v>
      </c>
      <c r="M152" s="424">
        <v>0</v>
      </c>
      <c r="O152" s="425" t="s">
        <v>97</v>
      </c>
      <c r="P152" s="417">
        <v>0</v>
      </c>
      <c r="Q152" s="417">
        <v>0</v>
      </c>
      <c r="R152" s="417">
        <v>0</v>
      </c>
      <c r="S152" s="417">
        <v>0</v>
      </c>
      <c r="U152" s="425" t="s">
        <v>97</v>
      </c>
      <c r="V152" s="424">
        <v>0</v>
      </c>
      <c r="W152" s="424">
        <v>0</v>
      </c>
      <c r="X152" s="424">
        <v>0</v>
      </c>
      <c r="Y152" s="424">
        <v>0</v>
      </c>
      <c r="Z152" s="441"/>
      <c r="AA152" s="417">
        <f t="shared" si="97"/>
        <v>0</v>
      </c>
      <c r="AB152" s="417">
        <f t="shared" si="98"/>
        <v>0</v>
      </c>
      <c r="AC152" s="417">
        <f t="shared" si="99"/>
        <v>0</v>
      </c>
      <c r="AD152" s="417">
        <f t="shared" si="100"/>
        <v>0</v>
      </c>
      <c r="AF152" s="417">
        <f t="shared" si="101"/>
        <v>0</v>
      </c>
      <c r="AG152" s="417">
        <f t="shared" si="94"/>
        <v>0</v>
      </c>
      <c r="AH152" s="417">
        <f t="shared" si="95"/>
        <v>0</v>
      </c>
      <c r="AI152" s="417">
        <f t="shared" si="96"/>
        <v>0</v>
      </c>
      <c r="AK152" s="417">
        <v>0</v>
      </c>
      <c r="AL152" s="417">
        <v>0</v>
      </c>
      <c r="AM152" s="417">
        <v>0</v>
      </c>
      <c r="AN152" s="417">
        <v>0</v>
      </c>
      <c r="AP152" s="417">
        <f t="shared" si="102"/>
        <v>0</v>
      </c>
      <c r="AQ152" s="417">
        <f t="shared" si="103"/>
        <v>0</v>
      </c>
      <c r="AR152" s="417">
        <f t="shared" si="104"/>
        <v>0</v>
      </c>
      <c r="AS152" s="417">
        <f t="shared" si="105"/>
        <v>0</v>
      </c>
      <c r="AT152" s="417"/>
    </row>
    <row r="153" spans="1:46">
      <c r="A153" s="416" t="s">
        <v>288</v>
      </c>
      <c r="B153" s="416" t="s">
        <v>632</v>
      </c>
      <c r="C153" s="425" t="s">
        <v>632</v>
      </c>
      <c r="D153" s="424">
        <v>0.28897788597830759</v>
      </c>
      <c r="E153" s="424">
        <v>0.20574945679457601</v>
      </c>
      <c r="F153" s="424">
        <v>1.9099052009395066E-2</v>
      </c>
      <c r="G153" s="424">
        <v>88.670021282582113</v>
      </c>
      <c r="I153" s="425" t="s">
        <v>632</v>
      </c>
      <c r="J153" s="424">
        <v>23</v>
      </c>
      <c r="K153" s="424">
        <v>799</v>
      </c>
      <c r="L153" s="424">
        <v>1</v>
      </c>
      <c r="M153" s="424">
        <v>8534</v>
      </c>
      <c r="O153" s="425" t="s">
        <v>632</v>
      </c>
      <c r="P153" s="417">
        <v>1.6225597191370444E-3</v>
      </c>
      <c r="Q153" s="417">
        <v>1.2032131976290996E-3</v>
      </c>
      <c r="R153" s="417">
        <v>1.0607048766741679E-4</v>
      </c>
      <c r="S153" s="417">
        <v>0.50842902111572308</v>
      </c>
      <c r="U153" s="425" t="s">
        <v>632</v>
      </c>
      <c r="V153" s="424">
        <v>23</v>
      </c>
      <c r="W153" s="424">
        <v>799</v>
      </c>
      <c r="X153" s="424">
        <v>1</v>
      </c>
      <c r="Y153" s="424">
        <v>8534</v>
      </c>
      <c r="Z153" s="441">
        <v>12564.255912100329</v>
      </c>
      <c r="AA153" s="417">
        <f t="shared" si="97"/>
        <v>12564.255912100329</v>
      </c>
      <c r="AB153" s="417">
        <f t="shared" si="98"/>
        <v>257.50870687681606</v>
      </c>
      <c r="AC153" s="417">
        <f t="shared" si="99"/>
        <v>19099.052009395065</v>
      </c>
      <c r="AD153" s="417">
        <f t="shared" si="100"/>
        <v>10390.206384178828</v>
      </c>
      <c r="AF153" s="417">
        <f t="shared" si="101"/>
        <v>70.546074745088887</v>
      </c>
      <c r="AG153" s="417">
        <f t="shared" si="94"/>
        <v>1.5058988706246552</v>
      </c>
      <c r="AH153" s="417">
        <f t="shared" si="95"/>
        <v>106.07048766741678</v>
      </c>
      <c r="AI153" s="417">
        <f t="shared" si="96"/>
        <v>59.576871468915286</v>
      </c>
      <c r="AK153" s="417">
        <v>12564.255912100331</v>
      </c>
      <c r="AL153" s="417">
        <v>12564.255912100331</v>
      </c>
      <c r="AM153" s="417">
        <v>257.50870687681606</v>
      </c>
      <c r="AN153" s="417">
        <v>19099.052009395065</v>
      </c>
      <c r="AP153" s="417">
        <f t="shared" si="102"/>
        <v>0.28897788597830759</v>
      </c>
      <c r="AQ153" s="417">
        <f t="shared" si="103"/>
        <v>10.038840473768163</v>
      </c>
      <c r="AR153" s="417">
        <f t="shared" si="104"/>
        <v>2.5750870687681608E-4</v>
      </c>
      <c r="AS153" s="417">
        <f t="shared" si="105"/>
        <v>162.99130984817748</v>
      </c>
      <c r="AT153" s="417"/>
    </row>
    <row r="154" spans="1:46">
      <c r="A154" s="416" t="s">
        <v>288</v>
      </c>
      <c r="B154" s="416" t="s">
        <v>631</v>
      </c>
      <c r="C154" s="425" t="s">
        <v>631</v>
      </c>
      <c r="D154" s="424">
        <v>100.35865392166725</v>
      </c>
      <c r="E154" s="424">
        <v>37.193700077727357</v>
      </c>
      <c r="F154" s="424">
        <v>33.773333775794541</v>
      </c>
      <c r="G154" s="424">
        <v>62.520242476803823</v>
      </c>
      <c r="I154" s="425" t="s">
        <v>631</v>
      </c>
      <c r="J154" s="424">
        <v>12573</v>
      </c>
      <c r="K154" s="424">
        <v>4569</v>
      </c>
      <c r="L154" s="424">
        <v>7321</v>
      </c>
      <c r="M154" s="424">
        <v>6852</v>
      </c>
      <c r="O154" s="425" t="s">
        <v>631</v>
      </c>
      <c r="P154" s="417">
        <v>0.56349609164327485</v>
      </c>
      <c r="Q154" s="417">
        <v>0.21750701799840561</v>
      </c>
      <c r="R154" s="417">
        <v>0.18756710971784149</v>
      </c>
      <c r="S154" s="417">
        <v>0.35848762888075586</v>
      </c>
      <c r="U154" s="425" t="s">
        <v>631</v>
      </c>
      <c r="V154" s="424">
        <v>12573</v>
      </c>
      <c r="W154" s="424">
        <v>4569</v>
      </c>
      <c r="X154" s="424">
        <v>7321</v>
      </c>
      <c r="Y154" s="424">
        <v>6852</v>
      </c>
      <c r="Z154" s="441">
        <v>7982.0769841459678</v>
      </c>
      <c r="AA154" s="417">
        <f t="shared" si="97"/>
        <v>7982.0769841459678</v>
      </c>
      <c r="AB154" s="417">
        <f t="shared" si="98"/>
        <v>8140.4465042082193</v>
      </c>
      <c r="AC154" s="417">
        <f t="shared" si="99"/>
        <v>4613.2131916124226</v>
      </c>
      <c r="AD154" s="417">
        <f t="shared" si="100"/>
        <v>9124.3786451844462</v>
      </c>
      <c r="AF154" s="417">
        <f t="shared" si="101"/>
        <v>44.817950500538842</v>
      </c>
      <c r="AG154" s="417">
        <f t="shared" si="94"/>
        <v>47.604950317007138</v>
      </c>
      <c r="AH154" s="417">
        <f t="shared" si="95"/>
        <v>25.620422034946248</v>
      </c>
      <c r="AI154" s="417">
        <f t="shared" si="96"/>
        <v>52.318684892112643</v>
      </c>
      <c r="AK154" s="417">
        <v>7982.0769841459678</v>
      </c>
      <c r="AL154" s="417">
        <v>7982.0769841459678</v>
      </c>
      <c r="AM154" s="417">
        <v>8140.4465042082202</v>
      </c>
      <c r="AN154" s="417">
        <v>4613.2131916124217</v>
      </c>
      <c r="AP154" s="417">
        <f t="shared" si="102"/>
        <v>100.35865392166725</v>
      </c>
      <c r="AQ154" s="417">
        <f t="shared" si="103"/>
        <v>36.470109740562926</v>
      </c>
      <c r="AR154" s="417">
        <f t="shared" si="104"/>
        <v>59.596208857308383</v>
      </c>
      <c r="AS154" s="417">
        <f t="shared" si="105"/>
        <v>31.609736788928316</v>
      </c>
      <c r="AT154" s="417"/>
    </row>
    <row r="155" spans="1:46">
      <c r="A155" s="416" t="s">
        <v>288</v>
      </c>
      <c r="B155" s="416" t="s">
        <v>630</v>
      </c>
      <c r="C155" s="425" t="s">
        <v>630</v>
      </c>
      <c r="D155" s="424">
        <v>7572.6662877612271</v>
      </c>
      <c r="E155" s="424">
        <v>3688.0434308504505</v>
      </c>
      <c r="F155" s="424">
        <v>823.46709689443003</v>
      </c>
      <c r="G155" s="424">
        <v>4070.000068811361</v>
      </c>
      <c r="I155" s="425" t="s">
        <v>630</v>
      </c>
      <c r="J155" s="424">
        <v>775533.25600000005</v>
      </c>
      <c r="K155" s="424">
        <v>530416.09000000008</v>
      </c>
      <c r="L155" s="424">
        <v>175619</v>
      </c>
      <c r="M155" s="424">
        <v>293179</v>
      </c>
      <c r="O155" s="425" t="s">
        <v>630</v>
      </c>
      <c r="P155" s="417">
        <v>42.519181851550968</v>
      </c>
      <c r="Q155" s="417">
        <v>21.567505443569885</v>
      </c>
      <c r="R155" s="417">
        <v>4.5732927740443738</v>
      </c>
      <c r="S155" s="417">
        <v>23.337156357863307</v>
      </c>
      <c r="U155" s="425" t="s">
        <v>630</v>
      </c>
      <c r="V155" s="424">
        <v>775533.25600000005</v>
      </c>
      <c r="W155" s="424">
        <v>530416.09000000008</v>
      </c>
      <c r="X155" s="424">
        <v>175619</v>
      </c>
      <c r="Y155" s="424">
        <v>293179</v>
      </c>
      <c r="Z155" s="441">
        <v>9764.4636502360718</v>
      </c>
      <c r="AA155" s="417">
        <f t="shared" si="97"/>
        <v>9764.4636502360718</v>
      </c>
      <c r="AB155" s="417">
        <f t="shared" si="98"/>
        <v>6953.1137919486</v>
      </c>
      <c r="AC155" s="417">
        <f t="shared" si="99"/>
        <v>4688.9408144587433</v>
      </c>
      <c r="AD155" s="417">
        <f t="shared" si="100"/>
        <v>13882.304219645202</v>
      </c>
      <c r="AF155" s="417">
        <f t="shared" si="101"/>
        <v>54.825736385379408</v>
      </c>
      <c r="AG155" s="417">
        <f t="shared" si="94"/>
        <v>40.661484163442104</v>
      </c>
      <c r="AH155" s="417">
        <f t="shared" si="95"/>
        <v>26.040990861150412</v>
      </c>
      <c r="AI155" s="417">
        <f t="shared" si="96"/>
        <v>79.600368231910565</v>
      </c>
      <c r="AK155" s="417">
        <v>9764.4636502360718</v>
      </c>
      <c r="AL155" s="417">
        <v>9764.4636502360718</v>
      </c>
      <c r="AM155" s="417">
        <v>6953.1137919486</v>
      </c>
      <c r="AN155" s="417">
        <v>4688.9408144587433</v>
      </c>
      <c r="AP155" s="417">
        <f t="shared" si="102"/>
        <v>7572.6662877612271</v>
      </c>
      <c r="AQ155" s="417">
        <f t="shared" si="103"/>
        <v>5179.2286303053452</v>
      </c>
      <c r="AR155" s="417">
        <f t="shared" si="104"/>
        <v>1221.098891028221</v>
      </c>
      <c r="AS155" s="417">
        <f t="shared" si="105"/>
        <v>1374.6989790421999</v>
      </c>
      <c r="AT155" s="417"/>
    </row>
    <row r="156" spans="1:46">
      <c r="A156" s="416" t="s">
        <v>288</v>
      </c>
      <c r="B156" s="416" t="s">
        <v>629</v>
      </c>
      <c r="C156" s="425" t="s">
        <v>629</v>
      </c>
      <c r="D156" s="424">
        <v>479.6414758087742</v>
      </c>
      <c r="E156" s="424">
        <v>2301.5918761698076</v>
      </c>
      <c r="F156" s="424">
        <v>3195.0098097388818</v>
      </c>
      <c r="G156" s="424">
        <v>2599.2497468980473</v>
      </c>
      <c r="I156" s="425" t="s">
        <v>629</v>
      </c>
      <c r="J156" s="424">
        <v>163690</v>
      </c>
      <c r="K156" s="424">
        <v>489095</v>
      </c>
      <c r="L156" s="424">
        <v>614050</v>
      </c>
      <c r="M156" s="424">
        <v>645049</v>
      </c>
      <c r="O156" s="425" t="s">
        <v>629</v>
      </c>
      <c r="P156" s="417">
        <v>2.6931020539515678</v>
      </c>
      <c r="Q156" s="417">
        <v>13.459601615028115</v>
      </c>
      <c r="R156" s="417">
        <v>17.74413978528758</v>
      </c>
      <c r="S156" s="417">
        <v>14.903954970745684</v>
      </c>
      <c r="U156" s="425" t="s">
        <v>629</v>
      </c>
      <c r="V156" s="424">
        <v>163690</v>
      </c>
      <c r="W156" s="424">
        <v>489095</v>
      </c>
      <c r="X156" s="424">
        <v>614050</v>
      </c>
      <c r="Y156" s="424">
        <v>645049</v>
      </c>
      <c r="Z156" s="441">
        <v>2930.1819036518673</v>
      </c>
      <c r="AA156" s="417">
        <f t="shared" si="97"/>
        <v>2930.1819036518673</v>
      </c>
      <c r="AB156" s="417">
        <f t="shared" si="98"/>
        <v>4705.8176349580499</v>
      </c>
      <c r="AC156" s="417">
        <f t="shared" si="99"/>
        <v>5203.1753273168006</v>
      </c>
      <c r="AD156" s="417">
        <f t="shared" si="100"/>
        <v>4029.5384488589975</v>
      </c>
      <c r="AF156" s="417">
        <f t="shared" si="101"/>
        <v>16.452453136731428</v>
      </c>
      <c r="AG156" s="417">
        <f t="shared" si="94"/>
        <v>27.519401374023687</v>
      </c>
      <c r="AH156" s="417">
        <f t="shared" si="95"/>
        <v>28.896897297105415</v>
      </c>
      <c r="AI156" s="417">
        <f t="shared" si="96"/>
        <v>23.105151656301587</v>
      </c>
      <c r="AK156" s="417">
        <v>2930.1819036518673</v>
      </c>
      <c r="AL156" s="417">
        <v>2930.1819036518673</v>
      </c>
      <c r="AM156" s="417">
        <v>4705.8176349580508</v>
      </c>
      <c r="AN156" s="417">
        <v>5203.1753273168015</v>
      </c>
      <c r="AP156" s="417">
        <f t="shared" si="102"/>
        <v>479.64147580877415</v>
      </c>
      <c r="AQ156" s="417">
        <f t="shared" si="103"/>
        <v>1433.1373181666099</v>
      </c>
      <c r="AR156" s="417">
        <f t="shared" si="104"/>
        <v>2889.6073187459911</v>
      </c>
      <c r="AS156" s="417">
        <f t="shared" si="105"/>
        <v>3356.3030417103755</v>
      </c>
      <c r="AT156" s="417"/>
    </row>
    <row r="157" spans="1:46">
      <c r="C157" s="432" t="s">
        <v>302</v>
      </c>
      <c r="D157" s="431">
        <v>28053.8614551069</v>
      </c>
      <c r="E157" s="431">
        <v>14535.170653088731</v>
      </c>
      <c r="F157" s="431">
        <v>45357.003715507264</v>
      </c>
      <c r="G157" s="431">
        <v>36894.542717328804</v>
      </c>
      <c r="I157" s="432" t="s">
        <v>302</v>
      </c>
      <c r="J157" s="431">
        <v>4178472.5999999996</v>
      </c>
      <c r="K157" s="431">
        <v>2044827</v>
      </c>
      <c r="L157" s="431">
        <v>5169970</v>
      </c>
      <c r="M157" s="431">
        <v>3850912</v>
      </c>
      <c r="O157" s="432" t="s">
        <v>302</v>
      </c>
      <c r="P157" s="417">
        <f>SUM(P158:P168)</f>
        <v>157.51747027011174</v>
      </c>
      <c r="Q157" s="417">
        <f>SUM(Q158:Q168)</f>
        <v>85.000997971279133</v>
      </c>
      <c r="R157" s="417">
        <f>SUM(R158:R168)</f>
        <v>251.89938751253618</v>
      </c>
      <c r="S157" s="417">
        <f>SUM(S158:S168)</f>
        <v>211.55127704890373</v>
      </c>
      <c r="U157" s="432" t="s">
        <v>302</v>
      </c>
      <c r="V157" s="431">
        <v>4178472.5999999996</v>
      </c>
      <c r="W157" s="431">
        <v>2044827</v>
      </c>
      <c r="X157" s="431">
        <v>5169970</v>
      </c>
      <c r="Y157" s="431">
        <v>3850912</v>
      </c>
      <c r="Z157" s="441"/>
      <c r="AA157" s="417">
        <f t="shared" si="97"/>
        <v>6713.9034141582988</v>
      </c>
      <c r="AB157" s="417">
        <f t="shared" si="98"/>
        <v>7108.2642458695682</v>
      </c>
      <c r="AC157" s="417">
        <f t="shared" si="99"/>
        <v>8773.1657467078658</v>
      </c>
      <c r="AD157" s="417">
        <f t="shared" si="100"/>
        <v>9580.7285955453681</v>
      </c>
      <c r="AF157" s="417">
        <f t="shared" si="101"/>
        <v>37.697380203022455</v>
      </c>
      <c r="AG157" s="417">
        <f t="shared" si="94"/>
        <v>41.568796759471155</v>
      </c>
      <c r="AH157" s="417">
        <f t="shared" si="95"/>
        <v>48.723568514427775</v>
      </c>
      <c r="AI157" s="417">
        <f t="shared" si="96"/>
        <v>54.935370387301433</v>
      </c>
      <c r="AK157" s="417">
        <v>6713.9034141582988</v>
      </c>
      <c r="AL157" s="417">
        <v>6713.9034141582988</v>
      </c>
      <c r="AM157" s="417">
        <v>7108.2642458695673</v>
      </c>
      <c r="AN157" s="417">
        <v>8773.1657467078658</v>
      </c>
      <c r="AP157" s="417">
        <f t="shared" si="102"/>
        <v>28053.8614551069</v>
      </c>
      <c r="AQ157" s="417">
        <f t="shared" si="103"/>
        <v>13728.770976663072</v>
      </c>
      <c r="AR157" s="417">
        <f t="shared" si="104"/>
        <v>36749.512903218281</v>
      </c>
      <c r="AS157" s="417">
        <f t="shared" si="105"/>
        <v>33784.689251986281</v>
      </c>
      <c r="AT157" s="417"/>
    </row>
    <row r="158" spans="1:46">
      <c r="A158" s="416" t="s">
        <v>302</v>
      </c>
      <c r="B158" s="416" t="s">
        <v>638</v>
      </c>
      <c r="C158" s="425" t="s">
        <v>638</v>
      </c>
      <c r="D158" s="424">
        <v>2396.0521473949266</v>
      </c>
      <c r="E158" s="424">
        <v>1534.5124299542581</v>
      </c>
      <c r="F158" s="424">
        <v>3157.3393197657706</v>
      </c>
      <c r="G158" s="424">
        <v>1682.2961042502948</v>
      </c>
      <c r="I158" s="425" t="s">
        <v>638</v>
      </c>
      <c r="J158" s="424">
        <v>542350.05000000005</v>
      </c>
      <c r="K158" s="424">
        <v>407371</v>
      </c>
      <c r="L158" s="424">
        <v>663287</v>
      </c>
      <c r="M158" s="424">
        <v>314223</v>
      </c>
      <c r="O158" s="425" t="s">
        <v>638</v>
      </c>
      <c r="P158" s="417">
        <v>13.453409025238217</v>
      </c>
      <c r="Q158" s="417">
        <v>8.9737569003172997</v>
      </c>
      <c r="R158" s="417">
        <v>17.534929022357939</v>
      </c>
      <c r="S158" s="417">
        <v>9.6461932583159093</v>
      </c>
      <c r="U158" s="425" t="s">
        <v>638</v>
      </c>
      <c r="V158" s="424">
        <v>542350.05000000005</v>
      </c>
      <c r="W158" s="424">
        <v>407371</v>
      </c>
      <c r="X158" s="424">
        <v>663287</v>
      </c>
      <c r="Y158" s="424">
        <v>314223</v>
      </c>
      <c r="Z158" s="441">
        <v>4417.9071199402051</v>
      </c>
      <c r="AA158" s="417">
        <f t="shared" si="97"/>
        <v>4417.9071199402051</v>
      </c>
      <c r="AB158" s="417">
        <f t="shared" si="98"/>
        <v>3766.8671308322346</v>
      </c>
      <c r="AC158" s="417">
        <f t="shared" si="99"/>
        <v>4760.1405119741084</v>
      </c>
      <c r="AD158" s="417">
        <f t="shared" si="100"/>
        <v>5353.8286638797754</v>
      </c>
      <c r="AF158" s="417">
        <f t="shared" si="101"/>
        <v>24.805767096800704</v>
      </c>
      <c r="AG158" s="417">
        <f t="shared" si="94"/>
        <v>22.028462753404881</v>
      </c>
      <c r="AH158" s="417">
        <f t="shared" si="95"/>
        <v>26.436412928879868</v>
      </c>
      <c r="AI158" s="417">
        <f t="shared" si="96"/>
        <v>30.69855885252165</v>
      </c>
      <c r="AK158" s="417">
        <v>4417.9071199402051</v>
      </c>
      <c r="AL158" s="417">
        <v>4417.9071199402051</v>
      </c>
      <c r="AM158" s="417">
        <v>3766.8671308322346</v>
      </c>
      <c r="AN158" s="417">
        <v>4760.1405119741094</v>
      </c>
      <c r="AP158" s="417">
        <f t="shared" si="102"/>
        <v>2396.0521473949266</v>
      </c>
      <c r="AQ158" s="417">
        <f t="shared" si="103"/>
        <v>1799.7272413571613</v>
      </c>
      <c r="AR158" s="417">
        <f t="shared" si="104"/>
        <v>2498.5139986083204</v>
      </c>
      <c r="AS158" s="417">
        <f t="shared" si="105"/>
        <v>1495.7456320940407</v>
      </c>
      <c r="AT158" s="417"/>
    </row>
    <row r="159" spans="1:46">
      <c r="A159" s="416" t="s">
        <v>302</v>
      </c>
      <c r="B159" s="416" t="s">
        <v>637</v>
      </c>
      <c r="C159" s="425" t="s">
        <v>637</v>
      </c>
      <c r="D159" s="424">
        <v>4008.3577026573485</v>
      </c>
      <c r="E159" s="424">
        <v>2658.1411816253285</v>
      </c>
      <c r="F159" s="424">
        <v>3929.5175580631926</v>
      </c>
      <c r="G159" s="424">
        <v>2680.2576634432899</v>
      </c>
      <c r="I159" s="425" t="s">
        <v>637</v>
      </c>
      <c r="J159" s="424">
        <v>365561</v>
      </c>
      <c r="K159" s="424">
        <v>326080</v>
      </c>
      <c r="L159" s="424">
        <v>476138</v>
      </c>
      <c r="M159" s="424">
        <v>301033</v>
      </c>
      <c r="O159" s="425" t="s">
        <v>637</v>
      </c>
      <c r="P159" s="417">
        <v>22.506219554505044</v>
      </c>
      <c r="Q159" s="417">
        <v>15.54468527266274</v>
      </c>
      <c r="R159" s="417">
        <v>21.823378640804137</v>
      </c>
      <c r="S159" s="417">
        <v>15.368449905064734</v>
      </c>
      <c r="U159" s="425" t="s">
        <v>637</v>
      </c>
      <c r="V159" s="424">
        <v>365561</v>
      </c>
      <c r="W159" s="424">
        <v>326080</v>
      </c>
      <c r="X159" s="424">
        <v>476138</v>
      </c>
      <c r="Y159" s="424">
        <v>301033</v>
      </c>
      <c r="Z159" s="441">
        <v>10964.948948759164</v>
      </c>
      <c r="AA159" s="417">
        <f t="shared" si="97"/>
        <v>10964.948948759164</v>
      </c>
      <c r="AB159" s="417">
        <f t="shared" si="98"/>
        <v>8151.8068621974007</v>
      </c>
      <c r="AC159" s="417">
        <f t="shared" si="99"/>
        <v>8252.8963411094956</v>
      </c>
      <c r="AD159" s="417">
        <f t="shared" si="100"/>
        <v>8903.5343747804709</v>
      </c>
      <c r="AF159" s="417">
        <f t="shared" si="101"/>
        <v>61.566249010438867</v>
      </c>
      <c r="AG159" s="417">
        <f t="shared" si="94"/>
        <v>47.67138515904913</v>
      </c>
      <c r="AH159" s="417">
        <f t="shared" si="95"/>
        <v>45.834146068585447</v>
      </c>
      <c r="AI159" s="417">
        <f t="shared" si="96"/>
        <v>51.052376002181603</v>
      </c>
      <c r="AK159" s="417">
        <v>10964.948948759162</v>
      </c>
      <c r="AL159" s="417">
        <v>10964.948948759162</v>
      </c>
      <c r="AM159" s="417">
        <v>8151.8068621974016</v>
      </c>
      <c r="AN159" s="417">
        <v>8252.8963411094956</v>
      </c>
      <c r="AP159" s="417">
        <f t="shared" si="102"/>
        <v>4008.357702657348</v>
      </c>
      <c r="AQ159" s="417">
        <f t="shared" si="103"/>
        <v>3575.4505532113876</v>
      </c>
      <c r="AR159" s="417">
        <f t="shared" si="104"/>
        <v>3881.3850157529464</v>
      </c>
      <c r="AS159" s="417">
        <f t="shared" si="105"/>
        <v>2484.394144253215</v>
      </c>
      <c r="AT159" s="417"/>
    </row>
    <row r="160" spans="1:46">
      <c r="A160" s="416" t="s">
        <v>302</v>
      </c>
      <c r="B160" s="416" t="s">
        <v>636</v>
      </c>
      <c r="C160" s="425" t="s">
        <v>636</v>
      </c>
      <c r="D160" s="424">
        <v>5409.0763965887891</v>
      </c>
      <c r="E160" s="424">
        <v>3413.3879061337493</v>
      </c>
      <c r="F160" s="424">
        <v>6209.1683918321833</v>
      </c>
      <c r="G160" s="424">
        <v>4764.2893100420024</v>
      </c>
      <c r="I160" s="425" t="s">
        <v>636</v>
      </c>
      <c r="J160" s="424">
        <v>406006.85</v>
      </c>
      <c r="K160" s="424">
        <v>251593</v>
      </c>
      <c r="L160" s="424">
        <v>470602</v>
      </c>
      <c r="M160" s="424">
        <v>371121</v>
      </c>
      <c r="O160" s="425" t="s">
        <v>636</v>
      </c>
      <c r="P160" s="417">
        <v>30.371007280116729</v>
      </c>
      <c r="Q160" s="417">
        <v>19.96133278440789</v>
      </c>
      <c r="R160" s="417">
        <v>34.483885326181181</v>
      </c>
      <c r="S160" s="417">
        <v>27.318172649323408</v>
      </c>
      <c r="U160" s="425" t="s">
        <v>636</v>
      </c>
      <c r="V160" s="424">
        <v>406006.85</v>
      </c>
      <c r="W160" s="424">
        <v>251593</v>
      </c>
      <c r="X160" s="424">
        <v>470602</v>
      </c>
      <c r="Y160" s="424">
        <v>371121</v>
      </c>
      <c r="Z160" s="441">
        <v>13322.62348920662</v>
      </c>
      <c r="AA160" s="417">
        <f t="shared" si="97"/>
        <v>13322.62348920662</v>
      </c>
      <c r="AB160" s="417">
        <f t="shared" si="98"/>
        <v>13567.102050270672</v>
      </c>
      <c r="AC160" s="417">
        <f t="shared" si="99"/>
        <v>13194.096905308908</v>
      </c>
      <c r="AD160" s="417">
        <f t="shared" si="100"/>
        <v>12837.563247679336</v>
      </c>
      <c r="AF160" s="417">
        <f t="shared" si="101"/>
        <v>74.804174560396532</v>
      </c>
      <c r="AG160" s="417">
        <f t="shared" ref="AG160:AG191" si="106">IFERROR(Q160/W160*10^6,0)</f>
        <v>79.339778071758317</v>
      </c>
      <c r="AH160" s="417">
        <f t="shared" ref="AH160:AH191" si="107">IFERROR(R160/X160*10^6,0)</f>
        <v>73.276112991830004</v>
      </c>
      <c r="AI160" s="417">
        <f t="shared" ref="AI160:AI191" si="108">IFERROR(S160/Y160*10^6,0)</f>
        <v>73.609881007335645</v>
      </c>
      <c r="AK160" s="417">
        <v>13322.623489206622</v>
      </c>
      <c r="AL160" s="417">
        <v>13322.623489206622</v>
      </c>
      <c r="AM160" s="417">
        <v>13567.102050270672</v>
      </c>
      <c r="AN160" s="417">
        <v>13194.09690530891</v>
      </c>
      <c r="AP160" s="417">
        <f t="shared" si="102"/>
        <v>5409.0763965887891</v>
      </c>
      <c r="AQ160" s="417">
        <f t="shared" si="103"/>
        <v>3351.8788115199618</v>
      </c>
      <c r="AR160" s="417">
        <f t="shared" si="104"/>
        <v>6384.7053590614787</v>
      </c>
      <c r="AS160" s="417">
        <f t="shared" si="105"/>
        <v>4896.6064375951482</v>
      </c>
      <c r="AT160" s="417"/>
    </row>
    <row r="161" spans="1:46">
      <c r="A161" s="416" t="s">
        <v>302</v>
      </c>
      <c r="B161" s="416" t="s">
        <v>635</v>
      </c>
      <c r="C161" s="425" t="s">
        <v>635</v>
      </c>
      <c r="D161" s="424">
        <v>3545.7969537598115</v>
      </c>
      <c r="E161" s="424">
        <v>2265.9881259757185</v>
      </c>
      <c r="F161" s="424">
        <v>2476.2202707074698</v>
      </c>
      <c r="G161" s="424">
        <v>1110.0280310578526</v>
      </c>
      <c r="I161" s="425" t="s">
        <v>635</v>
      </c>
      <c r="J161" s="424">
        <v>779426.39999999991</v>
      </c>
      <c r="K161" s="424">
        <v>452671</v>
      </c>
      <c r="L161" s="424">
        <v>707545</v>
      </c>
      <c r="M161" s="424">
        <v>256055</v>
      </c>
      <c r="O161" s="425" t="s">
        <v>635</v>
      </c>
      <c r="P161" s="417">
        <v>19.909022761144367</v>
      </c>
      <c r="Q161" s="417">
        <v>13.251392549565605</v>
      </c>
      <c r="R161" s="417">
        <v>13.752195216635954</v>
      </c>
      <c r="S161" s="417">
        <v>6.364839627625301</v>
      </c>
      <c r="U161" s="425" t="s">
        <v>635</v>
      </c>
      <c r="V161" s="424">
        <v>779426.39999999991</v>
      </c>
      <c r="W161" s="424">
        <v>452671</v>
      </c>
      <c r="X161" s="424">
        <v>707545</v>
      </c>
      <c r="Y161" s="424">
        <v>256055</v>
      </c>
      <c r="Z161" s="441">
        <v>4549.2389708121409</v>
      </c>
      <c r="AA161" s="417">
        <f t="shared" si="97"/>
        <v>4549.2389708121409</v>
      </c>
      <c r="AB161" s="417">
        <f t="shared" si="98"/>
        <v>5005.8168647333678</v>
      </c>
      <c r="AC161" s="417">
        <f t="shared" si="99"/>
        <v>3499.735381788395</v>
      </c>
      <c r="AD161" s="417">
        <f t="shared" si="100"/>
        <v>4335.1156238224312</v>
      </c>
      <c r="AF161" s="417">
        <f t="shared" si="101"/>
        <v>25.543172211185521</v>
      </c>
      <c r="AG161" s="417">
        <f t="shared" si="106"/>
        <v>29.273782834698057</v>
      </c>
      <c r="AH161" s="417">
        <f t="shared" si="107"/>
        <v>19.436495511431715</v>
      </c>
      <c r="AI161" s="417">
        <f t="shared" si="108"/>
        <v>24.857314356779995</v>
      </c>
      <c r="AK161" s="417">
        <v>4549.2389708121409</v>
      </c>
      <c r="AL161" s="417">
        <v>4549.2389708121409</v>
      </c>
      <c r="AM161" s="417">
        <v>5005.8168647333678</v>
      </c>
      <c r="AN161" s="417">
        <v>3499.7353817883945</v>
      </c>
      <c r="AP161" s="417">
        <f t="shared" si="102"/>
        <v>3545.7969537598115</v>
      </c>
      <c r="AQ161" s="417">
        <f t="shared" si="103"/>
        <v>2059.3085541565029</v>
      </c>
      <c r="AR161" s="417">
        <f t="shared" si="104"/>
        <v>3541.8406935577709</v>
      </c>
      <c r="AS161" s="417">
        <f t="shared" si="105"/>
        <v>896.12474318382738</v>
      </c>
      <c r="AT161" s="417"/>
    </row>
    <row r="162" spans="1:46">
      <c r="A162" s="416" t="s">
        <v>302</v>
      </c>
      <c r="B162" s="416" t="s">
        <v>634</v>
      </c>
      <c r="C162" s="425" t="s">
        <v>634</v>
      </c>
      <c r="D162" s="424">
        <v>2242.3171582153395</v>
      </c>
      <c r="E162" s="424">
        <v>1294.0039791519766</v>
      </c>
      <c r="F162" s="424">
        <v>9730.4994570924991</v>
      </c>
      <c r="G162" s="424">
        <v>7186.417675634606</v>
      </c>
      <c r="I162" s="425" t="s">
        <v>634</v>
      </c>
      <c r="J162" s="424">
        <v>108818</v>
      </c>
      <c r="K162" s="424">
        <v>86419</v>
      </c>
      <c r="L162" s="424">
        <v>611460</v>
      </c>
      <c r="M162" s="424">
        <v>614760</v>
      </c>
      <c r="O162" s="425" t="s">
        <v>634</v>
      </c>
      <c r="P162" s="417">
        <v>12.590214251630206</v>
      </c>
      <c r="Q162" s="417">
        <v>7.5672747318829039</v>
      </c>
      <c r="R162" s="417">
        <v>54.040316878221141</v>
      </c>
      <c r="S162" s="417">
        <v>41.206523369464485</v>
      </c>
      <c r="U162" s="425" t="s">
        <v>634</v>
      </c>
      <c r="V162" s="424">
        <v>108818</v>
      </c>
      <c r="W162" s="424">
        <v>86419</v>
      </c>
      <c r="X162" s="424">
        <v>611460</v>
      </c>
      <c r="Y162" s="424">
        <v>614760</v>
      </c>
      <c r="Z162" s="441">
        <v>20606.123602853753</v>
      </c>
      <c r="AA162" s="417">
        <f t="shared" si="97"/>
        <v>20606.123602853753</v>
      </c>
      <c r="AB162" s="417">
        <f t="shared" si="98"/>
        <v>14973.60510017446</v>
      </c>
      <c r="AC162" s="417">
        <f t="shared" si="99"/>
        <v>15913.550284716088</v>
      </c>
      <c r="AD162" s="417">
        <f t="shared" si="100"/>
        <v>11689.793863677869</v>
      </c>
      <c r="AF162" s="417">
        <f t="shared" si="101"/>
        <v>115.69973948822995</v>
      </c>
      <c r="AG162" s="417">
        <f t="shared" si="106"/>
        <v>87.564942106283382</v>
      </c>
      <c r="AH162" s="417">
        <f t="shared" si="107"/>
        <v>88.37915297520874</v>
      </c>
      <c r="AI162" s="417">
        <f t="shared" si="108"/>
        <v>67.02863453943732</v>
      </c>
      <c r="AK162" s="417">
        <v>20606.123602853753</v>
      </c>
      <c r="AL162" s="417">
        <v>20606.123602853753</v>
      </c>
      <c r="AM162" s="417">
        <v>14973.605100174458</v>
      </c>
      <c r="AN162" s="417">
        <v>15913.550284716086</v>
      </c>
      <c r="AP162" s="417">
        <f t="shared" si="102"/>
        <v>2242.3171582153395</v>
      </c>
      <c r="AQ162" s="417">
        <f t="shared" si="103"/>
        <v>1780.7605956350185</v>
      </c>
      <c r="AR162" s="417">
        <f t="shared" si="104"/>
        <v>9155.7605745526726</v>
      </c>
      <c r="AS162" s="417">
        <f t="shared" si="105"/>
        <v>9783.0141730320611</v>
      </c>
      <c r="AT162" s="417"/>
    </row>
    <row r="163" spans="1:46">
      <c r="A163" s="416" t="s">
        <v>302</v>
      </c>
      <c r="B163" s="416" t="s">
        <v>633</v>
      </c>
      <c r="C163" s="425" t="s">
        <v>633</v>
      </c>
      <c r="D163" s="424">
        <v>1192.7185148490071</v>
      </c>
      <c r="E163" s="424">
        <v>615.31077654518492</v>
      </c>
      <c r="F163" s="424">
        <v>1804.8219356037503</v>
      </c>
      <c r="G163" s="424">
        <v>881.43160445518845</v>
      </c>
      <c r="I163" s="425" t="s">
        <v>633</v>
      </c>
      <c r="J163" s="424">
        <v>109930</v>
      </c>
      <c r="K163" s="424">
        <v>50587</v>
      </c>
      <c r="L163" s="424">
        <v>218493</v>
      </c>
      <c r="M163" s="424">
        <v>140886</v>
      </c>
      <c r="O163" s="425" t="s">
        <v>633</v>
      </c>
      <c r="P163" s="417">
        <v>6.6969035084166597</v>
      </c>
      <c r="Q163" s="417">
        <v>3.5983086347671631</v>
      </c>
      <c r="R163" s="417">
        <v>10.02344738200461</v>
      </c>
      <c r="S163" s="417">
        <v>5.0540803007751629</v>
      </c>
      <c r="U163" s="425" t="s">
        <v>633</v>
      </c>
      <c r="V163" s="424">
        <v>109930</v>
      </c>
      <c r="W163" s="424">
        <v>50587</v>
      </c>
      <c r="X163" s="424">
        <v>218493</v>
      </c>
      <c r="Y163" s="424">
        <v>140886</v>
      </c>
      <c r="Z163" s="441">
        <v>10849.800007723161</v>
      </c>
      <c r="AA163" s="417">
        <f t="shared" si="97"/>
        <v>10849.800007723161</v>
      </c>
      <c r="AB163" s="417">
        <f t="shared" si="98"/>
        <v>12163.417015145887</v>
      </c>
      <c r="AC163" s="417">
        <f t="shared" si="99"/>
        <v>8260.3192578423568</v>
      </c>
      <c r="AD163" s="417">
        <f t="shared" si="100"/>
        <v>6256.3462973978139</v>
      </c>
      <c r="AF163" s="417">
        <f t="shared" si="101"/>
        <v>60.919708072561264</v>
      </c>
      <c r="AG163" s="417">
        <f t="shared" si="106"/>
        <v>71.131093655823889</v>
      </c>
      <c r="AH163" s="417">
        <f t="shared" si="107"/>
        <v>45.87537075331754</v>
      </c>
      <c r="AI163" s="417">
        <f t="shared" si="108"/>
        <v>35.873545283244347</v>
      </c>
      <c r="AK163" s="417">
        <v>10849.800007723161</v>
      </c>
      <c r="AL163" s="417">
        <v>10849.800007723161</v>
      </c>
      <c r="AM163" s="417">
        <v>12163.417015145886</v>
      </c>
      <c r="AN163" s="417">
        <v>8260.3192578423568</v>
      </c>
      <c r="AP163" s="417">
        <f t="shared" si="102"/>
        <v>1192.7185148490071</v>
      </c>
      <c r="AQ163" s="417">
        <f t="shared" si="103"/>
        <v>548.85883299069155</v>
      </c>
      <c r="AR163" s="417">
        <f t="shared" si="104"/>
        <v>2657.6214738902704</v>
      </c>
      <c r="AS163" s="417">
        <f t="shared" si="105"/>
        <v>1163.7633389603782</v>
      </c>
      <c r="AT163" s="417"/>
    </row>
    <row r="164" spans="1:46">
      <c r="A164" s="416" t="s">
        <v>302</v>
      </c>
      <c r="B164" s="416" t="s">
        <v>97</v>
      </c>
      <c r="C164" s="425" t="s">
        <v>97</v>
      </c>
      <c r="D164" s="424">
        <v>0</v>
      </c>
      <c r="E164" s="424">
        <v>0</v>
      </c>
      <c r="F164" s="424">
        <v>0</v>
      </c>
      <c r="G164" s="424">
        <v>0</v>
      </c>
      <c r="I164" s="425" t="s">
        <v>97</v>
      </c>
      <c r="J164" s="424">
        <v>0</v>
      </c>
      <c r="K164" s="424">
        <v>0</v>
      </c>
      <c r="L164" s="424">
        <v>0</v>
      </c>
      <c r="M164" s="424">
        <v>0</v>
      </c>
      <c r="O164" s="425" t="s">
        <v>97</v>
      </c>
      <c r="P164" s="417">
        <v>0</v>
      </c>
      <c r="Q164" s="417">
        <v>0</v>
      </c>
      <c r="R164" s="417">
        <v>0</v>
      </c>
      <c r="S164" s="417">
        <v>0</v>
      </c>
      <c r="U164" s="425" t="s">
        <v>97</v>
      </c>
      <c r="V164" s="424">
        <v>0</v>
      </c>
      <c r="W164" s="424">
        <v>0</v>
      </c>
      <c r="X164" s="424">
        <v>0</v>
      </c>
      <c r="Y164" s="424">
        <v>0</v>
      </c>
      <c r="Z164" s="441"/>
      <c r="AA164" s="417">
        <f t="shared" si="97"/>
        <v>0</v>
      </c>
      <c r="AB164" s="417">
        <f t="shared" si="98"/>
        <v>0</v>
      </c>
      <c r="AC164" s="417">
        <f t="shared" si="99"/>
        <v>0</v>
      </c>
      <c r="AD164" s="417">
        <f t="shared" si="100"/>
        <v>0</v>
      </c>
      <c r="AF164" s="417">
        <f t="shared" si="101"/>
        <v>0</v>
      </c>
      <c r="AG164" s="417">
        <f t="shared" si="106"/>
        <v>0</v>
      </c>
      <c r="AH164" s="417">
        <f t="shared" si="107"/>
        <v>0</v>
      </c>
      <c r="AI164" s="417">
        <f t="shared" si="108"/>
        <v>0</v>
      </c>
      <c r="AK164" s="417">
        <v>0</v>
      </c>
      <c r="AL164" s="417">
        <v>0</v>
      </c>
      <c r="AM164" s="417">
        <v>0</v>
      </c>
      <c r="AN164" s="417">
        <v>0</v>
      </c>
      <c r="AP164" s="417">
        <f t="shared" si="102"/>
        <v>0</v>
      </c>
      <c r="AQ164" s="417">
        <f t="shared" si="103"/>
        <v>0</v>
      </c>
      <c r="AR164" s="417">
        <f t="shared" si="104"/>
        <v>0</v>
      </c>
      <c r="AS164" s="417">
        <f t="shared" si="105"/>
        <v>0</v>
      </c>
      <c r="AT164" s="417"/>
    </row>
    <row r="165" spans="1:46">
      <c r="A165" s="416" t="s">
        <v>302</v>
      </c>
      <c r="B165" s="416" t="s">
        <v>632</v>
      </c>
      <c r="C165" s="425" t="s">
        <v>632</v>
      </c>
      <c r="D165" s="424">
        <v>56.310646047943365</v>
      </c>
      <c r="E165" s="424">
        <v>85.702439479632801</v>
      </c>
      <c r="F165" s="424">
        <v>5211.3661804564144</v>
      </c>
      <c r="G165" s="424">
        <v>4410.6002841323761</v>
      </c>
      <c r="I165" s="425" t="s">
        <v>632</v>
      </c>
      <c r="J165" s="424">
        <v>5543</v>
      </c>
      <c r="K165" s="424">
        <v>7991</v>
      </c>
      <c r="L165" s="424">
        <v>160294</v>
      </c>
      <c r="M165" s="424">
        <v>122135</v>
      </c>
      <c r="O165" s="425" t="s">
        <v>632</v>
      </c>
      <c r="P165" s="417">
        <v>0.31617431806818286</v>
      </c>
      <c r="Q165" s="417">
        <v>0.50118385660603981</v>
      </c>
      <c r="R165" s="417">
        <v>28.942386873577775</v>
      </c>
      <c r="S165" s="417">
        <v>25.290139243878304</v>
      </c>
      <c r="U165" s="425" t="s">
        <v>632</v>
      </c>
      <c r="V165" s="424">
        <v>5543</v>
      </c>
      <c r="W165" s="424">
        <v>7991</v>
      </c>
      <c r="X165" s="424">
        <v>160294</v>
      </c>
      <c r="Y165" s="424">
        <v>122135</v>
      </c>
      <c r="Z165" s="441">
        <v>10158.875346913832</v>
      </c>
      <c r="AA165" s="417">
        <f t="shared" si="97"/>
        <v>10158.875346913832</v>
      </c>
      <c r="AB165" s="417">
        <f t="shared" si="98"/>
        <v>10724.87041417004</v>
      </c>
      <c r="AC165" s="417">
        <f t="shared" si="99"/>
        <v>32511.299115727441</v>
      </c>
      <c r="AD165" s="417">
        <f t="shared" si="100"/>
        <v>36112.500791193153</v>
      </c>
      <c r="AF165" s="417">
        <f t="shared" si="101"/>
        <v>57.040288303839596</v>
      </c>
      <c r="AG165" s="417">
        <f t="shared" si="106"/>
        <v>62.718540433742945</v>
      </c>
      <c r="AH165" s="417">
        <f t="shared" si="107"/>
        <v>180.55814237325026</v>
      </c>
      <c r="AI165" s="417">
        <f t="shared" si="108"/>
        <v>207.06709169262132</v>
      </c>
      <c r="AK165" s="417">
        <v>10158.875346913832</v>
      </c>
      <c r="AL165" s="417">
        <v>10158.875346913832</v>
      </c>
      <c r="AM165" s="417">
        <v>10724.870414170044</v>
      </c>
      <c r="AN165" s="417">
        <v>32511.299115727441</v>
      </c>
      <c r="AP165" s="417">
        <f t="shared" si="102"/>
        <v>56.310646047943365</v>
      </c>
      <c r="AQ165" s="417">
        <f t="shared" si="103"/>
        <v>81.179572897188422</v>
      </c>
      <c r="AR165" s="417">
        <f t="shared" si="104"/>
        <v>1719.132378168973</v>
      </c>
      <c r="AS165" s="417">
        <f t="shared" si="105"/>
        <v>3970.767517499371</v>
      </c>
      <c r="AT165" s="417"/>
    </row>
    <row r="166" spans="1:46">
      <c r="A166" s="416" t="s">
        <v>302</v>
      </c>
      <c r="B166" s="416" t="s">
        <v>631</v>
      </c>
      <c r="C166" s="425" t="s">
        <v>631</v>
      </c>
      <c r="D166" s="424">
        <v>139.39617395056734</v>
      </c>
      <c r="E166" s="424">
        <v>96.501342501503174</v>
      </c>
      <c r="F166" s="424">
        <v>98.090016593385883</v>
      </c>
      <c r="G166" s="424">
        <v>165.21879273736334</v>
      </c>
      <c r="I166" s="425" t="s">
        <v>631</v>
      </c>
      <c r="J166" s="424">
        <v>11856</v>
      </c>
      <c r="K166" s="424">
        <v>7752</v>
      </c>
      <c r="L166" s="424">
        <v>14630</v>
      </c>
      <c r="M166" s="424">
        <v>15369</v>
      </c>
      <c r="O166" s="425" t="s">
        <v>631</v>
      </c>
      <c r="P166" s="417">
        <v>0.78268486215927768</v>
      </c>
      <c r="Q166" s="417">
        <v>0.56433533626610044</v>
      </c>
      <c r="R166" s="417">
        <v>0.54476294898026145</v>
      </c>
      <c r="S166" s="417">
        <v>0.94735546294359718</v>
      </c>
      <c r="U166" s="425" t="s">
        <v>631</v>
      </c>
      <c r="V166" s="424">
        <v>11856</v>
      </c>
      <c r="W166" s="424">
        <v>7752</v>
      </c>
      <c r="X166" s="424">
        <v>14630</v>
      </c>
      <c r="Y166" s="424">
        <v>15369</v>
      </c>
      <c r="Z166" s="441">
        <v>11757.437074103183</v>
      </c>
      <c r="AA166" s="417">
        <f t="shared" si="97"/>
        <v>11757.437074103183</v>
      </c>
      <c r="AB166" s="417">
        <f t="shared" si="98"/>
        <v>12448.573594105155</v>
      </c>
      <c r="AC166" s="417">
        <f t="shared" si="99"/>
        <v>6704.7174704980107</v>
      </c>
      <c r="AD166" s="417">
        <f t="shared" si="100"/>
        <v>10750.132912835144</v>
      </c>
      <c r="AF166" s="417">
        <f t="shared" si="101"/>
        <v>66.015929669304796</v>
      </c>
      <c r="AG166" s="417">
        <f t="shared" si="106"/>
        <v>72.798675988919044</v>
      </c>
      <c r="AH166" s="417">
        <f t="shared" si="107"/>
        <v>37.236018385527096</v>
      </c>
      <c r="AI166" s="417">
        <f t="shared" si="108"/>
        <v>61.640670371761153</v>
      </c>
      <c r="AK166" s="417">
        <v>11757.437074103183</v>
      </c>
      <c r="AL166" s="417">
        <v>11757.437074103183</v>
      </c>
      <c r="AM166" s="417">
        <v>12448.573594105157</v>
      </c>
      <c r="AN166" s="417">
        <v>6704.7174704980089</v>
      </c>
      <c r="AP166" s="417">
        <f t="shared" si="102"/>
        <v>139.39617395056734</v>
      </c>
      <c r="AQ166" s="417">
        <f t="shared" si="103"/>
        <v>91.143652198447882</v>
      </c>
      <c r="AR166" s="417">
        <f t="shared" si="104"/>
        <v>182.12263168175843</v>
      </c>
      <c r="AS166" s="417">
        <f t="shared" si="105"/>
        <v>103.0448028040839</v>
      </c>
      <c r="AT166" s="417"/>
    </row>
    <row r="167" spans="1:46">
      <c r="A167" s="416" t="s">
        <v>302</v>
      </c>
      <c r="B167" s="416" t="s">
        <v>630</v>
      </c>
      <c r="C167" s="425" t="s">
        <v>630</v>
      </c>
      <c r="D167" s="424">
        <v>2169.5480151297311</v>
      </c>
      <c r="E167" s="424">
        <v>290.65230477866038</v>
      </c>
      <c r="F167" s="424">
        <v>7908.8189621137135</v>
      </c>
      <c r="G167" s="424">
        <v>10938.702577835154</v>
      </c>
      <c r="I167" s="425" t="s">
        <v>630</v>
      </c>
      <c r="J167" s="424">
        <v>246126.3</v>
      </c>
      <c r="K167" s="424">
        <v>190469</v>
      </c>
      <c r="L167" s="424">
        <v>1211794</v>
      </c>
      <c r="M167" s="424">
        <v>1165059</v>
      </c>
      <c r="O167" s="425" t="s">
        <v>630</v>
      </c>
      <c r="P167" s="417">
        <v>12.181628383659355</v>
      </c>
      <c r="Q167" s="417">
        <v>1.6997210805769614</v>
      </c>
      <c r="R167" s="417">
        <v>43.923242042173236</v>
      </c>
      <c r="S167" s="417">
        <v>62.721918450889646</v>
      </c>
      <c r="U167" s="425" t="s">
        <v>630</v>
      </c>
      <c r="V167" s="424">
        <v>246126.3</v>
      </c>
      <c r="W167" s="424">
        <v>190469</v>
      </c>
      <c r="X167" s="424">
        <v>1211794</v>
      </c>
      <c r="Y167" s="424">
        <v>1165059</v>
      </c>
      <c r="Z167" s="441">
        <v>8814.7752399062247</v>
      </c>
      <c r="AA167" s="417">
        <f t="shared" si="97"/>
        <v>8814.7752399062247</v>
      </c>
      <c r="AB167" s="417">
        <f t="shared" si="98"/>
        <v>1525.9822059162402</v>
      </c>
      <c r="AC167" s="417">
        <f t="shared" si="99"/>
        <v>6526.5374825372246</v>
      </c>
      <c r="AD167" s="417">
        <f t="shared" si="100"/>
        <v>9388.9687799803723</v>
      </c>
      <c r="AF167" s="417">
        <f t="shared" si="101"/>
        <v>49.493403929849656</v>
      </c>
      <c r="AG167" s="417">
        <f t="shared" si="106"/>
        <v>8.9238725492177799</v>
      </c>
      <c r="AH167" s="417">
        <f t="shared" si="107"/>
        <v>36.246459416512408</v>
      </c>
      <c r="AI167" s="417">
        <f t="shared" si="108"/>
        <v>53.835830160437929</v>
      </c>
      <c r="AK167" s="417">
        <v>8814.7752399062229</v>
      </c>
      <c r="AL167" s="417">
        <v>8814.7752399062229</v>
      </c>
      <c r="AM167" s="417">
        <v>1525.9822059162404</v>
      </c>
      <c r="AN167" s="417">
        <v>6526.5374825372246</v>
      </c>
      <c r="AP167" s="417">
        <f t="shared" si="102"/>
        <v>2169.5480151297306</v>
      </c>
      <c r="AQ167" s="417">
        <f t="shared" si="103"/>
        <v>1678.9414251696985</v>
      </c>
      <c r="AR167" s="417">
        <f t="shared" si="104"/>
        <v>1849.1760812360646</v>
      </c>
      <c r="AS167" s="417">
        <f t="shared" si="105"/>
        <v>7603.8012328673367</v>
      </c>
      <c r="AT167" s="417"/>
    </row>
    <row r="168" spans="1:46">
      <c r="A168" s="416" t="s">
        <v>302</v>
      </c>
      <c r="B168" s="416" t="s">
        <v>629</v>
      </c>
      <c r="C168" s="425" t="s">
        <v>629</v>
      </c>
      <c r="D168" s="424">
        <v>6894.2877465134379</v>
      </c>
      <c r="E168" s="424">
        <v>2280.9701669427195</v>
      </c>
      <c r="F168" s="424">
        <v>4831.1616232788838</v>
      </c>
      <c r="G168" s="424">
        <v>3075.3006737406777</v>
      </c>
      <c r="I168" s="425" t="s">
        <v>629</v>
      </c>
      <c r="J168" s="424">
        <v>1602855</v>
      </c>
      <c r="K168" s="424">
        <v>263894</v>
      </c>
      <c r="L168" s="424">
        <v>635727</v>
      </c>
      <c r="M168" s="424">
        <v>550271</v>
      </c>
      <c r="O168" s="425" t="s">
        <v>629</v>
      </c>
      <c r="P168" s="417">
        <v>38.710206325173715</v>
      </c>
      <c r="Q168" s="417">
        <v>13.339006824226431</v>
      </c>
      <c r="R168" s="417">
        <v>26.830843181599931</v>
      </c>
      <c r="S168" s="417">
        <v>17.633604780623152</v>
      </c>
      <c r="U168" s="425" t="s">
        <v>629</v>
      </c>
      <c r="V168" s="424">
        <v>1602855</v>
      </c>
      <c r="W168" s="424">
        <v>263894</v>
      </c>
      <c r="X168" s="424">
        <v>635727</v>
      </c>
      <c r="Y168" s="424">
        <v>550271</v>
      </c>
      <c r="Z168" s="441">
        <v>4301.2547900548943</v>
      </c>
      <c r="AA168" s="417">
        <f t="shared" si="97"/>
        <v>4301.2547900548943</v>
      </c>
      <c r="AB168" s="417">
        <f t="shared" si="98"/>
        <v>8643.5090109768298</v>
      </c>
      <c r="AC168" s="417">
        <f t="shared" si="99"/>
        <v>7599.4280930004297</v>
      </c>
      <c r="AD168" s="417">
        <f t="shared" si="100"/>
        <v>5588.7020645112643</v>
      </c>
      <c r="AF168" s="417">
        <f t="shared" si="101"/>
        <v>24.150784896433997</v>
      </c>
      <c r="AG168" s="417">
        <f t="shared" si="106"/>
        <v>50.546836321501935</v>
      </c>
      <c r="AH168" s="417">
        <f t="shared" si="107"/>
        <v>42.204976635568308</v>
      </c>
      <c r="AI168" s="417">
        <f t="shared" si="108"/>
        <v>32.045310002931558</v>
      </c>
      <c r="AK168" s="417">
        <v>4301.2547900548943</v>
      </c>
      <c r="AL168" s="417">
        <v>4301.2547900548943</v>
      </c>
      <c r="AM168" s="417">
        <v>8643.5090109768316</v>
      </c>
      <c r="AN168" s="417">
        <v>7599.4280930004297</v>
      </c>
      <c r="AP168" s="417">
        <f t="shared" si="102"/>
        <v>6894.287746513437</v>
      </c>
      <c r="AQ168" s="417">
        <f t="shared" si="103"/>
        <v>1135.0753315667462</v>
      </c>
      <c r="AR168" s="417">
        <f t="shared" si="104"/>
        <v>5494.9120530212676</v>
      </c>
      <c r="AS168" s="417">
        <f t="shared" si="105"/>
        <v>4181.7448961634391</v>
      </c>
      <c r="AT168" s="417"/>
    </row>
    <row r="169" spans="1:46">
      <c r="A169" s="416" t="s">
        <v>297</v>
      </c>
      <c r="B169" s="416" t="s">
        <v>297</v>
      </c>
      <c r="C169" s="432" t="s">
        <v>297</v>
      </c>
      <c r="D169" s="431">
        <v>11563.380877438276</v>
      </c>
      <c r="E169" s="431">
        <v>11528.546162479674</v>
      </c>
      <c r="F169" s="431">
        <v>1215.1944747334369</v>
      </c>
      <c r="G169" s="431">
        <v>4381.4057154584507</v>
      </c>
      <c r="I169" s="432" t="s">
        <v>297</v>
      </c>
      <c r="J169" s="431">
        <v>1913071.6134658249</v>
      </c>
      <c r="K169" s="431">
        <v>1891358.470796925</v>
      </c>
      <c r="L169" s="431">
        <v>206563.24425071134</v>
      </c>
      <c r="M169" s="431">
        <v>790530.14368968504</v>
      </c>
      <c r="O169" s="432" t="s">
        <v>297</v>
      </c>
      <c r="P169" s="417">
        <v>64.926338447154833</v>
      </c>
      <c r="Q169" s="417">
        <v>67.418398610992242</v>
      </c>
      <c r="R169" s="417">
        <v>6.7488308049174544</v>
      </c>
      <c r="S169" s="417">
        <v>25.122739194142493</v>
      </c>
      <c r="U169" s="432" t="s">
        <v>297</v>
      </c>
      <c r="V169" s="431">
        <v>1913071.6134658249</v>
      </c>
      <c r="W169" s="431">
        <v>1891358.470796925</v>
      </c>
      <c r="X169" s="431">
        <v>206563.24425071134</v>
      </c>
      <c r="Y169" s="431">
        <v>790530.14368968504</v>
      </c>
      <c r="Z169" s="441">
        <v>6044.4056542605977</v>
      </c>
      <c r="AA169" s="417">
        <f t="shared" si="97"/>
        <v>6044.4056542605977</v>
      </c>
      <c r="AB169" s="417">
        <f t="shared" si="98"/>
        <v>6095.3787134926961</v>
      </c>
      <c r="AC169" s="417">
        <f t="shared" si="99"/>
        <v>5882.9172592705927</v>
      </c>
      <c r="AD169" s="417">
        <f t="shared" si="100"/>
        <v>5542.363881292209</v>
      </c>
      <c r="AF169" s="417">
        <f t="shared" si="101"/>
        <v>33.938268693209416</v>
      </c>
      <c r="AG169" s="417">
        <f t="shared" si="106"/>
        <v>35.645489552588863</v>
      </c>
      <c r="AH169" s="417">
        <f t="shared" si="107"/>
        <v>32.671983001613867</v>
      </c>
      <c r="AI169" s="417">
        <f t="shared" si="108"/>
        <v>31.779609411079186</v>
      </c>
      <c r="AK169" s="417">
        <v>6044.4056542605967</v>
      </c>
      <c r="AL169" s="417">
        <v>6044.4056542605967</v>
      </c>
      <c r="AM169" s="417">
        <v>6095.3787134926952</v>
      </c>
      <c r="AN169" s="417">
        <v>5882.9172592705927</v>
      </c>
      <c r="AP169" s="417">
        <f t="shared" si="102"/>
        <v>11563.380877438274</v>
      </c>
      <c r="AQ169" s="417">
        <f t="shared" si="103"/>
        <v>11432.137835118609</v>
      </c>
      <c r="AR169" s="417">
        <f t="shared" si="104"/>
        <v>1259.0812019957784</v>
      </c>
      <c r="AS169" s="417">
        <f t="shared" si="105"/>
        <v>4650.6234262857097</v>
      </c>
      <c r="AT169" s="417"/>
    </row>
    <row r="170" spans="1:46">
      <c r="A170" s="423"/>
      <c r="B170" s="423"/>
      <c r="C170" s="434" t="s">
        <v>640</v>
      </c>
      <c r="D170" s="433">
        <v>21290.210559627609</v>
      </c>
      <c r="E170" s="433">
        <v>20376.154203521004</v>
      </c>
      <c r="F170" s="433">
        <v>21030.307905816731</v>
      </c>
      <c r="G170" s="433">
        <v>35297.000000000007</v>
      </c>
      <c r="H170" s="423"/>
      <c r="I170" s="434" t="s">
        <v>640</v>
      </c>
      <c r="J170" s="433">
        <v>5958672.7676741323</v>
      </c>
      <c r="K170" s="433">
        <v>4419477.8115750225</v>
      </c>
      <c r="L170" s="433">
        <v>6105732.6467505852</v>
      </c>
      <c r="M170" s="433">
        <v>8430094.9738606419</v>
      </c>
      <c r="O170" s="434" t="s">
        <v>640</v>
      </c>
      <c r="P170" s="435">
        <f>P171+P183+P195+P207+P219+P231</f>
        <v>408641.27753603854</v>
      </c>
      <c r="Q170" s="435">
        <f>Q171+Q183+Q195+Q207+Q219+Q231</f>
        <v>411639.47885901015</v>
      </c>
      <c r="R170" s="435">
        <f>R171+R183+R195+R207+R219+R231</f>
        <v>407564.10670187464</v>
      </c>
      <c r="S170" s="435">
        <f>S171+S183+S195+S207+S219+S231</f>
        <v>680096.33911368018</v>
      </c>
      <c r="U170" s="434" t="s">
        <v>640</v>
      </c>
      <c r="V170" s="433">
        <v>5958672.7676741323</v>
      </c>
      <c r="W170" s="433">
        <v>4419477.8115750225</v>
      </c>
      <c r="X170" s="433">
        <v>6105732.6467505852</v>
      </c>
      <c r="Y170" s="433">
        <v>8430094.9738606419</v>
      </c>
      <c r="Z170" s="441"/>
      <c r="AA170" s="417">
        <f t="shared" si="97"/>
        <v>3572.9786463736095</v>
      </c>
      <c r="AB170" s="417">
        <f t="shared" si="98"/>
        <v>4610.5343373721589</v>
      </c>
      <c r="AC170" s="417">
        <f t="shared" si="99"/>
        <v>3444.3545308209436</v>
      </c>
      <c r="AD170" s="417">
        <f t="shared" si="100"/>
        <v>4187.0228164031478</v>
      </c>
      <c r="AF170" s="417">
        <f t="shared" si="101"/>
        <v>68579.244652084628</v>
      </c>
      <c r="AG170" s="417">
        <f t="shared" si="106"/>
        <v>93142.107825700165</v>
      </c>
      <c r="AH170" s="417">
        <f t="shared" si="107"/>
        <v>66751.056798855498</v>
      </c>
      <c r="AI170" s="417">
        <f t="shared" si="108"/>
        <v>80674.813418172402</v>
      </c>
      <c r="AK170" s="417">
        <v>3572.9786463736091</v>
      </c>
      <c r="AL170" s="417">
        <v>3572.9786463736091</v>
      </c>
      <c r="AM170" s="417">
        <v>4610.534337372158</v>
      </c>
      <c r="AN170" s="417">
        <v>3444.3545308209436</v>
      </c>
      <c r="AP170" s="417">
        <f t="shared" si="102"/>
        <v>21290.210559627609</v>
      </c>
      <c r="AQ170" s="417">
        <f t="shared" si="103"/>
        <v>15790.699848879523</v>
      </c>
      <c r="AR170" s="417">
        <f t="shared" si="104"/>
        <v>28150.69002265776</v>
      </c>
      <c r="AS170" s="417">
        <f t="shared" si="105"/>
        <v>29036.235818467765</v>
      </c>
      <c r="AT170" s="417"/>
    </row>
    <row r="171" spans="1:46">
      <c r="C171" s="432" t="s">
        <v>296</v>
      </c>
      <c r="D171" s="431">
        <v>194.03841467522199</v>
      </c>
      <c r="E171" s="431">
        <v>586.1273942373075</v>
      </c>
      <c r="F171" s="431">
        <v>54.469981042343427</v>
      </c>
      <c r="G171" s="431">
        <v>442.71019750416207</v>
      </c>
      <c r="I171" s="432" t="s">
        <v>296</v>
      </c>
      <c r="J171" s="431">
        <v>45674</v>
      </c>
      <c r="K171" s="431">
        <v>98586</v>
      </c>
      <c r="L171" s="431">
        <v>13936</v>
      </c>
      <c r="M171" s="431">
        <v>101697</v>
      </c>
      <c r="O171" s="432" t="s">
        <v>296</v>
      </c>
      <c r="P171" s="417">
        <v>3724.3457711175047</v>
      </c>
      <c r="Q171" s="417">
        <v>11840.957459339545</v>
      </c>
      <c r="R171" s="417">
        <v>1055.6197876423146</v>
      </c>
      <c r="S171" s="417">
        <v>8530.0616089433915</v>
      </c>
      <c r="U171" s="432" t="s">
        <v>296</v>
      </c>
      <c r="V171" s="431">
        <v>45674</v>
      </c>
      <c r="W171" s="431">
        <v>98586</v>
      </c>
      <c r="X171" s="431">
        <v>13936</v>
      </c>
      <c r="Y171" s="431">
        <v>101697</v>
      </c>
      <c r="Z171" s="441"/>
      <c r="AA171" s="417">
        <f t="shared" si="97"/>
        <v>4248.3341655038312</v>
      </c>
      <c r="AB171" s="417">
        <f t="shared" si="98"/>
        <v>5945.3410650326368</v>
      </c>
      <c r="AC171" s="417">
        <f t="shared" si="99"/>
        <v>3908.580729215229</v>
      </c>
      <c r="AD171" s="417">
        <f t="shared" si="100"/>
        <v>4353.2277009563904</v>
      </c>
      <c r="AF171" s="417">
        <f t="shared" si="101"/>
        <v>81541.922562453576</v>
      </c>
      <c r="AG171" s="417">
        <f t="shared" si="106"/>
        <v>120107.90030368962</v>
      </c>
      <c r="AH171" s="417">
        <f t="shared" si="107"/>
        <v>75747.688550682724</v>
      </c>
      <c r="AI171" s="417">
        <f t="shared" si="108"/>
        <v>83877.219671606741</v>
      </c>
      <c r="AK171" s="417">
        <v>4248.3341655038312</v>
      </c>
      <c r="AL171" s="417">
        <v>4248.3341655038312</v>
      </c>
      <c r="AM171" s="417">
        <v>5945.3410650326359</v>
      </c>
      <c r="AN171" s="417">
        <v>3908.5807292152285</v>
      </c>
      <c r="AP171" s="417">
        <f t="shared" si="102"/>
        <v>194.03841467522199</v>
      </c>
      <c r="AQ171" s="417">
        <f t="shared" si="103"/>
        <v>418.82627204036066</v>
      </c>
      <c r="AR171" s="417">
        <f t="shared" si="104"/>
        <v>82.85427308229481</v>
      </c>
      <c r="AS171" s="417">
        <f t="shared" si="105"/>
        <v>397.49093441900112</v>
      </c>
      <c r="AT171" s="417"/>
    </row>
    <row r="172" spans="1:46">
      <c r="A172" s="416" t="s">
        <v>296</v>
      </c>
      <c r="B172" s="416" t="s">
        <v>638</v>
      </c>
      <c r="C172" s="425" t="s">
        <v>638</v>
      </c>
      <c r="D172" s="424">
        <v>19.208735883510922</v>
      </c>
      <c r="E172" s="424">
        <v>35.020873759085596</v>
      </c>
      <c r="F172" s="424">
        <v>13.29473999130008</v>
      </c>
      <c r="G172" s="424">
        <v>63.655795629137288</v>
      </c>
      <c r="I172" s="425" t="s">
        <v>638</v>
      </c>
      <c r="J172" s="424">
        <v>5778</v>
      </c>
      <c r="K172" s="424">
        <v>12147</v>
      </c>
      <c r="L172" s="424">
        <v>6075</v>
      </c>
      <c r="M172" s="424">
        <v>27758</v>
      </c>
      <c r="O172" s="425" t="s">
        <v>638</v>
      </c>
      <c r="P172" s="417">
        <v>368.68974824397162</v>
      </c>
      <c r="Q172" s="417">
        <v>707.4923991734463</v>
      </c>
      <c r="R172" s="417">
        <v>257.64999983139688</v>
      </c>
      <c r="S172" s="417">
        <v>1226.5085863032232</v>
      </c>
      <c r="U172" s="425" t="s">
        <v>638</v>
      </c>
      <c r="V172" s="424">
        <v>5778</v>
      </c>
      <c r="W172" s="424">
        <v>12147</v>
      </c>
      <c r="X172" s="424">
        <v>6075</v>
      </c>
      <c r="Y172" s="424">
        <v>27758</v>
      </c>
      <c r="Z172" s="441">
        <v>3324.4610390292351</v>
      </c>
      <c r="AA172" s="417">
        <f t="shared" si="97"/>
        <v>3324.4610390292351</v>
      </c>
      <c r="AB172" s="417">
        <f t="shared" si="98"/>
        <v>2883.0883147349632</v>
      </c>
      <c r="AC172" s="417">
        <f t="shared" si="99"/>
        <v>2188.4345664691491</v>
      </c>
      <c r="AD172" s="417">
        <f t="shared" si="100"/>
        <v>2293.2414305474922</v>
      </c>
      <c r="AF172" s="417">
        <f t="shared" si="101"/>
        <v>63809.23299480298</v>
      </c>
      <c r="AG172" s="417">
        <f t="shared" si="106"/>
        <v>58244.208378484094</v>
      </c>
      <c r="AH172" s="417">
        <f t="shared" si="107"/>
        <v>42411.52260599126</v>
      </c>
      <c r="AI172" s="417">
        <f t="shared" si="108"/>
        <v>44185.769374710835</v>
      </c>
      <c r="AK172" s="417">
        <v>3324.4610390292355</v>
      </c>
      <c r="AL172" s="417">
        <v>3324.4610390292355</v>
      </c>
      <c r="AM172" s="417">
        <v>2883.0883147349628</v>
      </c>
      <c r="AN172" s="417">
        <v>2188.4345664691491</v>
      </c>
      <c r="AP172" s="417">
        <f t="shared" si="102"/>
        <v>19.208735883510922</v>
      </c>
      <c r="AQ172" s="417">
        <f t="shared" si="103"/>
        <v>40.382228241088121</v>
      </c>
      <c r="AR172" s="417">
        <f t="shared" si="104"/>
        <v>17.5147615120149</v>
      </c>
      <c r="AS172" s="417">
        <f t="shared" si="105"/>
        <v>60.746566696050643</v>
      </c>
      <c r="AT172" s="417"/>
    </row>
    <row r="173" spans="1:46">
      <c r="A173" s="416" t="s">
        <v>296</v>
      </c>
      <c r="B173" s="416" t="s">
        <v>637</v>
      </c>
      <c r="C173" s="425" t="s">
        <v>637</v>
      </c>
      <c r="D173" s="424">
        <v>8.0098884663159904</v>
      </c>
      <c r="E173" s="424">
        <v>25.909855622762265</v>
      </c>
      <c r="F173" s="424">
        <v>4.3189572080067995</v>
      </c>
      <c r="G173" s="424">
        <v>44.324637154468221</v>
      </c>
      <c r="I173" s="425" t="s">
        <v>637</v>
      </c>
      <c r="J173" s="424">
        <v>1484</v>
      </c>
      <c r="K173" s="424">
        <v>4219</v>
      </c>
      <c r="L173" s="424">
        <v>896</v>
      </c>
      <c r="M173" s="424">
        <v>10187</v>
      </c>
      <c r="O173" s="425" t="s">
        <v>637</v>
      </c>
      <c r="P173" s="417">
        <v>153.7406615415737</v>
      </c>
      <c r="Q173" s="417">
        <v>523.43142672246995</v>
      </c>
      <c r="R173" s="417">
        <v>83.700721085403089</v>
      </c>
      <c r="S173" s="417">
        <v>854.0392515311795</v>
      </c>
      <c r="U173" s="425" t="s">
        <v>637</v>
      </c>
      <c r="V173" s="424">
        <v>1484</v>
      </c>
      <c r="W173" s="424">
        <v>4219</v>
      </c>
      <c r="X173" s="424">
        <v>896</v>
      </c>
      <c r="Y173" s="424">
        <v>10187</v>
      </c>
      <c r="Z173" s="441">
        <v>5397.4989665202093</v>
      </c>
      <c r="AA173" s="417">
        <f t="shared" si="97"/>
        <v>5397.4989665202093</v>
      </c>
      <c r="AB173" s="417">
        <f t="shared" si="98"/>
        <v>6141.2314820484162</v>
      </c>
      <c r="AC173" s="417">
        <f t="shared" si="99"/>
        <v>4820.2647410790169</v>
      </c>
      <c r="AD173" s="417">
        <f t="shared" si="100"/>
        <v>4351.0981794903528</v>
      </c>
      <c r="AF173" s="417">
        <f t="shared" si="101"/>
        <v>103598.82853205776</v>
      </c>
      <c r="AG173" s="417">
        <f t="shared" si="106"/>
        <v>124065.28246562454</v>
      </c>
      <c r="AH173" s="417">
        <f t="shared" si="107"/>
        <v>93415.983354244512</v>
      </c>
      <c r="AI173" s="417">
        <f t="shared" si="108"/>
        <v>83836.188429486545</v>
      </c>
      <c r="AK173" s="417">
        <v>5397.4989665202093</v>
      </c>
      <c r="AL173" s="417">
        <v>5397.4989665202093</v>
      </c>
      <c r="AM173" s="417">
        <v>6141.2314820484144</v>
      </c>
      <c r="AN173" s="417">
        <v>4820.2647410790169</v>
      </c>
      <c r="AP173" s="417">
        <f t="shared" si="102"/>
        <v>8.0098884663159904</v>
      </c>
      <c r="AQ173" s="417">
        <f t="shared" si="103"/>
        <v>22.772048139748762</v>
      </c>
      <c r="AR173" s="417">
        <f t="shared" si="104"/>
        <v>5.502543407915379</v>
      </c>
      <c r="AS173" s="417">
        <f t="shared" si="105"/>
        <v>49.104036917371943</v>
      </c>
      <c r="AT173" s="417"/>
    </row>
    <row r="174" spans="1:46">
      <c r="A174" s="416" t="s">
        <v>296</v>
      </c>
      <c r="B174" s="416" t="s">
        <v>636</v>
      </c>
      <c r="C174" s="425" t="s">
        <v>636</v>
      </c>
      <c r="D174" s="424">
        <v>20.583263473912865</v>
      </c>
      <c r="E174" s="424">
        <v>72.749825632580396</v>
      </c>
      <c r="F174" s="424">
        <v>3.2577732096152814</v>
      </c>
      <c r="G174" s="424">
        <v>24.168133531874521</v>
      </c>
      <c r="I174" s="425" t="s">
        <v>636</v>
      </c>
      <c r="J174" s="424">
        <v>2997</v>
      </c>
      <c r="K174" s="424">
        <v>8276</v>
      </c>
      <c r="L174" s="424">
        <v>261</v>
      </c>
      <c r="M174" s="424">
        <v>1885</v>
      </c>
      <c r="O174" s="425" t="s">
        <v>636</v>
      </c>
      <c r="P174" s="417">
        <v>395.07223558374022</v>
      </c>
      <c r="Q174" s="417">
        <v>1469.6934471228362</v>
      </c>
      <c r="R174" s="417">
        <v>63.135139721226381</v>
      </c>
      <c r="S174" s="417">
        <v>465.66731275288095</v>
      </c>
      <c r="U174" s="425" t="s">
        <v>636</v>
      </c>
      <c r="V174" s="424">
        <v>2997</v>
      </c>
      <c r="W174" s="424">
        <v>8276</v>
      </c>
      <c r="X174" s="424">
        <v>261</v>
      </c>
      <c r="Y174" s="424">
        <v>1885</v>
      </c>
      <c r="Z174" s="441">
        <v>6867.9557804180395</v>
      </c>
      <c r="AA174" s="417">
        <f t="shared" si="97"/>
        <v>6867.9557804180395</v>
      </c>
      <c r="AB174" s="417">
        <f t="shared" si="98"/>
        <v>8790.457422979749</v>
      </c>
      <c r="AC174" s="417">
        <f t="shared" si="99"/>
        <v>12481.889692012572</v>
      </c>
      <c r="AD174" s="417">
        <f t="shared" si="100"/>
        <v>12821.290998341919</v>
      </c>
      <c r="AF174" s="417">
        <f t="shared" si="101"/>
        <v>131822.56776234243</v>
      </c>
      <c r="AG174" s="417">
        <f t="shared" si="106"/>
        <v>177584.9984440353</v>
      </c>
      <c r="AH174" s="417">
        <f t="shared" si="107"/>
        <v>241897.08705450722</v>
      </c>
      <c r="AI174" s="417">
        <f t="shared" si="108"/>
        <v>247038.36220311988</v>
      </c>
      <c r="AK174" s="417">
        <v>6867.9557804180404</v>
      </c>
      <c r="AL174" s="417">
        <v>6867.9557804180404</v>
      </c>
      <c r="AM174" s="417">
        <v>8790.4574229797472</v>
      </c>
      <c r="AN174" s="417">
        <v>12481.889692012574</v>
      </c>
      <c r="AP174" s="417">
        <f t="shared" si="102"/>
        <v>20.583263473912869</v>
      </c>
      <c r="AQ174" s="417">
        <f t="shared" si="103"/>
        <v>56.839202038739707</v>
      </c>
      <c r="AR174" s="417">
        <f t="shared" si="104"/>
        <v>2.2943093873977141</v>
      </c>
      <c r="AS174" s="417">
        <f t="shared" si="105"/>
        <v>23.528362069443702</v>
      </c>
      <c r="AT174" s="417"/>
    </row>
    <row r="175" spans="1:46">
      <c r="A175" s="416" t="s">
        <v>296</v>
      </c>
      <c r="B175" s="416" t="s">
        <v>635</v>
      </c>
      <c r="C175" s="425" t="s">
        <v>635</v>
      </c>
      <c r="D175" s="424">
        <v>19.950691092646846</v>
      </c>
      <c r="E175" s="424">
        <v>33.453116142699521</v>
      </c>
      <c r="F175" s="424">
        <v>4.0364445803184683</v>
      </c>
      <c r="G175" s="424">
        <v>38.319294341885936</v>
      </c>
      <c r="I175" s="425" t="s">
        <v>635</v>
      </c>
      <c r="J175" s="424">
        <v>8582</v>
      </c>
      <c r="K175" s="424">
        <v>8943</v>
      </c>
      <c r="L175" s="424">
        <v>1841</v>
      </c>
      <c r="M175" s="424">
        <v>16248</v>
      </c>
      <c r="O175" s="425" t="s">
        <v>635</v>
      </c>
      <c r="P175" s="417">
        <v>382.9307311448531</v>
      </c>
      <c r="Q175" s="417">
        <v>675.82052813534381</v>
      </c>
      <c r="R175" s="417">
        <v>78.22567016121063</v>
      </c>
      <c r="S175" s="417">
        <v>738.32937074924735</v>
      </c>
      <c r="U175" s="425" t="s">
        <v>635</v>
      </c>
      <c r="V175" s="424">
        <v>8582</v>
      </c>
      <c r="W175" s="424">
        <v>8943</v>
      </c>
      <c r="X175" s="424">
        <v>1841</v>
      </c>
      <c r="Y175" s="424">
        <v>16248</v>
      </c>
      <c r="Z175" s="441">
        <v>2324.7134808490846</v>
      </c>
      <c r="AA175" s="417">
        <f t="shared" si="97"/>
        <v>2324.7134808490846</v>
      </c>
      <c r="AB175" s="417">
        <f t="shared" si="98"/>
        <v>3740.7040302694309</v>
      </c>
      <c r="AC175" s="417">
        <f t="shared" si="99"/>
        <v>2192.5282891463708</v>
      </c>
      <c r="AD175" s="417">
        <f t="shared" si="100"/>
        <v>2358.4006857389181</v>
      </c>
      <c r="AF175" s="417">
        <f t="shared" si="101"/>
        <v>44620.220361786662</v>
      </c>
      <c r="AG175" s="417">
        <f t="shared" si="106"/>
        <v>75569.778389281433</v>
      </c>
      <c r="AH175" s="417">
        <f t="shared" si="107"/>
        <v>42490.858316790131</v>
      </c>
      <c r="AI175" s="417">
        <f t="shared" si="108"/>
        <v>45441.246353351016</v>
      </c>
      <c r="AK175" s="417">
        <v>2324.713480849085</v>
      </c>
      <c r="AL175" s="417">
        <v>2324.713480849085</v>
      </c>
      <c r="AM175" s="417">
        <v>3740.7040302694313</v>
      </c>
      <c r="AN175" s="417">
        <v>2192.5282891463708</v>
      </c>
      <c r="AP175" s="417">
        <f t="shared" si="102"/>
        <v>19.950691092646849</v>
      </c>
      <c r="AQ175" s="417">
        <f t="shared" si="103"/>
        <v>20.789912659233369</v>
      </c>
      <c r="AR175" s="417">
        <f t="shared" si="104"/>
        <v>6.8866361197260231</v>
      </c>
      <c r="AS175" s="417">
        <f t="shared" si="105"/>
        <v>35.624199642050229</v>
      </c>
      <c r="AT175" s="417"/>
    </row>
    <row r="176" spans="1:46">
      <c r="A176" s="416" t="s">
        <v>296</v>
      </c>
      <c r="B176" s="416" t="s">
        <v>634</v>
      </c>
      <c r="C176" s="425" t="s">
        <v>634</v>
      </c>
      <c r="D176" s="424">
        <v>39.618580958519665</v>
      </c>
      <c r="E176" s="424">
        <v>121.95681482779085</v>
      </c>
      <c r="F176" s="424">
        <v>9.4598260235041742</v>
      </c>
      <c r="G176" s="424">
        <v>146.39374604733212</v>
      </c>
      <c r="I176" s="425" t="s">
        <v>634</v>
      </c>
      <c r="J176" s="424">
        <v>3223</v>
      </c>
      <c r="K176" s="424">
        <v>8860</v>
      </c>
      <c r="L176" s="424">
        <v>780</v>
      </c>
      <c r="M176" s="424">
        <v>16117</v>
      </c>
      <c r="O176" s="425" t="s">
        <v>634</v>
      </c>
      <c r="P176" s="417">
        <v>760.43341571055021</v>
      </c>
      <c r="Q176" s="417">
        <v>2463.7740369250678</v>
      </c>
      <c r="R176" s="417">
        <v>183.32996169581733</v>
      </c>
      <c r="S176" s="417">
        <v>2820.688748503509</v>
      </c>
      <c r="U176" s="425" t="s">
        <v>634</v>
      </c>
      <c r="V176" s="424">
        <v>3223</v>
      </c>
      <c r="W176" s="424">
        <v>8860</v>
      </c>
      <c r="X176" s="424">
        <v>780</v>
      </c>
      <c r="Y176" s="424">
        <v>16117</v>
      </c>
      <c r="Z176" s="441">
        <v>12292.454532584445</v>
      </c>
      <c r="AA176" s="417">
        <f t="shared" si="97"/>
        <v>12292.454532584445</v>
      </c>
      <c r="AB176" s="417">
        <f t="shared" si="98"/>
        <v>13764.877520066688</v>
      </c>
      <c r="AC176" s="417">
        <f t="shared" si="99"/>
        <v>12127.982081415606</v>
      </c>
      <c r="AD176" s="417">
        <f t="shared" si="100"/>
        <v>9083.1883134164</v>
      </c>
      <c r="AF176" s="417">
        <f t="shared" si="101"/>
        <v>235939.62634519089</v>
      </c>
      <c r="AG176" s="417">
        <f t="shared" si="106"/>
        <v>278078.33373872098</v>
      </c>
      <c r="AH176" s="417">
        <f t="shared" si="107"/>
        <v>235038.41243053504</v>
      </c>
      <c r="AI176" s="417">
        <f t="shared" si="108"/>
        <v>175013.26230089404</v>
      </c>
      <c r="AK176" s="417">
        <v>12292.454532584445</v>
      </c>
      <c r="AL176" s="417">
        <v>12292.454532584445</v>
      </c>
      <c r="AM176" s="417">
        <v>13764.87752006669</v>
      </c>
      <c r="AN176" s="417">
        <v>12127.982081415608</v>
      </c>
      <c r="AP176" s="417">
        <f t="shared" si="102"/>
        <v>39.618580958519665</v>
      </c>
      <c r="AQ176" s="417">
        <f t="shared" si="103"/>
        <v>108.91114715869818</v>
      </c>
      <c r="AR176" s="417">
        <f t="shared" si="104"/>
        <v>10.736604465652018</v>
      </c>
      <c r="AS176" s="417">
        <f t="shared" si="105"/>
        <v>195.46668720617535</v>
      </c>
      <c r="AT176" s="417"/>
    </row>
    <row r="177" spans="1:46">
      <c r="A177" s="416" t="s">
        <v>296</v>
      </c>
      <c r="B177" s="416" t="s">
        <v>633</v>
      </c>
      <c r="C177" s="425" t="s">
        <v>633</v>
      </c>
      <c r="D177" s="424">
        <v>8.4023118479235226</v>
      </c>
      <c r="E177" s="424">
        <v>54.520326188075252</v>
      </c>
      <c r="F177" s="424">
        <v>5.970611176581377</v>
      </c>
      <c r="G177" s="424">
        <v>7.6392728870103062</v>
      </c>
      <c r="I177" s="425" t="s">
        <v>633</v>
      </c>
      <c r="J177" s="424">
        <v>1603</v>
      </c>
      <c r="K177" s="424">
        <v>8100</v>
      </c>
      <c r="L177" s="424">
        <v>691</v>
      </c>
      <c r="M177" s="424">
        <v>841</v>
      </c>
      <c r="O177" s="425" t="s">
        <v>633</v>
      </c>
      <c r="P177" s="417">
        <v>161.27278019047068</v>
      </c>
      <c r="Q177" s="417">
        <v>1101.4207310722272</v>
      </c>
      <c r="R177" s="417">
        <v>115.70951892599568</v>
      </c>
      <c r="S177" s="417">
        <v>147.19215581908105</v>
      </c>
      <c r="U177" s="425" t="s">
        <v>633</v>
      </c>
      <c r="V177" s="424">
        <v>1603</v>
      </c>
      <c r="W177" s="424">
        <v>8100</v>
      </c>
      <c r="X177" s="424">
        <v>691</v>
      </c>
      <c r="Y177" s="424">
        <v>841</v>
      </c>
      <c r="Z177" s="441">
        <v>5241.6168733147369</v>
      </c>
      <c r="AA177" s="417">
        <f t="shared" si="97"/>
        <v>5241.6168733147369</v>
      </c>
      <c r="AB177" s="417">
        <f t="shared" si="98"/>
        <v>6730.9044676636113</v>
      </c>
      <c r="AC177" s="417">
        <f t="shared" si="99"/>
        <v>8640.5371585837584</v>
      </c>
      <c r="AD177" s="417">
        <f t="shared" si="100"/>
        <v>9083.5587241501853</v>
      </c>
      <c r="AF177" s="417">
        <f t="shared" si="101"/>
        <v>100606.84977571471</v>
      </c>
      <c r="AG177" s="417">
        <f t="shared" si="106"/>
        <v>135977.86803360831</v>
      </c>
      <c r="AH177" s="417">
        <f t="shared" si="107"/>
        <v>167452.27051518913</v>
      </c>
      <c r="AI177" s="417">
        <f t="shared" si="108"/>
        <v>175020.39930925216</v>
      </c>
      <c r="AK177" s="417">
        <v>5241.6168733147369</v>
      </c>
      <c r="AL177" s="417">
        <v>5241.6168733147369</v>
      </c>
      <c r="AM177" s="417">
        <v>6730.9044676636113</v>
      </c>
      <c r="AN177" s="417">
        <v>8640.5371585837584</v>
      </c>
      <c r="AP177" s="417">
        <f t="shared" si="102"/>
        <v>8.4023118479235226</v>
      </c>
      <c r="AQ177" s="417">
        <f t="shared" si="103"/>
        <v>42.457096673849364</v>
      </c>
      <c r="AR177" s="417">
        <f t="shared" si="104"/>
        <v>4.6510549871555558</v>
      </c>
      <c r="AS177" s="417">
        <f t="shared" si="105"/>
        <v>7.266691750368941</v>
      </c>
      <c r="AT177" s="417"/>
    </row>
    <row r="178" spans="1:46">
      <c r="A178" s="416" t="s">
        <v>296</v>
      </c>
      <c r="B178" s="416" t="s">
        <v>97</v>
      </c>
      <c r="C178" s="425" t="s">
        <v>97</v>
      </c>
      <c r="D178" s="424">
        <v>16.254941688136185</v>
      </c>
      <c r="E178" s="424">
        <v>44.890938604226058</v>
      </c>
      <c r="F178" s="424">
        <v>3.3010378806711018</v>
      </c>
      <c r="G178" s="424">
        <v>0.42785944304234419</v>
      </c>
      <c r="I178" s="425" t="s">
        <v>97</v>
      </c>
      <c r="J178" s="424">
        <v>8083</v>
      </c>
      <c r="K178" s="424">
        <v>14713</v>
      </c>
      <c r="L178" s="424">
        <v>1212</v>
      </c>
      <c r="M178" s="424">
        <v>142</v>
      </c>
      <c r="O178" s="425" t="s">
        <v>97</v>
      </c>
      <c r="P178" s="417">
        <v>311.99504199877515</v>
      </c>
      <c r="Q178" s="417">
        <v>906.8876485702234</v>
      </c>
      <c r="R178" s="417">
        <v>63.973602338587241</v>
      </c>
      <c r="S178" s="417">
        <v>8.2439199044767673</v>
      </c>
      <c r="U178" s="425" t="s">
        <v>97</v>
      </c>
      <c r="V178" s="424">
        <v>8083</v>
      </c>
      <c r="W178" s="424">
        <v>14713</v>
      </c>
      <c r="X178" s="424">
        <v>1212</v>
      </c>
      <c r="Y178" s="424">
        <v>142</v>
      </c>
      <c r="Z178" s="441">
        <v>2011.0035491941339</v>
      </c>
      <c r="AA178" s="417">
        <f t="shared" si="97"/>
        <v>2011.0035491941339</v>
      </c>
      <c r="AB178" s="417">
        <f t="shared" si="98"/>
        <v>3051.107089256172</v>
      </c>
      <c r="AC178" s="417">
        <f t="shared" si="99"/>
        <v>2723.6286144151004</v>
      </c>
      <c r="AD178" s="417">
        <f t="shared" si="100"/>
        <v>3013.0946693122828</v>
      </c>
      <c r="AF178" s="417">
        <f t="shared" si="101"/>
        <v>38598.916491250173</v>
      </c>
      <c r="AG178" s="417">
        <f t="shared" si="106"/>
        <v>61638.527055680242</v>
      </c>
      <c r="AH178" s="417">
        <f t="shared" si="107"/>
        <v>52783.500279362415</v>
      </c>
      <c r="AI178" s="417">
        <f t="shared" si="108"/>
        <v>58055.773975188502</v>
      </c>
      <c r="AK178" s="417">
        <v>2011.0035491941339</v>
      </c>
      <c r="AL178" s="417">
        <v>2011.0035491941339</v>
      </c>
      <c r="AM178" s="417">
        <v>3051.107089256172</v>
      </c>
      <c r="AN178" s="417">
        <v>2723.6286144151009</v>
      </c>
      <c r="AP178" s="417">
        <f t="shared" si="102"/>
        <v>16.254941688136185</v>
      </c>
      <c r="AQ178" s="417">
        <f t="shared" si="103"/>
        <v>29.587895219293294</v>
      </c>
      <c r="AR178" s="417">
        <f t="shared" si="104"/>
        <v>3.6979417921784803</v>
      </c>
      <c r="AS178" s="417">
        <f t="shared" si="105"/>
        <v>0.38675526324694437</v>
      </c>
      <c r="AT178" s="417"/>
    </row>
    <row r="179" spans="1:46">
      <c r="A179" s="416" t="s">
        <v>296</v>
      </c>
      <c r="B179" s="416" t="s">
        <v>632</v>
      </c>
      <c r="C179" s="425" t="s">
        <v>632</v>
      </c>
      <c r="D179" s="424">
        <v>0</v>
      </c>
      <c r="E179" s="424">
        <v>0</v>
      </c>
      <c r="F179" s="424">
        <v>0</v>
      </c>
      <c r="G179" s="424">
        <v>0</v>
      </c>
      <c r="I179" s="425" t="s">
        <v>632</v>
      </c>
      <c r="J179" s="424">
        <v>0</v>
      </c>
      <c r="K179" s="424">
        <v>0</v>
      </c>
      <c r="L179" s="424">
        <v>0</v>
      </c>
      <c r="M179" s="424">
        <v>0</v>
      </c>
      <c r="O179" s="425" t="s">
        <v>632</v>
      </c>
      <c r="P179" s="417">
        <v>0</v>
      </c>
      <c r="Q179" s="417">
        <v>0</v>
      </c>
      <c r="R179" s="417">
        <v>0</v>
      </c>
      <c r="S179" s="417">
        <v>0</v>
      </c>
      <c r="U179" s="425" t="s">
        <v>632</v>
      </c>
      <c r="V179" s="424">
        <v>0</v>
      </c>
      <c r="W179" s="424">
        <v>0</v>
      </c>
      <c r="X179" s="424">
        <v>0</v>
      </c>
      <c r="Y179" s="424">
        <v>0</v>
      </c>
      <c r="Z179" s="441"/>
      <c r="AA179" s="417">
        <f t="shared" si="97"/>
        <v>0</v>
      </c>
      <c r="AB179" s="417">
        <f t="shared" si="98"/>
        <v>0</v>
      </c>
      <c r="AC179" s="417">
        <f t="shared" si="99"/>
        <v>0</v>
      </c>
      <c r="AD179" s="417">
        <f t="shared" si="100"/>
        <v>0</v>
      </c>
      <c r="AF179" s="417">
        <f t="shared" si="101"/>
        <v>0</v>
      </c>
      <c r="AG179" s="417">
        <f t="shared" si="106"/>
        <v>0</v>
      </c>
      <c r="AH179" s="417">
        <f t="shared" si="107"/>
        <v>0</v>
      </c>
      <c r="AI179" s="417">
        <f t="shared" si="108"/>
        <v>0</v>
      </c>
      <c r="AK179" s="417">
        <v>0</v>
      </c>
      <c r="AL179" s="417">
        <v>0</v>
      </c>
      <c r="AM179" s="417">
        <v>0</v>
      </c>
      <c r="AN179" s="417">
        <v>0</v>
      </c>
      <c r="AP179" s="417">
        <f t="shared" si="102"/>
        <v>0</v>
      </c>
      <c r="AQ179" s="417">
        <f t="shared" si="103"/>
        <v>0</v>
      </c>
      <c r="AR179" s="417">
        <f t="shared" si="104"/>
        <v>0</v>
      </c>
      <c r="AS179" s="417">
        <f t="shared" si="105"/>
        <v>0</v>
      </c>
      <c r="AT179" s="417"/>
    </row>
    <row r="180" spans="1:46">
      <c r="A180" s="416" t="s">
        <v>296</v>
      </c>
      <c r="B180" s="416" t="s">
        <v>631</v>
      </c>
      <c r="C180" s="425" t="s">
        <v>631</v>
      </c>
      <c r="D180" s="424">
        <v>8.4528098372359981</v>
      </c>
      <c r="E180" s="424">
        <v>9.5310723319875752</v>
      </c>
      <c r="F180" s="424">
        <v>8.2711850311370252E-2</v>
      </c>
      <c r="G180" s="424">
        <v>16.790583150713044</v>
      </c>
      <c r="I180" s="425" t="s">
        <v>631</v>
      </c>
      <c r="J180" s="424">
        <v>703</v>
      </c>
      <c r="K180" s="424">
        <v>934</v>
      </c>
      <c r="L180" s="424">
        <v>9</v>
      </c>
      <c r="M180" s="424">
        <v>2037</v>
      </c>
      <c r="O180" s="425" t="s">
        <v>631</v>
      </c>
      <c r="P180" s="417">
        <v>162.24203142487519</v>
      </c>
      <c r="Q180" s="417">
        <v>192.54691579772879</v>
      </c>
      <c r="R180" s="417">
        <v>1.6029428354916715</v>
      </c>
      <c r="S180" s="417">
        <v>323.51797978252489</v>
      </c>
      <c r="U180" s="425" t="s">
        <v>631</v>
      </c>
      <c r="V180" s="424">
        <v>703</v>
      </c>
      <c r="W180" s="424">
        <v>934</v>
      </c>
      <c r="X180" s="424">
        <v>9</v>
      </c>
      <c r="Y180" s="424">
        <v>2037</v>
      </c>
      <c r="Z180" s="441">
        <v>12023.911575015645</v>
      </c>
      <c r="AA180" s="417">
        <f t="shared" si="97"/>
        <v>12023.911575015645</v>
      </c>
      <c r="AB180" s="417">
        <f t="shared" si="98"/>
        <v>10204.574231250081</v>
      </c>
      <c r="AC180" s="417">
        <f t="shared" si="99"/>
        <v>9190.205590152249</v>
      </c>
      <c r="AD180" s="417">
        <f t="shared" si="100"/>
        <v>8242.7997794369385</v>
      </c>
      <c r="AF180" s="417">
        <f t="shared" si="101"/>
        <v>230785.25095999317</v>
      </c>
      <c r="AG180" s="417">
        <f t="shared" si="106"/>
        <v>206153.0147727289</v>
      </c>
      <c r="AH180" s="417">
        <f t="shared" si="107"/>
        <v>178104.75949907463</v>
      </c>
      <c r="AI180" s="417">
        <f t="shared" si="108"/>
        <v>158820.80499878494</v>
      </c>
      <c r="AK180" s="417">
        <v>12023.911575015643</v>
      </c>
      <c r="AL180" s="417">
        <v>12023.911575015643</v>
      </c>
      <c r="AM180" s="417">
        <v>10204.574231250081</v>
      </c>
      <c r="AN180" s="417">
        <v>9190.2055901522508</v>
      </c>
      <c r="AP180" s="417">
        <f t="shared" si="102"/>
        <v>8.4528098372359963</v>
      </c>
      <c r="AQ180" s="417">
        <f t="shared" si="103"/>
        <v>11.230333411064612</v>
      </c>
      <c r="AR180" s="417">
        <f t="shared" si="104"/>
        <v>9.1841168081250729E-2</v>
      </c>
      <c r="AS180" s="417">
        <f t="shared" si="105"/>
        <v>18.720448787140135</v>
      </c>
      <c r="AT180" s="417"/>
    </row>
    <row r="181" spans="1:46">
      <c r="A181" s="416" t="s">
        <v>296</v>
      </c>
      <c r="B181" s="416" t="s">
        <v>630</v>
      </c>
      <c r="C181" s="425" t="s">
        <v>630</v>
      </c>
      <c r="D181" s="424">
        <v>46.637093897583064</v>
      </c>
      <c r="E181" s="424">
        <v>96.653703039749701</v>
      </c>
      <c r="F181" s="424">
        <v>7.7121086175452529</v>
      </c>
      <c r="G181" s="424">
        <v>96.285015393088585</v>
      </c>
      <c r="I181" s="425" t="s">
        <v>630</v>
      </c>
      <c r="J181" s="424">
        <v>11783</v>
      </c>
      <c r="K181" s="424">
        <v>15227</v>
      </c>
      <c r="L181" s="424">
        <v>1343</v>
      </c>
      <c r="M181" s="424">
        <v>24731</v>
      </c>
      <c r="O181" s="425" t="s">
        <v>630</v>
      </c>
      <c r="P181" s="417">
        <v>895.14575619161349</v>
      </c>
      <c r="Q181" s="417">
        <v>1952.6000614090847</v>
      </c>
      <c r="R181" s="417">
        <v>149.45946933227233</v>
      </c>
      <c r="S181" s="417">
        <v>1855.2026087300305</v>
      </c>
      <c r="U181" s="425" t="s">
        <v>630</v>
      </c>
      <c r="V181" s="424">
        <v>11783</v>
      </c>
      <c r="W181" s="424">
        <v>15227</v>
      </c>
      <c r="X181" s="424">
        <v>1343</v>
      </c>
      <c r="Y181" s="424">
        <v>24731</v>
      </c>
      <c r="Z181" s="441">
        <v>3957.9982939474726</v>
      </c>
      <c r="AA181" s="417">
        <f t="shared" si="97"/>
        <v>3957.9982939474726</v>
      </c>
      <c r="AB181" s="417">
        <f t="shared" si="98"/>
        <v>6347.5210507486499</v>
      </c>
      <c r="AC181" s="417">
        <f t="shared" si="99"/>
        <v>5742.4487100113574</v>
      </c>
      <c r="AD181" s="417">
        <f t="shared" si="100"/>
        <v>3893.2924424038083</v>
      </c>
      <c r="AF181" s="417">
        <f t="shared" si="101"/>
        <v>75969.257081525371</v>
      </c>
      <c r="AG181" s="417">
        <f t="shared" si="106"/>
        <v>128232.74849997273</v>
      </c>
      <c r="AH181" s="417">
        <f t="shared" si="107"/>
        <v>111287.76569789452</v>
      </c>
      <c r="AI181" s="417">
        <f t="shared" si="108"/>
        <v>75015.268639765098</v>
      </c>
      <c r="AK181" s="417">
        <v>3957.9982939474717</v>
      </c>
      <c r="AL181" s="417">
        <v>3957.9982939474717</v>
      </c>
      <c r="AM181" s="417">
        <v>6347.5210507486509</v>
      </c>
      <c r="AN181" s="417">
        <v>5742.4487100113574</v>
      </c>
      <c r="AP181" s="417">
        <f t="shared" si="102"/>
        <v>46.637093897583057</v>
      </c>
      <c r="AQ181" s="417">
        <f t="shared" si="103"/>
        <v>60.268440021938154</v>
      </c>
      <c r="AR181" s="417">
        <f t="shared" si="104"/>
        <v>8.5247207711554367</v>
      </c>
      <c r="AS181" s="417">
        <f t="shared" si="105"/>
        <v>142.01649904729089</v>
      </c>
      <c r="AT181" s="417"/>
    </row>
    <row r="182" spans="1:46">
      <c r="A182" s="416" t="s">
        <v>296</v>
      </c>
      <c r="B182" s="416" t="s">
        <v>629</v>
      </c>
      <c r="C182" s="425" t="s">
        <v>629</v>
      </c>
      <c r="D182" s="424">
        <v>6.92009752943693</v>
      </c>
      <c r="E182" s="424">
        <v>91.440868088350271</v>
      </c>
      <c r="F182" s="424">
        <v>3.0357705044895207</v>
      </c>
      <c r="G182" s="424">
        <v>4.7058599256097295</v>
      </c>
      <c r="I182" s="425" t="s">
        <v>629</v>
      </c>
      <c r="J182" s="424">
        <v>1438</v>
      </c>
      <c r="K182" s="424">
        <v>17167</v>
      </c>
      <c r="L182" s="424">
        <v>828</v>
      </c>
      <c r="M182" s="424">
        <v>1751</v>
      </c>
      <c r="O182" s="425" t="s">
        <v>629</v>
      </c>
      <c r="P182" s="417">
        <v>132.82336908708118</v>
      </c>
      <c r="Q182" s="417">
        <v>1847.2902644111166</v>
      </c>
      <c r="R182" s="417">
        <v>58.83276171491319</v>
      </c>
      <c r="S182" s="417">
        <v>90.671674867239489</v>
      </c>
      <c r="U182" s="425" t="s">
        <v>629</v>
      </c>
      <c r="V182" s="424">
        <v>1438</v>
      </c>
      <c r="W182" s="424">
        <v>17167</v>
      </c>
      <c r="X182" s="424">
        <v>828</v>
      </c>
      <c r="Y182" s="424">
        <v>1751</v>
      </c>
      <c r="Z182" s="441">
        <v>4812.3070441146938</v>
      </c>
      <c r="AA182" s="417">
        <f t="shared" si="97"/>
        <v>4812.3070441146938</v>
      </c>
      <c r="AB182" s="417">
        <f t="shared" si="98"/>
        <v>5326.5490818634744</v>
      </c>
      <c r="AC182" s="417">
        <f t="shared" si="99"/>
        <v>3666.3894981757494</v>
      </c>
      <c r="AD182" s="417">
        <f t="shared" si="100"/>
        <v>2687.5270848713476</v>
      </c>
      <c r="AF182" s="417">
        <f t="shared" si="101"/>
        <v>92366.737890877033</v>
      </c>
      <c r="AG182" s="417">
        <f t="shared" si="106"/>
        <v>107607.05215885807</v>
      </c>
      <c r="AH182" s="417">
        <f t="shared" si="107"/>
        <v>71054.060042165685</v>
      </c>
      <c r="AI182" s="417">
        <f t="shared" si="108"/>
        <v>51782.795469582801</v>
      </c>
      <c r="AK182" s="417">
        <v>4812.3070441146938</v>
      </c>
      <c r="AL182" s="417">
        <v>4812.3070441146938</v>
      </c>
      <c r="AM182" s="417">
        <v>5326.5490818634753</v>
      </c>
      <c r="AN182" s="417">
        <v>3666.3894981757494</v>
      </c>
      <c r="AP182" s="417">
        <f t="shared" si="102"/>
        <v>6.92009752943693</v>
      </c>
      <c r="AQ182" s="417">
        <f t="shared" si="103"/>
        <v>82.612875026316942</v>
      </c>
      <c r="AR182" s="417">
        <f t="shared" si="104"/>
        <v>4.4103826397829575</v>
      </c>
      <c r="AS182" s="417">
        <f t="shared" si="105"/>
        <v>6.4198480113057377</v>
      </c>
      <c r="AT182" s="417"/>
    </row>
    <row r="183" spans="1:46">
      <c r="C183" s="432" t="s">
        <v>293</v>
      </c>
      <c r="D183" s="431">
        <v>7445.6061402989344</v>
      </c>
      <c r="E183" s="431">
        <v>8375.3870790565034</v>
      </c>
      <c r="F183" s="431">
        <v>7232.5588300140689</v>
      </c>
      <c r="G183" s="431">
        <v>14396.855457289981</v>
      </c>
      <c r="I183" s="432" t="s">
        <v>293</v>
      </c>
      <c r="J183" s="431">
        <v>3224278</v>
      </c>
      <c r="K183" s="431">
        <v>2236155</v>
      </c>
      <c r="L183" s="431">
        <v>3453464</v>
      </c>
      <c r="M183" s="431">
        <v>4212349</v>
      </c>
      <c r="O183" s="432" t="s">
        <v>293</v>
      </c>
      <c r="P183" s="417">
        <v>142909.90672358798</v>
      </c>
      <c r="Q183" s="417">
        <v>169199.73897083846</v>
      </c>
      <c r="R183" s="417">
        <v>140165.86879872228</v>
      </c>
      <c r="S183" s="417">
        <v>277396.05890732142</v>
      </c>
      <c r="U183" s="432" t="s">
        <v>293</v>
      </c>
      <c r="V183" s="431">
        <v>3224278</v>
      </c>
      <c r="W183" s="431">
        <v>2236155</v>
      </c>
      <c r="X183" s="431">
        <v>3453464</v>
      </c>
      <c r="Y183" s="431">
        <v>4212349</v>
      </c>
      <c r="Z183" s="441"/>
      <c r="AA183" s="417">
        <f t="shared" si="97"/>
        <v>2309.232063829153</v>
      </c>
      <c r="AB183" s="417">
        <f t="shared" si="98"/>
        <v>3745.4412055767616</v>
      </c>
      <c r="AC183" s="417">
        <f t="shared" si="99"/>
        <v>2094.2910741255937</v>
      </c>
      <c r="AD183" s="417">
        <f t="shared" si="100"/>
        <v>3417.7736596112959</v>
      </c>
      <c r="AF183" s="417">
        <f t="shared" si="101"/>
        <v>44323.072242402166</v>
      </c>
      <c r="AG183" s="417">
        <f t="shared" si="106"/>
        <v>75665.478900540635</v>
      </c>
      <c r="AH183" s="417">
        <f t="shared" si="107"/>
        <v>40587.036320263447</v>
      </c>
      <c r="AI183" s="417">
        <f t="shared" si="108"/>
        <v>65853.057025265807</v>
      </c>
      <c r="AK183" s="417">
        <v>2309.232063829153</v>
      </c>
      <c r="AL183" s="417">
        <v>2309.232063829153</v>
      </c>
      <c r="AM183" s="417">
        <v>3745.4412055767616</v>
      </c>
      <c r="AN183" s="417">
        <v>2094.2910741255937</v>
      </c>
      <c r="AP183" s="417">
        <f t="shared" si="102"/>
        <v>7445.6061402989344</v>
      </c>
      <c r="AQ183" s="417">
        <f t="shared" si="103"/>
        <v>5163.8008256918793</v>
      </c>
      <c r="AR183" s="417">
        <f t="shared" si="104"/>
        <v>12934.746367575945</v>
      </c>
      <c r="AS183" s="417">
        <f t="shared" si="105"/>
        <v>8821.8849118018697</v>
      </c>
      <c r="AT183" s="417"/>
    </row>
    <row r="184" spans="1:46">
      <c r="A184" s="416" t="s">
        <v>293</v>
      </c>
      <c r="B184" s="416" t="s">
        <v>638</v>
      </c>
      <c r="C184" s="425" t="s">
        <v>638</v>
      </c>
      <c r="D184" s="424">
        <v>2563.7297451863428</v>
      </c>
      <c r="E184" s="424">
        <v>1149.6001497375651</v>
      </c>
      <c r="F184" s="424">
        <v>902.65979691923496</v>
      </c>
      <c r="G184" s="424">
        <v>875.7065315103406</v>
      </c>
      <c r="I184" s="425" t="s">
        <v>638</v>
      </c>
      <c r="J184" s="424">
        <v>2396221</v>
      </c>
      <c r="K184" s="424">
        <v>831994</v>
      </c>
      <c r="L184" s="424">
        <v>314475</v>
      </c>
      <c r="M184" s="424">
        <v>537009</v>
      </c>
      <c r="O184" s="425" t="s">
        <v>638</v>
      </c>
      <c r="P184" s="417">
        <v>49207.864590908692</v>
      </c>
      <c r="Q184" s="417">
        <v>23224.245449243739</v>
      </c>
      <c r="R184" s="417">
        <v>17493.406917039436</v>
      </c>
      <c r="S184" s="417">
        <v>16872.958217925636</v>
      </c>
      <c r="U184" s="425" t="s">
        <v>638</v>
      </c>
      <c r="V184" s="424">
        <v>2396221</v>
      </c>
      <c r="W184" s="424">
        <v>831994</v>
      </c>
      <c r="X184" s="424">
        <v>314475</v>
      </c>
      <c r="Y184" s="424">
        <v>537009</v>
      </c>
      <c r="Z184" s="441">
        <v>1069.9053823442591</v>
      </c>
      <c r="AA184" s="417">
        <f t="shared" si="97"/>
        <v>1069.9053823442591</v>
      </c>
      <c r="AB184" s="417">
        <f t="shared" si="98"/>
        <v>1381.740913681547</v>
      </c>
      <c r="AC184" s="417">
        <f t="shared" si="99"/>
        <v>2870.3706078996265</v>
      </c>
      <c r="AD184" s="417">
        <f t="shared" si="100"/>
        <v>1630.7110895913115</v>
      </c>
      <c r="AF184" s="417">
        <f t="shared" si="101"/>
        <v>20535.611945187316</v>
      </c>
      <c r="AG184" s="417">
        <f t="shared" si="106"/>
        <v>27913.957852152467</v>
      </c>
      <c r="AH184" s="417">
        <f t="shared" si="107"/>
        <v>55627.337362395854</v>
      </c>
      <c r="AI184" s="417">
        <f t="shared" si="108"/>
        <v>31420.252207925074</v>
      </c>
      <c r="AK184" s="417">
        <v>1069.9053823442591</v>
      </c>
      <c r="AL184" s="417">
        <v>1069.9053823442591</v>
      </c>
      <c r="AM184" s="417">
        <v>1381.7409136815472</v>
      </c>
      <c r="AN184" s="417">
        <v>2870.3706078996261</v>
      </c>
      <c r="AP184" s="417">
        <f t="shared" si="102"/>
        <v>2563.7297451863428</v>
      </c>
      <c r="AQ184" s="417">
        <f t="shared" si="103"/>
        <v>890.15485867812959</v>
      </c>
      <c r="AR184" s="417">
        <f t="shared" si="104"/>
        <v>434.52297383000456</v>
      </c>
      <c r="AS184" s="417">
        <f t="shared" si="105"/>
        <v>1541.4148497775702</v>
      </c>
      <c r="AT184" s="417"/>
    </row>
    <row r="185" spans="1:46">
      <c r="A185" s="416" t="s">
        <v>293</v>
      </c>
      <c r="B185" s="416" t="s">
        <v>637</v>
      </c>
      <c r="C185" s="425" t="s">
        <v>637</v>
      </c>
      <c r="D185" s="424">
        <v>1519.4461852871495</v>
      </c>
      <c r="E185" s="424">
        <v>1547.1402129123576</v>
      </c>
      <c r="F185" s="424">
        <v>939.82554077540158</v>
      </c>
      <c r="G185" s="424">
        <v>4336.0286227007318</v>
      </c>
      <c r="I185" s="425" t="s">
        <v>637</v>
      </c>
      <c r="J185" s="424">
        <v>113048</v>
      </c>
      <c r="K185" s="424">
        <v>204135</v>
      </c>
      <c r="L185" s="424">
        <v>145387</v>
      </c>
      <c r="M185" s="424">
        <v>446468</v>
      </c>
      <c r="O185" s="425" t="s">
        <v>637</v>
      </c>
      <c r="P185" s="417">
        <v>29164.034266547977</v>
      </c>
      <c r="Q185" s="417">
        <v>31255.357836613282</v>
      </c>
      <c r="R185" s="417">
        <v>18213.673270841115</v>
      </c>
      <c r="S185" s="417">
        <v>83545.830880553593</v>
      </c>
      <c r="U185" s="425" t="s">
        <v>637</v>
      </c>
      <c r="V185" s="424">
        <v>113048</v>
      </c>
      <c r="W185" s="424">
        <v>204135</v>
      </c>
      <c r="X185" s="424">
        <v>145387</v>
      </c>
      <c r="Y185" s="424">
        <v>446468</v>
      </c>
      <c r="Z185" s="441">
        <v>13440.717087318213</v>
      </c>
      <c r="AA185" s="417">
        <f t="shared" si="97"/>
        <v>13440.717087318213</v>
      </c>
      <c r="AB185" s="417">
        <f t="shared" si="98"/>
        <v>7579.0051334281607</v>
      </c>
      <c r="AC185" s="417">
        <f t="shared" si="99"/>
        <v>6464.3024532826294</v>
      </c>
      <c r="AD185" s="417">
        <f t="shared" si="100"/>
        <v>9711.8463645787215</v>
      </c>
      <c r="AF185" s="417">
        <f t="shared" si="101"/>
        <v>257979.21472779685</v>
      </c>
      <c r="AG185" s="417">
        <f t="shared" si="106"/>
        <v>153111.2148167305</v>
      </c>
      <c r="AH185" s="417">
        <f t="shared" si="107"/>
        <v>125277.17932718272</v>
      </c>
      <c r="AI185" s="417">
        <f t="shared" si="108"/>
        <v>187126.13419226816</v>
      </c>
      <c r="AK185" s="417">
        <v>13440.717087318217</v>
      </c>
      <c r="AL185" s="417">
        <v>13440.717087318217</v>
      </c>
      <c r="AM185" s="417">
        <v>7579.0051334281598</v>
      </c>
      <c r="AN185" s="417">
        <v>6464.3024532826284</v>
      </c>
      <c r="AP185" s="417">
        <f t="shared" si="102"/>
        <v>1519.4461852871498</v>
      </c>
      <c r="AQ185" s="417">
        <f t="shared" si="103"/>
        <v>2743.7207826197041</v>
      </c>
      <c r="AR185" s="417">
        <f t="shared" si="104"/>
        <v>1101.88881933372</v>
      </c>
      <c r="AS185" s="417">
        <f t="shared" si="105"/>
        <v>2886.1041877121888</v>
      </c>
      <c r="AT185" s="417"/>
    </row>
    <row r="186" spans="1:46">
      <c r="A186" s="416" t="s">
        <v>293</v>
      </c>
      <c r="B186" s="416" t="s">
        <v>636</v>
      </c>
      <c r="C186" s="425" t="s">
        <v>636</v>
      </c>
      <c r="D186" s="424">
        <v>349.30574679199299</v>
      </c>
      <c r="E186" s="424">
        <v>498.96354555485919</v>
      </c>
      <c r="F186" s="424">
        <v>793.13814321282143</v>
      </c>
      <c r="G186" s="424">
        <v>1156.4441586239175</v>
      </c>
      <c r="I186" s="425" t="s">
        <v>636</v>
      </c>
      <c r="J186" s="424">
        <v>36034</v>
      </c>
      <c r="K186" s="424">
        <v>47938</v>
      </c>
      <c r="L186" s="424">
        <v>100184</v>
      </c>
      <c r="M186" s="424">
        <v>111560</v>
      </c>
      <c r="O186" s="425" t="s">
        <v>636</v>
      </c>
      <c r="P186" s="417">
        <v>6704.5248904413238</v>
      </c>
      <c r="Q186" s="417">
        <v>10080.071627370893</v>
      </c>
      <c r="R186" s="417">
        <v>15370.894248310493</v>
      </c>
      <c r="S186" s="417">
        <v>22282.16105248396</v>
      </c>
      <c r="U186" s="425" t="s">
        <v>636</v>
      </c>
      <c r="V186" s="424">
        <v>36034</v>
      </c>
      <c r="W186" s="424">
        <v>47938</v>
      </c>
      <c r="X186" s="424">
        <v>100184</v>
      </c>
      <c r="Y186" s="424">
        <v>111560</v>
      </c>
      <c r="Z186" s="441">
        <v>9693.7821721705332</v>
      </c>
      <c r="AA186" s="417">
        <f t="shared" si="97"/>
        <v>9693.7821721705332</v>
      </c>
      <c r="AB186" s="417">
        <f t="shared" si="98"/>
        <v>10408.51820173681</v>
      </c>
      <c r="AC186" s="417">
        <f t="shared" si="99"/>
        <v>7916.8144934602478</v>
      </c>
      <c r="AD186" s="417">
        <f t="shared" si="100"/>
        <v>10366.118309644295</v>
      </c>
      <c r="AF186" s="417">
        <f t="shared" si="101"/>
        <v>186061.07816066282</v>
      </c>
      <c r="AG186" s="417">
        <f t="shared" si="106"/>
        <v>210273.09498458201</v>
      </c>
      <c r="AH186" s="417">
        <f t="shared" si="107"/>
        <v>153426.63747015983</v>
      </c>
      <c r="AI186" s="417">
        <f t="shared" si="108"/>
        <v>199732.5300509498</v>
      </c>
      <c r="AK186" s="417">
        <v>9693.7821721705332</v>
      </c>
      <c r="AL186" s="417">
        <v>9693.7821721705332</v>
      </c>
      <c r="AM186" s="417">
        <v>10408.51820173681</v>
      </c>
      <c r="AN186" s="417">
        <v>7916.8144934602469</v>
      </c>
      <c r="AP186" s="417">
        <f t="shared" si="102"/>
        <v>349.30574679199299</v>
      </c>
      <c r="AQ186" s="417">
        <f t="shared" si="103"/>
        <v>464.70052976951104</v>
      </c>
      <c r="AR186" s="417">
        <f t="shared" si="104"/>
        <v>1042.7669875228005</v>
      </c>
      <c r="AS186" s="417">
        <f t="shared" si="105"/>
        <v>883.19982489042525</v>
      </c>
      <c r="AT186" s="417"/>
    </row>
    <row r="187" spans="1:46">
      <c r="A187" s="416" t="s">
        <v>293</v>
      </c>
      <c r="B187" s="416" t="s">
        <v>635</v>
      </c>
      <c r="C187" s="425" t="s">
        <v>635</v>
      </c>
      <c r="D187" s="424">
        <v>864.3190482655275</v>
      </c>
      <c r="E187" s="424">
        <v>825.56108445536711</v>
      </c>
      <c r="F187" s="424">
        <v>2042.188557442626</v>
      </c>
      <c r="G187" s="424">
        <v>1397.0639400796908</v>
      </c>
      <c r="I187" s="425" t="s">
        <v>635</v>
      </c>
      <c r="J187" s="424">
        <v>333972</v>
      </c>
      <c r="K187" s="424">
        <v>394235</v>
      </c>
      <c r="L187" s="424">
        <v>1724702</v>
      </c>
      <c r="M187" s="424">
        <v>1012481</v>
      </c>
      <c r="O187" s="425" t="s">
        <v>635</v>
      </c>
      <c r="P187" s="417">
        <v>16589.61704924237</v>
      </c>
      <c r="Q187" s="417">
        <v>16678.001706169031</v>
      </c>
      <c r="R187" s="417">
        <v>39577.297624857092</v>
      </c>
      <c r="S187" s="417">
        <v>26918.380348356277</v>
      </c>
      <c r="U187" s="425" t="s">
        <v>635</v>
      </c>
      <c r="V187" s="424">
        <v>333972</v>
      </c>
      <c r="W187" s="424">
        <v>394235</v>
      </c>
      <c r="X187" s="424">
        <v>1724702</v>
      </c>
      <c r="Y187" s="424">
        <v>1012481</v>
      </c>
      <c r="Z187" s="441">
        <v>2587.9985395947192</v>
      </c>
      <c r="AA187" s="417">
        <f t="shared" si="97"/>
        <v>2587.9985395947192</v>
      </c>
      <c r="AB187" s="417">
        <f t="shared" si="98"/>
        <v>2094.0836923544766</v>
      </c>
      <c r="AC187" s="417">
        <f t="shared" si="99"/>
        <v>1184.0819790564549</v>
      </c>
      <c r="AD187" s="417">
        <f t="shared" si="100"/>
        <v>1379.84213044955</v>
      </c>
      <c r="AF187" s="417">
        <f t="shared" si="101"/>
        <v>49673.676383775797</v>
      </c>
      <c r="AG187" s="417">
        <f t="shared" si="106"/>
        <v>42304.721057666189</v>
      </c>
      <c r="AH187" s="417">
        <f t="shared" si="107"/>
        <v>22947.325175512691</v>
      </c>
      <c r="AI187" s="417">
        <f t="shared" si="108"/>
        <v>26586.553573209054</v>
      </c>
      <c r="AK187" s="417">
        <v>2587.9985395947192</v>
      </c>
      <c r="AL187" s="417">
        <v>2587.9985395947192</v>
      </c>
      <c r="AM187" s="417">
        <v>2094.0836923544766</v>
      </c>
      <c r="AN187" s="417">
        <v>1184.0819790564549</v>
      </c>
      <c r="AP187" s="417">
        <f t="shared" si="102"/>
        <v>864.31904826552761</v>
      </c>
      <c r="AQ187" s="417">
        <f t="shared" si="103"/>
        <v>1020.2796042571241</v>
      </c>
      <c r="AR187" s="417">
        <f t="shared" si="104"/>
        <v>3611.6703323711504</v>
      </c>
      <c r="AS187" s="417">
        <f t="shared" si="105"/>
        <v>1198.8605062370584</v>
      </c>
      <c r="AT187" s="417"/>
    </row>
    <row r="188" spans="1:46">
      <c r="A188" s="416" t="s">
        <v>293</v>
      </c>
      <c r="B188" s="416" t="s">
        <v>634</v>
      </c>
      <c r="C188" s="425" t="s">
        <v>634</v>
      </c>
      <c r="D188" s="424">
        <v>1677.0791707890917</v>
      </c>
      <c r="E188" s="424">
        <v>2598.5207577556062</v>
      </c>
      <c r="F188" s="424">
        <v>1118.2985615868977</v>
      </c>
      <c r="G188" s="424">
        <v>3750.0122243887104</v>
      </c>
      <c r="I188" s="425" t="s">
        <v>634</v>
      </c>
      <c r="J188" s="424">
        <v>205741</v>
      </c>
      <c r="K188" s="424">
        <v>256879</v>
      </c>
      <c r="L188" s="424">
        <v>122280</v>
      </c>
      <c r="M188" s="424">
        <v>902348</v>
      </c>
      <c r="O188" s="425" t="s">
        <v>634</v>
      </c>
      <c r="P188" s="417">
        <v>32189.619400942258</v>
      </c>
      <c r="Q188" s="417">
        <v>52495.3688435476</v>
      </c>
      <c r="R188" s="417">
        <v>21672.452743932125</v>
      </c>
      <c r="S188" s="417">
        <v>72254.570797470325</v>
      </c>
      <c r="U188" s="425" t="s">
        <v>634</v>
      </c>
      <c r="V188" s="424">
        <v>205741</v>
      </c>
      <c r="W188" s="424">
        <v>256879</v>
      </c>
      <c r="X188" s="424">
        <v>122280</v>
      </c>
      <c r="Y188" s="424">
        <v>902348</v>
      </c>
      <c r="Z188" s="441">
        <v>8151.4096402228606</v>
      </c>
      <c r="AA188" s="417">
        <f t="shared" si="97"/>
        <v>8151.4096402228606</v>
      </c>
      <c r="AB188" s="417">
        <f t="shared" si="98"/>
        <v>10115.738373925491</v>
      </c>
      <c r="AC188" s="417">
        <f t="shared" si="99"/>
        <v>9145.3922275670393</v>
      </c>
      <c r="AD188" s="417">
        <f t="shared" si="100"/>
        <v>4155.8381294009741</v>
      </c>
      <c r="AF188" s="417">
        <f t="shared" si="101"/>
        <v>156456.99885264607</v>
      </c>
      <c r="AG188" s="417">
        <f t="shared" si="106"/>
        <v>204358.35098839374</v>
      </c>
      <c r="AH188" s="417">
        <f t="shared" si="107"/>
        <v>177236.28347998139</v>
      </c>
      <c r="AI188" s="417">
        <f t="shared" si="108"/>
        <v>80073.9523969359</v>
      </c>
      <c r="AK188" s="417">
        <v>8151.4096402228597</v>
      </c>
      <c r="AL188" s="417">
        <v>8151.4096402228597</v>
      </c>
      <c r="AM188" s="417">
        <v>10115.738373925491</v>
      </c>
      <c r="AN188" s="417">
        <v>9145.3922275670393</v>
      </c>
      <c r="AP188" s="417">
        <f t="shared" si="102"/>
        <v>1677.0791707890914</v>
      </c>
      <c r="AQ188" s="417">
        <f t="shared" si="103"/>
        <v>2093.9259569708079</v>
      </c>
      <c r="AR188" s="417">
        <f t="shared" si="104"/>
        <v>1236.9524883636091</v>
      </c>
      <c r="AS188" s="417">
        <f t="shared" si="105"/>
        <v>8252.3263857606635</v>
      </c>
      <c r="AT188" s="417"/>
    </row>
    <row r="189" spans="1:46">
      <c r="A189" s="416" t="s">
        <v>293</v>
      </c>
      <c r="B189" s="416" t="s">
        <v>633</v>
      </c>
      <c r="C189" s="425" t="s">
        <v>633</v>
      </c>
      <c r="D189" s="424">
        <v>16.692306511293403</v>
      </c>
      <c r="E189" s="424">
        <v>3.2975282552001821</v>
      </c>
      <c r="F189" s="424">
        <v>28.371783754586257</v>
      </c>
      <c r="G189" s="424">
        <v>49.359367143966097</v>
      </c>
      <c r="I189" s="425" t="s">
        <v>633</v>
      </c>
      <c r="J189" s="424">
        <v>1905</v>
      </c>
      <c r="K189" s="424">
        <v>440</v>
      </c>
      <c r="L189" s="424">
        <v>3387</v>
      </c>
      <c r="M189" s="424">
        <v>10965</v>
      </c>
      <c r="O189" s="425" t="s">
        <v>633</v>
      </c>
      <c r="P189" s="417">
        <v>320.38976029353938</v>
      </c>
      <c r="Q189" s="417">
        <v>66.616732428286511</v>
      </c>
      <c r="R189" s="417">
        <v>549.84077043771811</v>
      </c>
      <c r="S189" s="417">
        <v>951.04753649260294</v>
      </c>
      <c r="U189" s="425" t="s">
        <v>633</v>
      </c>
      <c r="V189" s="424">
        <v>1905</v>
      </c>
      <c r="W189" s="424">
        <v>440</v>
      </c>
      <c r="X189" s="424">
        <v>3387</v>
      </c>
      <c r="Y189" s="424">
        <v>10965</v>
      </c>
      <c r="Z189" s="441">
        <v>8762.3656227261945</v>
      </c>
      <c r="AA189" s="417">
        <f t="shared" si="97"/>
        <v>8762.3656227261945</v>
      </c>
      <c r="AB189" s="417">
        <f t="shared" si="98"/>
        <v>7494.3823981822325</v>
      </c>
      <c r="AC189" s="417">
        <f t="shared" si="99"/>
        <v>8376.670727660543</v>
      </c>
      <c r="AD189" s="417">
        <f t="shared" si="100"/>
        <v>4501.5382712235378</v>
      </c>
      <c r="AF189" s="417">
        <f t="shared" si="101"/>
        <v>168183.60120395766</v>
      </c>
      <c r="AG189" s="417">
        <f t="shared" si="106"/>
        <v>151401.66460974209</v>
      </c>
      <c r="AH189" s="417">
        <f t="shared" si="107"/>
        <v>162338.57999342136</v>
      </c>
      <c r="AI189" s="417">
        <f t="shared" si="108"/>
        <v>86734.841449393789</v>
      </c>
      <c r="AK189" s="417">
        <v>8762.3656227261945</v>
      </c>
      <c r="AL189" s="417">
        <v>8762.3656227261945</v>
      </c>
      <c r="AM189" s="417">
        <v>7494.3823981822334</v>
      </c>
      <c r="AN189" s="417">
        <v>8376.6707276605412</v>
      </c>
      <c r="AP189" s="417">
        <f t="shared" si="102"/>
        <v>16.692306511293399</v>
      </c>
      <c r="AQ189" s="417">
        <f t="shared" si="103"/>
        <v>3.8554408739995258</v>
      </c>
      <c r="AR189" s="417">
        <f t="shared" si="104"/>
        <v>25.383473182643222</v>
      </c>
      <c r="AS189" s="417">
        <f t="shared" si="105"/>
        <v>91.850194528797829</v>
      </c>
      <c r="AT189" s="417"/>
    </row>
    <row r="190" spans="1:46">
      <c r="A190" s="416" t="s">
        <v>293</v>
      </c>
      <c r="B190" s="416" t="s">
        <v>97</v>
      </c>
      <c r="C190" s="425" t="s">
        <v>97</v>
      </c>
      <c r="D190" s="424">
        <v>129.91953704666145</v>
      </c>
      <c r="E190" s="424">
        <v>476.00375938778853</v>
      </c>
      <c r="F190" s="424">
        <v>321.16136964683739</v>
      </c>
      <c r="G190" s="424">
        <v>647.01241415733216</v>
      </c>
      <c r="I190" s="425" t="s">
        <v>97</v>
      </c>
      <c r="J190" s="424">
        <v>93112</v>
      </c>
      <c r="K190" s="424">
        <v>338194</v>
      </c>
      <c r="L190" s="424">
        <v>407310</v>
      </c>
      <c r="M190" s="424">
        <v>607535</v>
      </c>
      <c r="O190" s="425" t="s">
        <v>97</v>
      </c>
      <c r="P190" s="417">
        <v>2493.6571410107763</v>
      </c>
      <c r="Q190" s="417">
        <v>9616.2375633896663</v>
      </c>
      <c r="R190" s="417">
        <v>6224.0575512952983</v>
      </c>
      <c r="S190" s="417">
        <v>12466.52050399484</v>
      </c>
      <c r="U190" s="425" t="s">
        <v>97</v>
      </c>
      <c r="V190" s="424">
        <v>93112</v>
      </c>
      <c r="W190" s="424">
        <v>338194</v>
      </c>
      <c r="X190" s="424">
        <v>407310</v>
      </c>
      <c r="Y190" s="424">
        <v>607535</v>
      </c>
      <c r="Z190" s="441">
        <v>1395.3039033278358</v>
      </c>
      <c r="AA190" s="417">
        <f t="shared" si="97"/>
        <v>1395.3039033278358</v>
      </c>
      <c r="AB190" s="417">
        <f t="shared" si="98"/>
        <v>1407.4872983784117</v>
      </c>
      <c r="AC190" s="417">
        <f t="shared" si="99"/>
        <v>788.49370171819351</v>
      </c>
      <c r="AD190" s="417">
        <f t="shared" si="100"/>
        <v>1064.9796541060716</v>
      </c>
      <c r="AF190" s="417">
        <f t="shared" si="101"/>
        <v>26781.264939113931</v>
      </c>
      <c r="AG190" s="417">
        <f t="shared" si="106"/>
        <v>28434.086835927505</v>
      </c>
      <c r="AH190" s="417">
        <f t="shared" si="107"/>
        <v>15280.885692213053</v>
      </c>
      <c r="AI190" s="417">
        <f t="shared" si="108"/>
        <v>20519.839192795211</v>
      </c>
      <c r="AK190" s="417">
        <v>1395.3039033278358</v>
      </c>
      <c r="AL190" s="417">
        <v>1395.3039033278358</v>
      </c>
      <c r="AM190" s="417">
        <v>1407.4872983784117</v>
      </c>
      <c r="AN190" s="417">
        <v>788.49370171819351</v>
      </c>
      <c r="AP190" s="417">
        <f t="shared" si="102"/>
        <v>129.91953704666145</v>
      </c>
      <c r="AQ190" s="417">
        <f t="shared" si="103"/>
        <v>471.88340828205406</v>
      </c>
      <c r="AR190" s="417">
        <f t="shared" si="104"/>
        <v>573.28365150251091</v>
      </c>
      <c r="AS190" s="417">
        <f t="shared" si="105"/>
        <v>479.03752107336271</v>
      </c>
      <c r="AT190" s="417"/>
    </row>
    <row r="191" spans="1:46">
      <c r="A191" s="416" t="s">
        <v>293</v>
      </c>
      <c r="B191" s="416" t="s">
        <v>632</v>
      </c>
      <c r="C191" s="425" t="s">
        <v>632</v>
      </c>
      <c r="D191" s="424">
        <v>0</v>
      </c>
      <c r="E191" s="424">
        <v>0</v>
      </c>
      <c r="F191" s="424">
        <v>0</v>
      </c>
      <c r="G191" s="424">
        <v>0</v>
      </c>
      <c r="I191" s="425" t="s">
        <v>632</v>
      </c>
      <c r="J191" s="424">
        <v>0</v>
      </c>
      <c r="K191" s="424">
        <v>0</v>
      </c>
      <c r="L191" s="424">
        <v>0</v>
      </c>
      <c r="M191" s="424">
        <v>0</v>
      </c>
      <c r="O191" s="425" t="s">
        <v>632</v>
      </c>
      <c r="P191" s="417">
        <v>0</v>
      </c>
      <c r="Q191" s="417">
        <v>0</v>
      </c>
      <c r="R191" s="417">
        <v>0</v>
      </c>
      <c r="S191" s="417">
        <v>0</v>
      </c>
      <c r="U191" s="425" t="s">
        <v>632</v>
      </c>
      <c r="V191" s="424">
        <v>0</v>
      </c>
      <c r="W191" s="424">
        <v>0</v>
      </c>
      <c r="X191" s="424">
        <v>0</v>
      </c>
      <c r="Y191" s="424">
        <v>0</v>
      </c>
      <c r="Z191" s="441"/>
      <c r="AA191" s="417">
        <f t="shared" si="97"/>
        <v>0</v>
      </c>
      <c r="AB191" s="417">
        <f t="shared" si="98"/>
        <v>0</v>
      </c>
      <c r="AC191" s="417">
        <f t="shared" si="99"/>
        <v>0</v>
      </c>
      <c r="AD191" s="417">
        <f t="shared" si="100"/>
        <v>0</v>
      </c>
      <c r="AF191" s="417">
        <f t="shared" si="101"/>
        <v>0</v>
      </c>
      <c r="AG191" s="417">
        <f t="shared" si="106"/>
        <v>0</v>
      </c>
      <c r="AH191" s="417">
        <f t="shared" si="107"/>
        <v>0</v>
      </c>
      <c r="AI191" s="417">
        <f t="shared" si="108"/>
        <v>0</v>
      </c>
      <c r="AK191" s="417">
        <v>0</v>
      </c>
      <c r="AL191" s="417">
        <v>0</v>
      </c>
      <c r="AM191" s="417">
        <v>0</v>
      </c>
      <c r="AN191" s="417">
        <v>0</v>
      </c>
      <c r="AP191" s="417">
        <f t="shared" si="102"/>
        <v>0</v>
      </c>
      <c r="AQ191" s="417">
        <f t="shared" si="103"/>
        <v>0</v>
      </c>
      <c r="AR191" s="417">
        <f t="shared" si="104"/>
        <v>0</v>
      </c>
      <c r="AS191" s="417">
        <f t="shared" si="105"/>
        <v>0</v>
      </c>
      <c r="AT191" s="417"/>
    </row>
    <row r="192" spans="1:46">
      <c r="A192" s="416" t="s">
        <v>293</v>
      </c>
      <c r="B192" s="416" t="s">
        <v>631</v>
      </c>
      <c r="C192" s="425" t="s">
        <v>631</v>
      </c>
      <c r="D192" s="424">
        <v>243.4644793289238</v>
      </c>
      <c r="E192" s="424">
        <v>70.828540373978342</v>
      </c>
      <c r="F192" s="424">
        <v>183.3757984637783</v>
      </c>
      <c r="G192" s="424">
        <v>559.67790705635753</v>
      </c>
      <c r="I192" s="425" t="s">
        <v>631</v>
      </c>
      <c r="J192" s="424">
        <v>22193</v>
      </c>
      <c r="K192" s="424">
        <v>5647</v>
      </c>
      <c r="L192" s="424">
        <v>21272</v>
      </c>
      <c r="M192" s="424">
        <v>74258</v>
      </c>
      <c r="O192" s="425" t="s">
        <v>631</v>
      </c>
      <c r="P192" s="417">
        <v>4673.0226358718583</v>
      </c>
      <c r="Q192" s="417">
        <v>1430.8796035147138</v>
      </c>
      <c r="R192" s="417">
        <v>3553.7945438716724</v>
      </c>
      <c r="S192" s="417">
        <v>10783.774702434634</v>
      </c>
      <c r="U192" s="425" t="s">
        <v>631</v>
      </c>
      <c r="V192" s="424">
        <v>22193</v>
      </c>
      <c r="W192" s="424">
        <v>5647</v>
      </c>
      <c r="X192" s="424">
        <v>21272</v>
      </c>
      <c r="Y192" s="424">
        <v>74258</v>
      </c>
      <c r="Z192" s="441">
        <v>10970.327550530519</v>
      </c>
      <c r="AA192" s="417">
        <f t="shared" si="97"/>
        <v>10970.327550530519</v>
      </c>
      <c r="AB192" s="417">
        <f t="shared" si="98"/>
        <v>12542.684677524056</v>
      </c>
      <c r="AC192" s="417">
        <f t="shared" si="99"/>
        <v>8620.5245611027785</v>
      </c>
      <c r="AD192" s="417">
        <f t="shared" si="100"/>
        <v>7536.9375293753874</v>
      </c>
      <c r="AF192" s="417">
        <f t="shared" si="101"/>
        <v>210562.90883935738</v>
      </c>
      <c r="AG192" s="417">
        <f t="shared" ref="AG192:AG223" si="109">IFERROR(Q192/W192*10^6,0)</f>
        <v>253387.56924291016</v>
      </c>
      <c r="AH192" s="417">
        <f t="shared" ref="AH192:AH223" si="110">IFERROR(R192/X192*10^6,0)</f>
        <v>167064.42947873601</v>
      </c>
      <c r="AI192" s="417">
        <f t="shared" ref="AI192:AI223" si="111">IFERROR(S192/Y192*10^6,0)</f>
        <v>145220.37628854308</v>
      </c>
      <c r="AK192" s="417">
        <v>10970.327550530519</v>
      </c>
      <c r="AL192" s="417">
        <v>10970.327550530519</v>
      </c>
      <c r="AM192" s="417">
        <v>12542.684677524054</v>
      </c>
      <c r="AN192" s="417">
        <v>8620.5245611027785</v>
      </c>
      <c r="AP192" s="417">
        <f t="shared" si="102"/>
        <v>243.46447932892383</v>
      </c>
      <c r="AQ192" s="417">
        <f t="shared" si="103"/>
        <v>61.949439677845845</v>
      </c>
      <c r="AR192" s="417">
        <f t="shared" si="104"/>
        <v>266.80798846029171</v>
      </c>
      <c r="AS192" s="417">
        <f t="shared" si="105"/>
        <v>640.14291285837021</v>
      </c>
      <c r="AT192" s="417"/>
    </row>
    <row r="193" spans="1:46">
      <c r="A193" s="416" t="s">
        <v>293</v>
      </c>
      <c r="B193" s="416" t="s">
        <v>630</v>
      </c>
      <c r="C193" s="425" t="s">
        <v>630</v>
      </c>
      <c r="D193" s="424">
        <v>79.097707135921297</v>
      </c>
      <c r="E193" s="424">
        <v>1126.8531442176209</v>
      </c>
      <c r="F193" s="424">
        <v>435.22907940651686</v>
      </c>
      <c r="G193" s="424">
        <v>1279.6096343106169</v>
      </c>
      <c r="I193" s="425" t="s">
        <v>630</v>
      </c>
      <c r="J193" s="424">
        <v>21152</v>
      </c>
      <c r="K193" s="424">
        <v>120255</v>
      </c>
      <c r="L193" s="424">
        <v>28623</v>
      </c>
      <c r="M193" s="424">
        <v>83065</v>
      </c>
      <c r="O193" s="425" t="s">
        <v>630</v>
      </c>
      <c r="P193" s="417">
        <v>1518.1901561597178</v>
      </c>
      <c r="Q193" s="417">
        <v>22764.70998419436</v>
      </c>
      <c r="R193" s="417">
        <v>8434.6720815216449</v>
      </c>
      <c r="S193" s="417">
        <v>24655.291605214199</v>
      </c>
      <c r="U193" s="425" t="s">
        <v>630</v>
      </c>
      <c r="V193" s="424">
        <v>21152</v>
      </c>
      <c r="W193" s="424">
        <v>120255</v>
      </c>
      <c r="X193" s="424">
        <v>28623</v>
      </c>
      <c r="Y193" s="424">
        <v>83065</v>
      </c>
      <c r="Z193" s="441">
        <v>3739.4906928858404</v>
      </c>
      <c r="AA193" s="417">
        <f t="shared" si="97"/>
        <v>3739.4906928858404</v>
      </c>
      <c r="AB193" s="417">
        <f t="shared" si="98"/>
        <v>9370.5304911864023</v>
      </c>
      <c r="AC193" s="417">
        <f t="shared" si="99"/>
        <v>15205.571722269393</v>
      </c>
      <c r="AD193" s="417">
        <f t="shared" si="100"/>
        <v>15404.919452364016</v>
      </c>
      <c r="AF193" s="417">
        <f t="shared" si="101"/>
        <v>71775.253222376981</v>
      </c>
      <c r="AG193" s="417">
        <f t="shared" si="109"/>
        <v>189303.64628659398</v>
      </c>
      <c r="AH193" s="417">
        <f t="shared" si="110"/>
        <v>294681.62252460065</v>
      </c>
      <c r="AI193" s="417">
        <f t="shared" si="111"/>
        <v>296819.25727098295</v>
      </c>
      <c r="AK193" s="417">
        <v>3739.4906928858409</v>
      </c>
      <c r="AL193" s="417">
        <v>3739.4906928858409</v>
      </c>
      <c r="AM193" s="417">
        <v>9370.5304911864023</v>
      </c>
      <c r="AN193" s="417">
        <v>15205.571722269393</v>
      </c>
      <c r="AP193" s="417">
        <f t="shared" si="102"/>
        <v>79.097707135921297</v>
      </c>
      <c r="AQ193" s="417">
        <f t="shared" si="103"/>
        <v>449.69245327298677</v>
      </c>
      <c r="AR193" s="417">
        <f t="shared" si="104"/>
        <v>268.21269424922838</v>
      </c>
      <c r="AS193" s="417">
        <f t="shared" si="105"/>
        <v>1263.0508151103072</v>
      </c>
      <c r="AT193" s="417"/>
    </row>
    <row r="194" spans="1:46">
      <c r="A194" s="416" t="s">
        <v>293</v>
      </c>
      <c r="B194" s="416" t="s">
        <v>629</v>
      </c>
      <c r="C194" s="425" t="s">
        <v>629</v>
      </c>
      <c r="D194" s="424">
        <v>2.5522139560307453</v>
      </c>
      <c r="E194" s="424">
        <v>78.618356406159918</v>
      </c>
      <c r="F194" s="424">
        <v>468.31019880536763</v>
      </c>
      <c r="G194" s="424">
        <v>345.94065731831671</v>
      </c>
      <c r="I194" s="425" t="s">
        <v>629</v>
      </c>
      <c r="J194" s="424">
        <v>900</v>
      </c>
      <c r="K194" s="424">
        <v>36438</v>
      </c>
      <c r="L194" s="424">
        <v>585844</v>
      </c>
      <c r="M194" s="424">
        <v>426660</v>
      </c>
      <c r="O194" s="425" t="s">
        <v>629</v>
      </c>
      <c r="P194" s="417">
        <v>48.986832169496068</v>
      </c>
      <c r="Q194" s="417">
        <v>1588.249624366867</v>
      </c>
      <c r="R194" s="417">
        <v>9075.7790466156512</v>
      </c>
      <c r="S194" s="417">
        <v>6665.5232623953125</v>
      </c>
      <c r="U194" s="425" t="s">
        <v>629</v>
      </c>
      <c r="V194" s="424">
        <v>900</v>
      </c>
      <c r="W194" s="424">
        <v>36438</v>
      </c>
      <c r="X194" s="424">
        <v>585844</v>
      </c>
      <c r="Y194" s="424">
        <v>426660</v>
      </c>
      <c r="Z194" s="441">
        <v>2835.793284478606</v>
      </c>
      <c r="AA194" s="417">
        <f t="shared" si="97"/>
        <v>2835.793284478606</v>
      </c>
      <c r="AB194" s="417">
        <f t="shared" si="98"/>
        <v>2157.5925244568834</v>
      </c>
      <c r="AC194" s="417">
        <f t="shared" si="99"/>
        <v>799.3769652080889</v>
      </c>
      <c r="AD194" s="417">
        <f t="shared" si="100"/>
        <v>810.81108451300031</v>
      </c>
      <c r="AF194" s="417">
        <f t="shared" si="101"/>
        <v>54429.813521662298</v>
      </c>
      <c r="AG194" s="417">
        <f t="shared" si="109"/>
        <v>43587.727766805721</v>
      </c>
      <c r="AH194" s="417">
        <f t="shared" si="110"/>
        <v>15491.801651319551</v>
      </c>
      <c r="AI194" s="417">
        <f t="shared" si="111"/>
        <v>15622.564248805402</v>
      </c>
      <c r="AK194" s="417">
        <v>2835.7932844786055</v>
      </c>
      <c r="AL194" s="417">
        <v>2835.7932844786055</v>
      </c>
      <c r="AM194" s="417">
        <v>2157.5925244568834</v>
      </c>
      <c r="AN194" s="417">
        <v>799.37696520808879</v>
      </c>
      <c r="AP194" s="417">
        <f t="shared" si="102"/>
        <v>2.5522139560307449</v>
      </c>
      <c r="AQ194" s="417">
        <f t="shared" si="103"/>
        <v>103.33063569983143</v>
      </c>
      <c r="AR194" s="417">
        <f t="shared" si="104"/>
        <v>1264.0126348979184</v>
      </c>
      <c r="AS194" s="417">
        <f t="shared" si="105"/>
        <v>341.06217597568315</v>
      </c>
      <c r="AT194" s="417"/>
    </row>
    <row r="195" spans="1:46">
      <c r="C195" s="432" t="s">
        <v>291</v>
      </c>
      <c r="D195" s="431">
        <v>754.5451705426583</v>
      </c>
      <c r="E195" s="431">
        <v>381.58890759413566</v>
      </c>
      <c r="F195" s="431">
        <v>200.69943177311873</v>
      </c>
      <c r="G195" s="431">
        <v>481.49621926493489</v>
      </c>
      <c r="I195" s="432" t="s">
        <v>291</v>
      </c>
      <c r="J195" s="431">
        <v>87641</v>
      </c>
      <c r="K195" s="431">
        <v>25133</v>
      </c>
      <c r="L195" s="431">
        <v>23496</v>
      </c>
      <c r="M195" s="431">
        <v>73362</v>
      </c>
      <c r="O195" s="432" t="s">
        <v>291</v>
      </c>
      <c r="P195" s="417">
        <v>14482.632831912828</v>
      </c>
      <c r="Q195" s="417">
        <v>7708.8668200835482</v>
      </c>
      <c r="R195" s="417">
        <v>3889.5238715720684</v>
      </c>
      <c r="S195" s="417">
        <v>9277.3838008657967</v>
      </c>
      <c r="U195" s="432" t="s">
        <v>291</v>
      </c>
      <c r="V195" s="431">
        <v>87641</v>
      </c>
      <c r="W195" s="431">
        <v>25133</v>
      </c>
      <c r="X195" s="431">
        <v>23496</v>
      </c>
      <c r="Y195" s="431">
        <v>73362</v>
      </c>
      <c r="Z195" s="441"/>
      <c r="AA195" s="417">
        <f t="shared" si="97"/>
        <v>8609.4997836932289</v>
      </c>
      <c r="AB195" s="417">
        <f t="shared" si="98"/>
        <v>15182.783893452259</v>
      </c>
      <c r="AC195" s="417">
        <f t="shared" si="99"/>
        <v>8541.8552848620511</v>
      </c>
      <c r="AD195" s="417">
        <f t="shared" si="100"/>
        <v>6563.2918849668067</v>
      </c>
      <c r="AF195" s="417">
        <f t="shared" si="101"/>
        <v>165249.51600178945</v>
      </c>
      <c r="AG195" s="417">
        <f t="shared" si="109"/>
        <v>306722.90693842946</v>
      </c>
      <c r="AH195" s="417">
        <f t="shared" si="110"/>
        <v>165539.8311019777</v>
      </c>
      <c r="AI195" s="417">
        <f t="shared" si="111"/>
        <v>126460.34460437005</v>
      </c>
      <c r="AK195" s="417">
        <v>8609.4997836932307</v>
      </c>
      <c r="AL195" s="417">
        <v>8609.4997836932307</v>
      </c>
      <c r="AM195" s="417">
        <v>15182.783893452259</v>
      </c>
      <c r="AN195" s="417">
        <v>8541.8552848620493</v>
      </c>
      <c r="AP195" s="417">
        <f t="shared" si="102"/>
        <v>754.54517054265841</v>
      </c>
      <c r="AQ195" s="417">
        <f t="shared" si="103"/>
        <v>216.38255806356199</v>
      </c>
      <c r="AR195" s="417">
        <f t="shared" si="104"/>
        <v>356.73469036055428</v>
      </c>
      <c r="AS195" s="417">
        <f t="shared" si="105"/>
        <v>626.64758740804973</v>
      </c>
      <c r="AT195" s="417"/>
    </row>
    <row r="196" spans="1:46">
      <c r="A196" s="416" t="s">
        <v>291</v>
      </c>
      <c r="B196" s="416" t="s">
        <v>638</v>
      </c>
      <c r="C196" s="425" t="s">
        <v>638</v>
      </c>
      <c r="D196" s="424">
        <v>270.22388726326778</v>
      </c>
      <c r="E196" s="424">
        <v>72.989971243188208</v>
      </c>
      <c r="F196" s="424">
        <v>52.987548204352336</v>
      </c>
      <c r="G196" s="424">
        <v>69.674130202594569</v>
      </c>
      <c r="I196" s="425" t="s">
        <v>638</v>
      </c>
      <c r="J196" s="424">
        <v>47590</v>
      </c>
      <c r="K196" s="424">
        <v>4475</v>
      </c>
      <c r="L196" s="424">
        <v>6168</v>
      </c>
      <c r="M196" s="424">
        <v>9256</v>
      </c>
      <c r="O196" s="425" t="s">
        <v>638</v>
      </c>
      <c r="P196" s="417">
        <v>5186.6389110032205</v>
      </c>
      <c r="Q196" s="417">
        <v>1474.5448735997618</v>
      </c>
      <c r="R196" s="417">
        <v>1026.8904690765958</v>
      </c>
      <c r="S196" s="417">
        <v>1342.4687900307238</v>
      </c>
      <c r="U196" s="425" t="s">
        <v>638</v>
      </c>
      <c r="V196" s="424">
        <v>47590</v>
      </c>
      <c r="W196" s="424">
        <v>4475</v>
      </c>
      <c r="X196" s="424">
        <v>6168</v>
      </c>
      <c r="Y196" s="424">
        <v>9256</v>
      </c>
      <c r="Z196" s="441">
        <v>5678.1653133697782</v>
      </c>
      <c r="AA196" s="417">
        <f t="shared" ref="AA196:AA258" si="112">IFERROR(D196*1000000/J196,0)</f>
        <v>5678.1653133697782</v>
      </c>
      <c r="AB196" s="417">
        <f t="shared" ref="AB196:AB258" si="113">IFERROR(E196*1000000/K196,0)</f>
        <v>16310.60809903647</v>
      </c>
      <c r="AC196" s="417">
        <f t="shared" ref="AC196:AC258" si="114">IFERROR(F196*1000000/L196,0)</f>
        <v>8590.717931963738</v>
      </c>
      <c r="AD196" s="417">
        <f t="shared" ref="AD196:AD258" si="115">IFERROR(G196*1000000/M196,0)</f>
        <v>7527.4557262958688</v>
      </c>
      <c r="AF196" s="417">
        <f t="shared" ref="AF196:AF258" si="116">IFERROR(P196/V196*10^6,0)</f>
        <v>108985.89852917043</v>
      </c>
      <c r="AG196" s="417">
        <f t="shared" si="109"/>
        <v>329507.23432396911</v>
      </c>
      <c r="AH196" s="417">
        <f t="shared" si="110"/>
        <v>166486.78162720424</v>
      </c>
      <c r="AI196" s="417">
        <f t="shared" si="111"/>
        <v>145037.68258758902</v>
      </c>
      <c r="AK196" s="417">
        <v>5678.1653133697791</v>
      </c>
      <c r="AL196" s="417">
        <v>5678.1653133697791</v>
      </c>
      <c r="AM196" s="417">
        <v>16310.608099036472</v>
      </c>
      <c r="AN196" s="417">
        <v>8590.717931963738</v>
      </c>
      <c r="AP196" s="417">
        <f t="shared" ref="AP196:AP231" si="117">AK196*V196/1000000</f>
        <v>270.22388726326784</v>
      </c>
      <c r="AQ196" s="417">
        <f t="shared" ref="AQ196:AQ231" si="118">AL196*W196/1000000</f>
        <v>25.409789777329763</v>
      </c>
      <c r="AR196" s="417">
        <f t="shared" ref="AR196:AR231" si="119">AM196*X196/1000000</f>
        <v>100.60383075485696</v>
      </c>
      <c r="AS196" s="417">
        <f t="shared" ref="AS196:AS231" si="120">AN196*Y196/1000000</f>
        <v>79.515685178256362</v>
      </c>
      <c r="AT196" s="417"/>
    </row>
    <row r="197" spans="1:46">
      <c r="A197" s="416" t="s">
        <v>291</v>
      </c>
      <c r="B197" s="416" t="s">
        <v>637</v>
      </c>
      <c r="C197" s="425" t="s">
        <v>637</v>
      </c>
      <c r="D197" s="424">
        <v>54.877506257414126</v>
      </c>
      <c r="E197" s="424">
        <v>53.153151346531004</v>
      </c>
      <c r="F197" s="424">
        <v>25.385122433864719</v>
      </c>
      <c r="G197" s="424">
        <v>34.509752599552421</v>
      </c>
      <c r="I197" s="425" t="s">
        <v>637</v>
      </c>
      <c r="J197" s="424">
        <v>2816</v>
      </c>
      <c r="K197" s="424">
        <v>1674</v>
      </c>
      <c r="L197" s="424">
        <v>4385</v>
      </c>
      <c r="M197" s="424">
        <v>5181</v>
      </c>
      <c r="O197" s="425" t="s">
        <v>637</v>
      </c>
      <c r="P197" s="417">
        <v>1053.3110606029582</v>
      </c>
      <c r="Q197" s="417">
        <v>1073.8010373036566</v>
      </c>
      <c r="R197" s="417">
        <v>491.95973709040152</v>
      </c>
      <c r="S197" s="417">
        <v>664.92779575245515</v>
      </c>
      <c r="U197" s="425" t="s">
        <v>637</v>
      </c>
      <c r="V197" s="424">
        <v>2816</v>
      </c>
      <c r="W197" s="424">
        <v>1674</v>
      </c>
      <c r="X197" s="424">
        <v>4385</v>
      </c>
      <c r="Y197" s="424">
        <v>5181</v>
      </c>
      <c r="Z197" s="441">
        <v>19487.75080163854</v>
      </c>
      <c r="AA197" s="417">
        <f t="shared" si="112"/>
        <v>19487.75080163854</v>
      </c>
      <c r="AB197" s="417">
        <f t="shared" si="113"/>
        <v>31752.181210591996</v>
      </c>
      <c r="AC197" s="417">
        <f t="shared" si="114"/>
        <v>5789.0815128539843</v>
      </c>
      <c r="AD197" s="417">
        <f t="shared" si="115"/>
        <v>6660.8285272249414</v>
      </c>
      <c r="AF197" s="417">
        <f t="shared" si="116"/>
        <v>374045.12095275504</v>
      </c>
      <c r="AG197" s="417">
        <f t="shared" si="109"/>
        <v>641458.20627458568</v>
      </c>
      <c r="AH197" s="417">
        <f t="shared" si="110"/>
        <v>112191.5021870927</v>
      </c>
      <c r="AI197" s="417">
        <f t="shared" si="111"/>
        <v>128339.66333766747</v>
      </c>
      <c r="AK197" s="417">
        <v>19487.750801638536</v>
      </c>
      <c r="AL197" s="417">
        <v>19487.750801638536</v>
      </c>
      <c r="AM197" s="417">
        <v>31752.181210591993</v>
      </c>
      <c r="AN197" s="417">
        <v>5789.0815128539834</v>
      </c>
      <c r="AP197" s="417">
        <f t="shared" si="117"/>
        <v>54.877506257414119</v>
      </c>
      <c r="AQ197" s="417">
        <f t="shared" si="118"/>
        <v>32.62249484194291</v>
      </c>
      <c r="AR197" s="417">
        <f t="shared" si="119"/>
        <v>139.23331460844588</v>
      </c>
      <c r="AS197" s="417">
        <f t="shared" si="120"/>
        <v>29.993231318096488</v>
      </c>
      <c r="AT197" s="417"/>
    </row>
    <row r="198" spans="1:46">
      <c r="A198" s="416" t="s">
        <v>291</v>
      </c>
      <c r="B198" s="416" t="s">
        <v>636</v>
      </c>
      <c r="C198" s="425" t="s">
        <v>636</v>
      </c>
      <c r="D198" s="424">
        <v>52.55224710148525</v>
      </c>
      <c r="E198" s="424">
        <v>27.411979457602527</v>
      </c>
      <c r="F198" s="424">
        <v>56.204434235902404</v>
      </c>
      <c r="G198" s="424">
        <v>182.67627486562102</v>
      </c>
      <c r="I198" s="425" t="s">
        <v>636</v>
      </c>
      <c r="J198" s="424">
        <v>3974</v>
      </c>
      <c r="K198" s="424">
        <v>2020</v>
      </c>
      <c r="L198" s="424">
        <v>5891</v>
      </c>
      <c r="M198" s="424">
        <v>22718</v>
      </c>
      <c r="O198" s="425" t="s">
        <v>636</v>
      </c>
      <c r="P198" s="417">
        <v>1008.6803666311948</v>
      </c>
      <c r="Q198" s="417">
        <v>553.777362779849</v>
      </c>
      <c r="R198" s="417">
        <v>1089.2332216260156</v>
      </c>
      <c r="S198" s="417">
        <v>3519.7740821892298</v>
      </c>
      <c r="U198" s="425" t="s">
        <v>636</v>
      </c>
      <c r="V198" s="424">
        <v>3974</v>
      </c>
      <c r="W198" s="424">
        <v>2020</v>
      </c>
      <c r="X198" s="424">
        <v>5891</v>
      </c>
      <c r="Y198" s="424">
        <v>22718</v>
      </c>
      <c r="Z198" s="441">
        <v>13224.01789166715</v>
      </c>
      <c r="AA198" s="417">
        <f t="shared" si="112"/>
        <v>13224.01789166715</v>
      </c>
      <c r="AB198" s="417">
        <f t="shared" si="113"/>
        <v>13570.28686019927</v>
      </c>
      <c r="AC198" s="417">
        <f t="shared" si="114"/>
        <v>9540.7289485490419</v>
      </c>
      <c r="AD198" s="417">
        <f t="shared" si="115"/>
        <v>8041.0368371168688</v>
      </c>
      <c r="AF198" s="417">
        <f t="shared" si="116"/>
        <v>253819.92114524276</v>
      </c>
      <c r="AG198" s="417">
        <f t="shared" si="109"/>
        <v>274147.20929695497</v>
      </c>
      <c r="AH198" s="417">
        <f t="shared" si="110"/>
        <v>184897.8478400977</v>
      </c>
      <c r="AI198" s="417">
        <f t="shared" si="111"/>
        <v>154933.27239146183</v>
      </c>
      <c r="AK198" s="417">
        <v>13224.017891667148</v>
      </c>
      <c r="AL198" s="417">
        <v>13224.017891667148</v>
      </c>
      <c r="AM198" s="417">
        <v>13570.286860199272</v>
      </c>
      <c r="AN198" s="417">
        <v>9540.7289485490419</v>
      </c>
      <c r="AP198" s="417">
        <f t="shared" si="117"/>
        <v>52.552247101485243</v>
      </c>
      <c r="AQ198" s="417">
        <f t="shared" si="118"/>
        <v>26.71251614116764</v>
      </c>
      <c r="AR198" s="417">
        <f t="shared" si="119"/>
        <v>79.942559893433909</v>
      </c>
      <c r="AS198" s="417">
        <f t="shared" si="120"/>
        <v>216.74628025313714</v>
      </c>
      <c r="AT198" s="417"/>
    </row>
    <row r="199" spans="1:46">
      <c r="A199" s="416" t="s">
        <v>291</v>
      </c>
      <c r="B199" s="416" t="s">
        <v>635</v>
      </c>
      <c r="C199" s="425" t="s">
        <v>635</v>
      </c>
      <c r="D199" s="424">
        <v>7.7221238064279873</v>
      </c>
      <c r="E199" s="424">
        <v>9.5467409804324106</v>
      </c>
      <c r="F199" s="424">
        <v>7.8028738472826102</v>
      </c>
      <c r="G199" s="424">
        <v>53.796309784345453</v>
      </c>
      <c r="I199" s="425" t="s">
        <v>635</v>
      </c>
      <c r="J199" s="424">
        <v>2895</v>
      </c>
      <c r="K199" s="424">
        <v>2521</v>
      </c>
      <c r="L199" s="424">
        <v>2458</v>
      </c>
      <c r="M199" s="424">
        <v>20055</v>
      </c>
      <c r="O199" s="425" t="s">
        <v>635</v>
      </c>
      <c r="P199" s="417">
        <v>148.21734753220704</v>
      </c>
      <c r="Q199" s="417">
        <v>192.86345415014969</v>
      </c>
      <c r="R199" s="417">
        <v>151.21848541245367</v>
      </c>
      <c r="S199" s="417">
        <v>1036.5377607773689</v>
      </c>
      <c r="U199" s="425" t="s">
        <v>635</v>
      </c>
      <c r="V199" s="424">
        <v>2895</v>
      </c>
      <c r="W199" s="424">
        <v>2521</v>
      </c>
      <c r="X199" s="424">
        <v>2458</v>
      </c>
      <c r="Y199" s="424">
        <v>20055</v>
      </c>
      <c r="Z199" s="441">
        <v>2667.4002785588905</v>
      </c>
      <c r="AA199" s="417">
        <f t="shared" si="112"/>
        <v>2667.4002785588905</v>
      </c>
      <c r="AB199" s="417">
        <f t="shared" si="113"/>
        <v>3786.8865451933398</v>
      </c>
      <c r="AC199" s="417">
        <f t="shared" si="114"/>
        <v>3174.4808166324697</v>
      </c>
      <c r="AD199" s="417">
        <f t="shared" si="115"/>
        <v>2682.4387825652184</v>
      </c>
      <c r="AF199" s="417">
        <f t="shared" si="116"/>
        <v>51197.70208366392</v>
      </c>
      <c r="AG199" s="417">
        <f t="shared" si="109"/>
        <v>76502.758488754349</v>
      </c>
      <c r="AH199" s="417">
        <f t="shared" si="110"/>
        <v>61520.946058768786</v>
      </c>
      <c r="AI199" s="417">
        <f t="shared" si="111"/>
        <v>51684.754962720966</v>
      </c>
      <c r="AK199" s="417">
        <v>2667.4002785588905</v>
      </c>
      <c r="AL199" s="417">
        <v>2667.4002785588905</v>
      </c>
      <c r="AM199" s="417">
        <v>3786.8865451933402</v>
      </c>
      <c r="AN199" s="417">
        <v>3174.4808166324692</v>
      </c>
      <c r="AP199" s="417">
        <f t="shared" si="117"/>
        <v>7.7221238064279882</v>
      </c>
      <c r="AQ199" s="417">
        <f t="shared" si="118"/>
        <v>6.7245161022469624</v>
      </c>
      <c r="AR199" s="417">
        <f t="shared" si="119"/>
        <v>9.3081671280852287</v>
      </c>
      <c r="AS199" s="417">
        <f t="shared" si="120"/>
        <v>63.664212777564167</v>
      </c>
      <c r="AT199" s="417"/>
    </row>
    <row r="200" spans="1:46">
      <c r="A200" s="416" t="s">
        <v>291</v>
      </c>
      <c r="B200" s="416" t="s">
        <v>634</v>
      </c>
      <c r="C200" s="425" t="s">
        <v>634</v>
      </c>
      <c r="D200" s="424">
        <v>36.168630751111671</v>
      </c>
      <c r="E200" s="424">
        <v>45.30598725854972</v>
      </c>
      <c r="F200" s="424">
        <v>-4.5352891392940107</v>
      </c>
      <c r="G200" s="424">
        <v>9.2073766834408008</v>
      </c>
      <c r="I200" s="425" t="s">
        <v>634</v>
      </c>
      <c r="J200" s="424">
        <v>3065</v>
      </c>
      <c r="K200" s="424">
        <v>1829</v>
      </c>
      <c r="L200" s="424">
        <v>-35</v>
      </c>
      <c r="M200" s="424">
        <v>608</v>
      </c>
      <c r="O200" s="425" t="s">
        <v>634</v>
      </c>
      <c r="P200" s="417">
        <v>694.21556144168278</v>
      </c>
      <c r="Q200" s="417">
        <v>915.27246986969124</v>
      </c>
      <c r="R200" s="417">
        <v>-87.893200373914937</v>
      </c>
      <c r="S200" s="417">
        <v>177.40610180040079</v>
      </c>
      <c r="U200" s="425" t="s">
        <v>634</v>
      </c>
      <c r="V200" s="424">
        <v>3065</v>
      </c>
      <c r="W200" s="424">
        <v>1829</v>
      </c>
      <c r="X200" s="424">
        <v>-35</v>
      </c>
      <c r="Y200" s="424">
        <v>608</v>
      </c>
      <c r="Z200" s="441">
        <v>11800.532055827625</v>
      </c>
      <c r="AA200" s="417">
        <f t="shared" si="112"/>
        <v>11800.532055827625</v>
      </c>
      <c r="AB200" s="417">
        <f t="shared" si="113"/>
        <v>24770.906100901979</v>
      </c>
      <c r="AC200" s="417">
        <f t="shared" si="114"/>
        <v>129579.68969411458</v>
      </c>
      <c r="AD200" s="417">
        <f t="shared" si="115"/>
        <v>15143.711650396053</v>
      </c>
      <c r="AF200" s="417">
        <f t="shared" si="116"/>
        <v>226497.73619630758</v>
      </c>
      <c r="AG200" s="417">
        <f t="shared" si="109"/>
        <v>500422.34547276719</v>
      </c>
      <c r="AH200" s="417">
        <f t="shared" si="110"/>
        <v>2511234.2963975696</v>
      </c>
      <c r="AI200" s="417">
        <f t="shared" si="111"/>
        <v>291786.35164539603</v>
      </c>
      <c r="AK200" s="417">
        <v>11800.532055827625</v>
      </c>
      <c r="AL200" s="417">
        <v>11800.532055827625</v>
      </c>
      <c r="AM200" s="417">
        <v>24770.906100901979</v>
      </c>
      <c r="AN200" s="417">
        <v>129579.6896941146</v>
      </c>
      <c r="AP200" s="417">
        <f t="shared" si="117"/>
        <v>36.168630751111671</v>
      </c>
      <c r="AQ200" s="417">
        <f t="shared" si="118"/>
        <v>21.583173130108726</v>
      </c>
      <c r="AR200" s="417">
        <f t="shared" si="119"/>
        <v>-0.86698171353156928</v>
      </c>
      <c r="AS200" s="417">
        <f t="shared" si="120"/>
        <v>78.784451334021668</v>
      </c>
      <c r="AT200" s="417"/>
    </row>
    <row r="201" spans="1:46">
      <c r="A201" s="416" t="s">
        <v>291</v>
      </c>
      <c r="B201" s="416" t="s">
        <v>633</v>
      </c>
      <c r="C201" s="425" t="s">
        <v>633</v>
      </c>
      <c r="D201" s="424">
        <v>134.82541722864437</v>
      </c>
      <c r="E201" s="424">
        <v>34.693116128300332</v>
      </c>
      <c r="F201" s="424">
        <v>5.3771411110973437</v>
      </c>
      <c r="G201" s="424">
        <v>26.052129082536474</v>
      </c>
      <c r="I201" s="425" t="s">
        <v>633</v>
      </c>
      <c r="J201" s="424">
        <v>4781</v>
      </c>
      <c r="K201" s="424">
        <v>1012</v>
      </c>
      <c r="L201" s="424">
        <v>620</v>
      </c>
      <c r="M201" s="424">
        <v>3076</v>
      </c>
      <c r="O201" s="425" t="s">
        <v>633</v>
      </c>
      <c r="P201" s="417">
        <v>2587.8199084192779</v>
      </c>
      <c r="Q201" s="417">
        <v>700.87103289495622</v>
      </c>
      <c r="R201" s="417">
        <v>104.20816106777798</v>
      </c>
      <c r="S201" s="417">
        <v>501.96780505850626</v>
      </c>
      <c r="U201" s="425" t="s">
        <v>633</v>
      </c>
      <c r="V201" s="424">
        <v>4781</v>
      </c>
      <c r="W201" s="424">
        <v>1012</v>
      </c>
      <c r="X201" s="424">
        <v>620</v>
      </c>
      <c r="Y201" s="424">
        <v>3076</v>
      </c>
      <c r="Z201" s="441">
        <v>28200.254597081024</v>
      </c>
      <c r="AA201" s="417">
        <f t="shared" si="112"/>
        <v>28200.254597081024</v>
      </c>
      <c r="AB201" s="417">
        <f t="shared" si="113"/>
        <v>34281.735304644593</v>
      </c>
      <c r="AC201" s="417">
        <f t="shared" si="114"/>
        <v>8672.8082437053927</v>
      </c>
      <c r="AD201" s="417">
        <f t="shared" si="115"/>
        <v>8469.4827966633529</v>
      </c>
      <c r="AF201" s="417">
        <f t="shared" si="116"/>
        <v>541271.68132593145</v>
      </c>
      <c r="AG201" s="417">
        <f t="shared" si="109"/>
        <v>692560.30918473937</v>
      </c>
      <c r="AH201" s="417">
        <f t="shared" si="110"/>
        <v>168077.67914157739</v>
      </c>
      <c r="AI201" s="417">
        <f t="shared" si="111"/>
        <v>163188.49319197211</v>
      </c>
      <c r="AK201" s="417">
        <v>28200.254597081028</v>
      </c>
      <c r="AL201" s="417">
        <v>28200.254597081028</v>
      </c>
      <c r="AM201" s="417">
        <v>34281.735304644601</v>
      </c>
      <c r="AN201" s="417">
        <v>8672.8082437053927</v>
      </c>
      <c r="AP201" s="417">
        <f t="shared" si="117"/>
        <v>134.8254172286444</v>
      </c>
      <c r="AQ201" s="417">
        <f t="shared" si="118"/>
        <v>28.538657652245998</v>
      </c>
      <c r="AR201" s="417">
        <f t="shared" si="119"/>
        <v>21.254675888879653</v>
      </c>
      <c r="AS201" s="417">
        <f t="shared" si="120"/>
        <v>26.677558157637787</v>
      </c>
      <c r="AT201" s="417"/>
    </row>
    <row r="202" spans="1:46">
      <c r="A202" s="416" t="s">
        <v>291</v>
      </c>
      <c r="B202" s="416" t="s">
        <v>97</v>
      </c>
      <c r="C202" s="425" t="s">
        <v>97</v>
      </c>
      <c r="D202" s="424">
        <v>4.0952797563840919</v>
      </c>
      <c r="E202" s="424">
        <v>5.136016443210913</v>
      </c>
      <c r="F202" s="424">
        <v>2.4890571963707604</v>
      </c>
      <c r="G202" s="424">
        <v>1.2574886589928103</v>
      </c>
      <c r="I202" s="425" t="s">
        <v>97</v>
      </c>
      <c r="J202" s="424">
        <v>1182</v>
      </c>
      <c r="K202" s="424">
        <v>730</v>
      </c>
      <c r="L202" s="424">
        <v>207</v>
      </c>
      <c r="M202" s="424">
        <v>625</v>
      </c>
      <c r="O202" s="425" t="s">
        <v>97</v>
      </c>
      <c r="P202" s="417">
        <v>78.604217972823264</v>
      </c>
      <c r="Q202" s="417">
        <v>103.7579079436548</v>
      </c>
      <c r="R202" s="417">
        <v>48.237542565324816</v>
      </c>
      <c r="S202" s="417">
        <v>24.229068574042586</v>
      </c>
      <c r="U202" s="425" t="s">
        <v>97</v>
      </c>
      <c r="V202" s="424">
        <v>1182</v>
      </c>
      <c r="W202" s="424">
        <v>730</v>
      </c>
      <c r="X202" s="424">
        <v>207</v>
      </c>
      <c r="Y202" s="424">
        <v>625</v>
      </c>
      <c r="Z202" s="441">
        <v>3464.7036856041386</v>
      </c>
      <c r="AA202" s="417">
        <f t="shared" si="112"/>
        <v>3464.7036856041386</v>
      </c>
      <c r="AB202" s="417">
        <f t="shared" si="113"/>
        <v>7035.6389633026201</v>
      </c>
      <c r="AC202" s="417">
        <f t="shared" si="114"/>
        <v>12024.430900341838</v>
      </c>
      <c r="AD202" s="417">
        <f t="shared" si="115"/>
        <v>2011.9818543884962</v>
      </c>
      <c r="AF202" s="417">
        <f t="shared" si="116"/>
        <v>66501.030433860637</v>
      </c>
      <c r="AG202" s="417">
        <f t="shared" si="109"/>
        <v>142134.12047075998</v>
      </c>
      <c r="AH202" s="417">
        <f t="shared" si="110"/>
        <v>233031.60659577206</v>
      </c>
      <c r="AI202" s="417">
        <f t="shared" si="111"/>
        <v>38766.509718468136</v>
      </c>
      <c r="AK202" s="417">
        <v>3464.7036856041391</v>
      </c>
      <c r="AL202" s="417">
        <v>3464.7036856041391</v>
      </c>
      <c r="AM202" s="417">
        <v>7035.6389633026192</v>
      </c>
      <c r="AN202" s="417">
        <v>12024.430900341838</v>
      </c>
      <c r="AP202" s="417">
        <f t="shared" si="117"/>
        <v>4.0952797563840928</v>
      </c>
      <c r="AQ202" s="417">
        <f t="shared" si="118"/>
        <v>2.5292336904910218</v>
      </c>
      <c r="AR202" s="417">
        <f t="shared" si="119"/>
        <v>1.456377265403642</v>
      </c>
      <c r="AS202" s="417">
        <f t="shared" si="120"/>
        <v>7.5152693127136487</v>
      </c>
      <c r="AT202" s="417"/>
    </row>
    <row r="203" spans="1:46">
      <c r="A203" s="416" t="s">
        <v>291</v>
      </c>
      <c r="B203" s="416" t="s">
        <v>632</v>
      </c>
      <c r="C203" s="425" t="s">
        <v>632</v>
      </c>
      <c r="D203" s="424">
        <v>0</v>
      </c>
      <c r="E203" s="424">
        <v>0</v>
      </c>
      <c r="F203" s="424">
        <v>0</v>
      </c>
      <c r="G203" s="424">
        <v>0</v>
      </c>
      <c r="I203" s="425" t="s">
        <v>632</v>
      </c>
      <c r="J203" s="424">
        <v>0</v>
      </c>
      <c r="K203" s="424">
        <v>0</v>
      </c>
      <c r="L203" s="424">
        <v>0</v>
      </c>
      <c r="M203" s="424">
        <v>0</v>
      </c>
      <c r="O203" s="425" t="s">
        <v>632</v>
      </c>
      <c r="P203" s="417">
        <v>0</v>
      </c>
      <c r="Q203" s="417">
        <v>0</v>
      </c>
      <c r="R203" s="417">
        <v>0</v>
      </c>
      <c r="S203" s="417">
        <v>0</v>
      </c>
      <c r="U203" s="425" t="s">
        <v>632</v>
      </c>
      <c r="V203" s="424">
        <v>0</v>
      </c>
      <c r="W203" s="424">
        <v>0</v>
      </c>
      <c r="X203" s="424">
        <v>0</v>
      </c>
      <c r="Y203" s="424">
        <v>0</v>
      </c>
      <c r="Z203" s="441"/>
      <c r="AA203" s="417">
        <f t="shared" si="112"/>
        <v>0</v>
      </c>
      <c r="AB203" s="417">
        <f t="shared" si="113"/>
        <v>0</v>
      </c>
      <c r="AC203" s="417">
        <f t="shared" si="114"/>
        <v>0</v>
      </c>
      <c r="AD203" s="417">
        <f t="shared" si="115"/>
        <v>0</v>
      </c>
      <c r="AF203" s="417">
        <f t="shared" si="116"/>
        <v>0</v>
      </c>
      <c r="AG203" s="417">
        <f t="shared" si="109"/>
        <v>0</v>
      </c>
      <c r="AH203" s="417">
        <f t="shared" si="110"/>
        <v>0</v>
      </c>
      <c r="AI203" s="417">
        <f t="shared" si="111"/>
        <v>0</v>
      </c>
      <c r="AK203" s="417">
        <v>0</v>
      </c>
      <c r="AL203" s="417">
        <v>0</v>
      </c>
      <c r="AM203" s="417">
        <v>0</v>
      </c>
      <c r="AN203" s="417">
        <v>0</v>
      </c>
      <c r="AP203" s="417">
        <f t="shared" si="117"/>
        <v>0</v>
      </c>
      <c r="AQ203" s="417">
        <f t="shared" si="118"/>
        <v>0</v>
      </c>
      <c r="AR203" s="417">
        <f t="shared" si="119"/>
        <v>0</v>
      </c>
      <c r="AS203" s="417">
        <f t="shared" si="120"/>
        <v>0</v>
      </c>
      <c r="AT203" s="417"/>
    </row>
    <row r="204" spans="1:46">
      <c r="A204" s="416" t="s">
        <v>291</v>
      </c>
      <c r="B204" s="416" t="s">
        <v>631</v>
      </c>
      <c r="C204" s="425" t="s">
        <v>631</v>
      </c>
      <c r="D204" s="424">
        <v>76.425777670506648</v>
      </c>
      <c r="E204" s="424">
        <v>19.88619319220491</v>
      </c>
      <c r="F204" s="424">
        <v>26.1597508439731</v>
      </c>
      <c r="G204" s="424">
        <v>70.519592952015046</v>
      </c>
      <c r="I204" s="425" t="s">
        <v>631</v>
      </c>
      <c r="J204" s="424">
        <v>4667</v>
      </c>
      <c r="K204" s="424">
        <v>1262</v>
      </c>
      <c r="L204" s="424">
        <v>2942</v>
      </c>
      <c r="M204" s="424">
        <v>9577</v>
      </c>
      <c r="O204" s="425" t="s">
        <v>631</v>
      </c>
      <c r="P204" s="417">
        <v>1466.9055215068454</v>
      </c>
      <c r="Q204" s="417">
        <v>401.7412766102002</v>
      </c>
      <c r="R204" s="417">
        <v>506.97191558087405</v>
      </c>
      <c r="S204" s="417">
        <v>1358.7590164164749</v>
      </c>
      <c r="U204" s="425" t="s">
        <v>631</v>
      </c>
      <c r="V204" s="424">
        <v>4667</v>
      </c>
      <c r="W204" s="424">
        <v>1262</v>
      </c>
      <c r="X204" s="424">
        <v>2942</v>
      </c>
      <c r="Y204" s="424">
        <v>9577</v>
      </c>
      <c r="Z204" s="441">
        <v>16375.782659204337</v>
      </c>
      <c r="AA204" s="417">
        <f t="shared" si="112"/>
        <v>16375.782659204337</v>
      </c>
      <c r="AB204" s="417">
        <f t="shared" si="113"/>
        <v>15757.680817911974</v>
      </c>
      <c r="AC204" s="417">
        <f t="shared" si="114"/>
        <v>8891.8255757896331</v>
      </c>
      <c r="AD204" s="417">
        <f t="shared" si="115"/>
        <v>7363.4324895076788</v>
      </c>
      <c r="AF204" s="417">
        <f t="shared" si="116"/>
        <v>314314.44643386448</v>
      </c>
      <c r="AG204" s="417">
        <f t="shared" si="109"/>
        <v>318336.98622044385</v>
      </c>
      <c r="AH204" s="417">
        <f t="shared" si="110"/>
        <v>172322.20108119445</v>
      </c>
      <c r="AI204" s="417">
        <f t="shared" si="111"/>
        <v>141877.31193656413</v>
      </c>
      <c r="AK204" s="417">
        <v>16375.78265920434</v>
      </c>
      <c r="AL204" s="417">
        <v>16375.78265920434</v>
      </c>
      <c r="AM204" s="417">
        <v>15757.680817911971</v>
      </c>
      <c r="AN204" s="417">
        <v>8891.8255757896331</v>
      </c>
      <c r="AP204" s="417">
        <f t="shared" si="117"/>
        <v>76.425777670506662</v>
      </c>
      <c r="AQ204" s="417">
        <f t="shared" si="118"/>
        <v>20.666237715915877</v>
      </c>
      <c r="AR204" s="417">
        <f t="shared" si="119"/>
        <v>46.359096966297017</v>
      </c>
      <c r="AS204" s="417">
        <f t="shared" si="120"/>
        <v>85.157013539337328</v>
      </c>
      <c r="AT204" s="417"/>
    </row>
    <row r="205" spans="1:46">
      <c r="A205" s="416" t="s">
        <v>291</v>
      </c>
      <c r="B205" s="416" t="s">
        <v>630</v>
      </c>
      <c r="C205" s="425" t="s">
        <v>630</v>
      </c>
      <c r="D205" s="424">
        <v>115.49892207353872</v>
      </c>
      <c r="E205" s="424">
        <v>112.66390193970685</v>
      </c>
      <c r="F205" s="424">
        <v>26.740017133307937</v>
      </c>
      <c r="G205" s="424">
        <v>27.192861113089503</v>
      </c>
      <c r="I205" s="425" t="s">
        <v>630</v>
      </c>
      <c r="J205" s="424">
        <v>16115</v>
      </c>
      <c r="K205" s="424">
        <v>9343</v>
      </c>
      <c r="L205" s="424">
        <v>501</v>
      </c>
      <c r="M205" s="424">
        <v>1292</v>
      </c>
      <c r="O205" s="425" t="s">
        <v>630</v>
      </c>
      <c r="P205" s="417">
        <v>2216.8699054422018</v>
      </c>
      <c r="Q205" s="417">
        <v>2276.0384230243808</v>
      </c>
      <c r="R205" s="417">
        <v>518.21738630441735</v>
      </c>
      <c r="S205" s="417">
        <v>523.94722761251444</v>
      </c>
      <c r="U205" s="425" t="s">
        <v>630</v>
      </c>
      <c r="V205" s="424">
        <v>16115</v>
      </c>
      <c r="W205" s="424">
        <v>9343</v>
      </c>
      <c r="X205" s="424">
        <v>501</v>
      </c>
      <c r="Y205" s="424">
        <v>1292</v>
      </c>
      <c r="Z205" s="441">
        <v>7167.1686052459645</v>
      </c>
      <c r="AA205" s="417">
        <f t="shared" si="112"/>
        <v>7167.1686052459645</v>
      </c>
      <c r="AB205" s="417">
        <f t="shared" si="113"/>
        <v>12058.643041818137</v>
      </c>
      <c r="AC205" s="417">
        <f t="shared" si="114"/>
        <v>53373.28769123341</v>
      </c>
      <c r="AD205" s="417">
        <f t="shared" si="115"/>
        <v>21047.106124682276</v>
      </c>
      <c r="AF205" s="417">
        <f t="shared" si="116"/>
        <v>137565.61622353096</v>
      </c>
      <c r="AG205" s="417">
        <f t="shared" si="109"/>
        <v>243608.95033976031</v>
      </c>
      <c r="AH205" s="417">
        <f t="shared" si="110"/>
        <v>1034366.040527779</v>
      </c>
      <c r="AI205" s="417">
        <f t="shared" si="111"/>
        <v>405531.90991680685</v>
      </c>
      <c r="AK205" s="417">
        <v>7167.1686052459627</v>
      </c>
      <c r="AL205" s="417">
        <v>7167.1686052459627</v>
      </c>
      <c r="AM205" s="417">
        <v>12058.643041818135</v>
      </c>
      <c r="AN205" s="417">
        <v>53373.287691233396</v>
      </c>
      <c r="AP205" s="417">
        <f t="shared" si="117"/>
        <v>115.49892207353869</v>
      </c>
      <c r="AQ205" s="417">
        <f t="shared" si="118"/>
        <v>66.962856278813021</v>
      </c>
      <c r="AR205" s="417">
        <f t="shared" si="119"/>
        <v>6.041380163950886</v>
      </c>
      <c r="AS205" s="417">
        <f t="shared" si="120"/>
        <v>68.958287697073544</v>
      </c>
      <c r="AT205" s="417"/>
    </row>
    <row r="206" spans="1:46">
      <c r="A206" s="416" t="s">
        <v>291</v>
      </c>
      <c r="B206" s="416" t="s">
        <v>629</v>
      </c>
      <c r="C206" s="425" t="s">
        <v>629</v>
      </c>
      <c r="D206" s="424">
        <v>2.1553786338774703</v>
      </c>
      <c r="E206" s="424">
        <v>0.80184960440874331</v>
      </c>
      <c r="F206" s="424">
        <v>2.0887759062615516</v>
      </c>
      <c r="G206" s="424">
        <v>6.6103033227467538</v>
      </c>
      <c r="I206" s="425" t="s">
        <v>629</v>
      </c>
      <c r="J206" s="424">
        <v>556</v>
      </c>
      <c r="K206" s="424">
        <v>267</v>
      </c>
      <c r="L206" s="424">
        <v>359</v>
      </c>
      <c r="M206" s="424">
        <v>974</v>
      </c>
      <c r="O206" s="425" t="s">
        <v>629</v>
      </c>
      <c r="P206" s="417">
        <v>41.370031360412099</v>
      </c>
      <c r="Q206" s="417">
        <v>16.19898190724734</v>
      </c>
      <c r="R206" s="417">
        <v>40.480153222123093</v>
      </c>
      <c r="S206" s="417">
        <v>127.36615265408003</v>
      </c>
      <c r="U206" s="425" t="s">
        <v>629</v>
      </c>
      <c r="V206" s="424">
        <v>556</v>
      </c>
      <c r="W206" s="424">
        <v>267</v>
      </c>
      <c r="X206" s="424">
        <v>359</v>
      </c>
      <c r="Y206" s="424">
        <v>974</v>
      </c>
      <c r="Z206" s="441">
        <v>3876.5802767580399</v>
      </c>
      <c r="AA206" s="417">
        <f t="shared" si="112"/>
        <v>3876.5802767580399</v>
      </c>
      <c r="AB206" s="417">
        <f t="shared" si="113"/>
        <v>3003.1820389840573</v>
      </c>
      <c r="AC206" s="417">
        <f t="shared" si="114"/>
        <v>5818.3172876366343</v>
      </c>
      <c r="AD206" s="417">
        <f t="shared" si="115"/>
        <v>6786.7590582615539</v>
      </c>
      <c r="AF206" s="417">
        <f t="shared" si="116"/>
        <v>74406.531223762766</v>
      </c>
      <c r="AG206" s="417">
        <f t="shared" si="109"/>
        <v>60670.344221900152</v>
      </c>
      <c r="AH206" s="417">
        <f t="shared" si="110"/>
        <v>112758.08696970221</v>
      </c>
      <c r="AI206" s="417">
        <f t="shared" si="111"/>
        <v>130766.07048673513</v>
      </c>
      <c r="AK206" s="417">
        <v>3876.5802767580403</v>
      </c>
      <c r="AL206" s="417">
        <v>3876.5802767580403</v>
      </c>
      <c r="AM206" s="417">
        <v>3003.1820389840577</v>
      </c>
      <c r="AN206" s="417">
        <v>5818.3172876366343</v>
      </c>
      <c r="AP206" s="417">
        <f t="shared" si="117"/>
        <v>2.1553786338774708</v>
      </c>
      <c r="AQ206" s="417">
        <f t="shared" si="118"/>
        <v>1.0350469338943968</v>
      </c>
      <c r="AR206" s="417">
        <f t="shared" si="119"/>
        <v>1.0781423519952769</v>
      </c>
      <c r="AS206" s="417">
        <f t="shared" si="120"/>
        <v>5.6670410381580814</v>
      </c>
      <c r="AT206" s="417"/>
    </row>
    <row r="207" spans="1:46">
      <c r="C207" s="432" t="s">
        <v>290</v>
      </c>
      <c r="D207" s="431">
        <v>2660.600455345821</v>
      </c>
      <c r="E207" s="431">
        <v>2868.9067424975478</v>
      </c>
      <c r="F207" s="431">
        <v>2748.8865281349522</v>
      </c>
      <c r="G207" s="431">
        <v>5872.1431175002626</v>
      </c>
      <c r="I207" s="432" t="s">
        <v>290</v>
      </c>
      <c r="J207" s="431">
        <v>908428</v>
      </c>
      <c r="K207" s="431">
        <v>1089755</v>
      </c>
      <c r="L207" s="431">
        <v>1215918</v>
      </c>
      <c r="M207" s="431">
        <v>1987942</v>
      </c>
      <c r="O207" s="432" t="s">
        <v>290</v>
      </c>
      <c r="P207" s="417">
        <v>51067.187242722095</v>
      </c>
      <c r="Q207" s="417">
        <v>57957.711969647426</v>
      </c>
      <c r="R207" s="417">
        <v>53272.99473129752</v>
      </c>
      <c r="S207" s="417">
        <v>113143.41266859851</v>
      </c>
      <c r="U207" s="432" t="s">
        <v>290</v>
      </c>
      <c r="V207" s="431">
        <v>908428</v>
      </c>
      <c r="W207" s="431">
        <v>1089755</v>
      </c>
      <c r="X207" s="431">
        <v>1215918</v>
      </c>
      <c r="Y207" s="431">
        <v>1987942</v>
      </c>
      <c r="Z207" s="441"/>
      <c r="AA207" s="417">
        <f t="shared" si="112"/>
        <v>2928.7961790541694</v>
      </c>
      <c r="AB207" s="417">
        <f t="shared" si="113"/>
        <v>2632.6162692509301</v>
      </c>
      <c r="AC207" s="417">
        <f t="shared" si="114"/>
        <v>2260.7499256816268</v>
      </c>
      <c r="AD207" s="417">
        <f t="shared" si="115"/>
        <v>2953.8805043106199</v>
      </c>
      <c r="AF207" s="417">
        <f t="shared" si="116"/>
        <v>56214.89787052149</v>
      </c>
      <c r="AG207" s="417">
        <f t="shared" si="109"/>
        <v>53184.167055574348</v>
      </c>
      <c r="AH207" s="417">
        <f t="shared" si="110"/>
        <v>43812.983055845471</v>
      </c>
      <c r="AI207" s="417">
        <f t="shared" si="111"/>
        <v>56914.845940474377</v>
      </c>
      <c r="AK207" s="417">
        <v>2928.7961790541699</v>
      </c>
      <c r="AL207" s="417">
        <v>2928.7961790541699</v>
      </c>
      <c r="AM207" s="417">
        <v>2632.6162692509301</v>
      </c>
      <c r="AN207" s="417">
        <v>2260.7499256816263</v>
      </c>
      <c r="AP207" s="417">
        <f t="shared" si="117"/>
        <v>2660.6004553458215</v>
      </c>
      <c r="AQ207" s="417">
        <f t="shared" si="118"/>
        <v>3191.670280105177</v>
      </c>
      <c r="AR207" s="417">
        <f t="shared" si="119"/>
        <v>3201.0455088750523</v>
      </c>
      <c r="AS207" s="417">
        <f t="shared" si="120"/>
        <v>4494.2397287593831</v>
      </c>
      <c r="AT207" s="417"/>
    </row>
    <row r="208" spans="1:46">
      <c r="A208" s="416" t="s">
        <v>290</v>
      </c>
      <c r="B208" s="416" t="s">
        <v>638</v>
      </c>
      <c r="C208" s="425" t="s">
        <v>638</v>
      </c>
      <c r="D208" s="424">
        <v>940.71700157513942</v>
      </c>
      <c r="E208" s="424">
        <v>871.69102294004063</v>
      </c>
      <c r="F208" s="424">
        <v>923.27069933845121</v>
      </c>
      <c r="G208" s="424">
        <v>1149.545923251633</v>
      </c>
      <c r="I208" s="425" t="s">
        <v>638</v>
      </c>
      <c r="J208" s="424">
        <v>380823</v>
      </c>
      <c r="K208" s="424">
        <v>437097</v>
      </c>
      <c r="L208" s="424">
        <v>516783</v>
      </c>
      <c r="M208" s="424">
        <v>635682</v>
      </c>
      <c r="O208" s="425" t="s">
        <v>638</v>
      </c>
      <c r="P208" s="417">
        <v>18055.988513918222</v>
      </c>
      <c r="Q208" s="417">
        <v>17609.919655354355</v>
      </c>
      <c r="R208" s="417">
        <v>17892.843010435099</v>
      </c>
      <c r="S208" s="417">
        <v>22149.247076139363</v>
      </c>
      <c r="U208" s="425" t="s">
        <v>638</v>
      </c>
      <c r="V208" s="424">
        <v>380823</v>
      </c>
      <c r="W208" s="424">
        <v>437097</v>
      </c>
      <c r="X208" s="424">
        <v>516783</v>
      </c>
      <c r="Y208" s="424">
        <v>635682</v>
      </c>
      <c r="Z208" s="441">
        <v>2470.221077968346</v>
      </c>
      <c r="AA208" s="417">
        <f t="shared" si="112"/>
        <v>2470.221077968346</v>
      </c>
      <c r="AB208" s="417">
        <f t="shared" si="113"/>
        <v>1994.273634776813</v>
      </c>
      <c r="AC208" s="417">
        <f t="shared" si="114"/>
        <v>1786.5732799617078</v>
      </c>
      <c r="AD208" s="417">
        <f t="shared" si="115"/>
        <v>1808.3663266407307</v>
      </c>
      <c r="AF208" s="417">
        <f t="shared" si="116"/>
        <v>47413.072513787833</v>
      </c>
      <c r="AG208" s="417">
        <f t="shared" si="109"/>
        <v>40288.356258117434</v>
      </c>
      <c r="AH208" s="417">
        <f t="shared" si="110"/>
        <v>34623.513177552471</v>
      </c>
      <c r="AI208" s="417">
        <f t="shared" si="111"/>
        <v>34843.281823520825</v>
      </c>
      <c r="AK208" s="417">
        <v>2470.221077968346</v>
      </c>
      <c r="AL208" s="417">
        <v>2470.221077968346</v>
      </c>
      <c r="AM208" s="417">
        <v>1994.273634776813</v>
      </c>
      <c r="AN208" s="417">
        <v>1786.5732799617076</v>
      </c>
      <c r="AP208" s="417">
        <f t="shared" si="117"/>
        <v>940.71700157513942</v>
      </c>
      <c r="AQ208" s="417">
        <f t="shared" si="118"/>
        <v>1079.7262225167301</v>
      </c>
      <c r="AR208" s="417">
        <f t="shared" si="119"/>
        <v>1030.6067118008657</v>
      </c>
      <c r="AS208" s="417">
        <f t="shared" si="120"/>
        <v>1135.6924757526183</v>
      </c>
      <c r="AT208" s="417"/>
    </row>
    <row r="209" spans="1:46">
      <c r="A209" s="416" t="s">
        <v>290</v>
      </c>
      <c r="B209" s="416" t="s">
        <v>637</v>
      </c>
      <c r="C209" s="425" t="s">
        <v>637</v>
      </c>
      <c r="D209" s="424">
        <v>200.78776802443463</v>
      </c>
      <c r="E209" s="424">
        <v>343.28621034041657</v>
      </c>
      <c r="F209" s="424">
        <v>423.08972544611754</v>
      </c>
      <c r="G209" s="424">
        <v>788.74235426613188</v>
      </c>
      <c r="I209" s="425" t="s">
        <v>637</v>
      </c>
      <c r="J209" s="424">
        <v>36315</v>
      </c>
      <c r="K209" s="424">
        <v>69908</v>
      </c>
      <c r="L209" s="424">
        <v>123927</v>
      </c>
      <c r="M209" s="424">
        <v>262421</v>
      </c>
      <c r="O209" s="425" t="s">
        <v>637</v>
      </c>
      <c r="P209" s="417">
        <v>3853.8919006609335</v>
      </c>
      <c r="Q209" s="417">
        <v>6935.0749563720519</v>
      </c>
      <c r="R209" s="417">
        <v>8199.4132838394871</v>
      </c>
      <c r="S209" s="417">
        <v>15197.347866399457</v>
      </c>
      <c r="U209" s="425" t="s">
        <v>637</v>
      </c>
      <c r="V209" s="424">
        <v>36315</v>
      </c>
      <c r="W209" s="424">
        <v>69908</v>
      </c>
      <c r="X209" s="424">
        <v>123927</v>
      </c>
      <c r="Y209" s="424">
        <v>262421</v>
      </c>
      <c r="Z209" s="441">
        <v>5529.0587367323315</v>
      </c>
      <c r="AA209" s="417">
        <f t="shared" si="112"/>
        <v>5529.0587367323315</v>
      </c>
      <c r="AB209" s="417">
        <f t="shared" si="113"/>
        <v>4910.5425751046596</v>
      </c>
      <c r="AC209" s="417">
        <f t="shared" si="114"/>
        <v>3414.0237837284653</v>
      </c>
      <c r="AD209" s="417">
        <f t="shared" si="115"/>
        <v>3005.637331867998</v>
      </c>
      <c r="AF209" s="417">
        <f t="shared" si="116"/>
        <v>106123.96807547663</v>
      </c>
      <c r="AG209" s="417">
        <f t="shared" si="109"/>
        <v>99202.880305144659</v>
      </c>
      <c r="AH209" s="417">
        <f t="shared" si="110"/>
        <v>66163.251622644675</v>
      </c>
      <c r="AI209" s="417">
        <f t="shared" si="111"/>
        <v>57912.087319229242</v>
      </c>
      <c r="AK209" s="417">
        <v>5529.0587367323324</v>
      </c>
      <c r="AL209" s="417">
        <v>5529.0587367323324</v>
      </c>
      <c r="AM209" s="417">
        <v>4910.5425751046605</v>
      </c>
      <c r="AN209" s="417">
        <v>3414.0237837284653</v>
      </c>
      <c r="AP209" s="417">
        <f t="shared" si="117"/>
        <v>200.78776802443465</v>
      </c>
      <c r="AQ209" s="417">
        <f t="shared" si="118"/>
        <v>386.52543816748386</v>
      </c>
      <c r="AR209" s="417">
        <f t="shared" si="119"/>
        <v>608.54880970499528</v>
      </c>
      <c r="AS209" s="417">
        <f t="shared" si="120"/>
        <v>895.91153534980765</v>
      </c>
      <c r="AT209" s="417"/>
    </row>
    <row r="210" spans="1:46">
      <c r="A210" s="416" t="s">
        <v>290</v>
      </c>
      <c r="B210" s="416" t="s">
        <v>636</v>
      </c>
      <c r="C210" s="425" t="s">
        <v>636</v>
      </c>
      <c r="D210" s="424">
        <v>52.860562663679488</v>
      </c>
      <c r="E210" s="424">
        <v>113.48603451924707</v>
      </c>
      <c r="F210" s="424">
        <v>148.89194982722123</v>
      </c>
      <c r="G210" s="424">
        <v>321.53233452825276</v>
      </c>
      <c r="I210" s="425" t="s">
        <v>636</v>
      </c>
      <c r="J210" s="424">
        <v>4164</v>
      </c>
      <c r="K210" s="424">
        <v>9577</v>
      </c>
      <c r="L210" s="424">
        <v>17932</v>
      </c>
      <c r="M210" s="424">
        <v>35645</v>
      </c>
      <c r="O210" s="425" t="s">
        <v>636</v>
      </c>
      <c r="P210" s="417">
        <v>1014.5981317404892</v>
      </c>
      <c r="Q210" s="417">
        <v>2292.6471620049911</v>
      </c>
      <c r="R210" s="417">
        <v>2885.5029036283181</v>
      </c>
      <c r="S210" s="417">
        <v>6195.2280255925389</v>
      </c>
      <c r="U210" s="425" t="s">
        <v>636</v>
      </c>
      <c r="V210" s="424">
        <v>4164</v>
      </c>
      <c r="W210" s="424">
        <v>9577</v>
      </c>
      <c r="X210" s="424">
        <v>17932</v>
      </c>
      <c r="Y210" s="424">
        <v>35645</v>
      </c>
      <c r="Z210" s="441">
        <v>12694.6596214408</v>
      </c>
      <c r="AA210" s="417">
        <f t="shared" si="112"/>
        <v>12694.6596214408</v>
      </c>
      <c r="AB210" s="417">
        <f t="shared" si="113"/>
        <v>11849.852199984032</v>
      </c>
      <c r="AC210" s="417">
        <f t="shared" si="114"/>
        <v>8303.1424173110208</v>
      </c>
      <c r="AD210" s="417">
        <f t="shared" si="115"/>
        <v>9020.4049523987305</v>
      </c>
      <c r="AF210" s="417">
        <f t="shared" si="116"/>
        <v>243659.49369368138</v>
      </c>
      <c r="AG210" s="417">
        <f t="shared" si="109"/>
        <v>239390.95353503092</v>
      </c>
      <c r="AH210" s="417">
        <f t="shared" si="110"/>
        <v>160913.61273858568</v>
      </c>
      <c r="AI210" s="417">
        <f t="shared" si="111"/>
        <v>173803.56363003334</v>
      </c>
      <c r="AK210" s="417">
        <v>12694.6596214408</v>
      </c>
      <c r="AL210" s="417">
        <v>12694.6596214408</v>
      </c>
      <c r="AM210" s="417">
        <v>11849.85219998403</v>
      </c>
      <c r="AN210" s="417">
        <v>8303.1424173110208</v>
      </c>
      <c r="AP210" s="417">
        <f t="shared" si="117"/>
        <v>52.860562663679488</v>
      </c>
      <c r="AQ210" s="417">
        <f t="shared" si="118"/>
        <v>121.57675519453855</v>
      </c>
      <c r="AR210" s="417">
        <f t="shared" si="119"/>
        <v>212.49154965011365</v>
      </c>
      <c r="AS210" s="417">
        <f t="shared" si="120"/>
        <v>295.96551146505135</v>
      </c>
      <c r="AT210" s="417"/>
    </row>
    <row r="211" spans="1:46">
      <c r="A211" s="416" t="s">
        <v>290</v>
      </c>
      <c r="B211" s="416" t="s">
        <v>635</v>
      </c>
      <c r="C211" s="425" t="s">
        <v>635</v>
      </c>
      <c r="D211" s="424">
        <v>698.4839843400058</v>
      </c>
      <c r="E211" s="424">
        <v>697.63964449763193</v>
      </c>
      <c r="F211" s="424">
        <v>623.97618109998666</v>
      </c>
      <c r="G211" s="424">
        <v>1035.7290934750549</v>
      </c>
      <c r="I211" s="425" t="s">
        <v>635</v>
      </c>
      <c r="J211" s="424">
        <v>319316</v>
      </c>
      <c r="K211" s="424">
        <v>337847</v>
      </c>
      <c r="L211" s="424">
        <v>379267</v>
      </c>
      <c r="M211" s="424">
        <v>569399</v>
      </c>
      <c r="O211" s="425" t="s">
        <v>635</v>
      </c>
      <c r="P211" s="417">
        <v>13406.602386564411</v>
      </c>
      <c r="Q211" s="417">
        <v>14093.730191871351</v>
      </c>
      <c r="R211" s="417">
        <v>12092.561649224548</v>
      </c>
      <c r="S211" s="417">
        <v>19956.244575627261</v>
      </c>
      <c r="U211" s="425" t="s">
        <v>635</v>
      </c>
      <c r="V211" s="424">
        <v>319316</v>
      </c>
      <c r="W211" s="424">
        <v>337847</v>
      </c>
      <c r="X211" s="424">
        <v>379267</v>
      </c>
      <c r="Y211" s="424">
        <v>569399</v>
      </c>
      <c r="Z211" s="441">
        <v>2187.4381000012709</v>
      </c>
      <c r="AA211" s="417">
        <f t="shared" si="112"/>
        <v>2187.4381000012709</v>
      </c>
      <c r="AB211" s="417">
        <f t="shared" si="113"/>
        <v>2064.9573460697652</v>
      </c>
      <c r="AC211" s="417">
        <f t="shared" si="114"/>
        <v>1645.2161171417147</v>
      </c>
      <c r="AD211" s="417">
        <f t="shared" si="115"/>
        <v>1818.9864988787388</v>
      </c>
      <c r="AF211" s="417">
        <f t="shared" si="116"/>
        <v>41985.376199640516</v>
      </c>
      <c r="AG211" s="417">
        <f t="shared" si="109"/>
        <v>41716.310021611411</v>
      </c>
      <c r="AH211" s="417">
        <f t="shared" si="110"/>
        <v>31884.033277940205</v>
      </c>
      <c r="AI211" s="417">
        <f t="shared" si="111"/>
        <v>35047.909419628879</v>
      </c>
      <c r="AK211" s="417">
        <v>2187.4381000012709</v>
      </c>
      <c r="AL211" s="417">
        <v>2187.4381000012709</v>
      </c>
      <c r="AM211" s="417">
        <v>2064.9573460697648</v>
      </c>
      <c r="AN211" s="417">
        <v>1645.2161171417147</v>
      </c>
      <c r="AP211" s="417">
        <f t="shared" si="117"/>
        <v>698.4839843400058</v>
      </c>
      <c r="AQ211" s="417">
        <f t="shared" si="118"/>
        <v>739.01939977112932</v>
      </c>
      <c r="AR211" s="417">
        <f t="shared" si="119"/>
        <v>783.17017777184151</v>
      </c>
      <c r="AS211" s="417">
        <f t="shared" si="120"/>
        <v>936.78441188437523</v>
      </c>
      <c r="AT211" s="417"/>
    </row>
    <row r="212" spans="1:46">
      <c r="A212" s="416" t="s">
        <v>290</v>
      </c>
      <c r="B212" s="416" t="s">
        <v>634</v>
      </c>
      <c r="C212" s="425" t="s">
        <v>634</v>
      </c>
      <c r="D212" s="424">
        <v>223.7151974843982</v>
      </c>
      <c r="E212" s="424">
        <v>121.49640032033547</v>
      </c>
      <c r="F212" s="424">
        <v>170.47805163579847</v>
      </c>
      <c r="G212" s="424">
        <v>748.48530693002135</v>
      </c>
      <c r="I212" s="425" t="s">
        <v>634</v>
      </c>
      <c r="J212" s="424">
        <v>16393</v>
      </c>
      <c r="K212" s="424">
        <v>8879</v>
      </c>
      <c r="L212" s="424">
        <v>13740</v>
      </c>
      <c r="M212" s="424">
        <v>62385</v>
      </c>
      <c r="O212" s="425" t="s">
        <v>634</v>
      </c>
      <c r="P212" s="417">
        <v>4293.9577252283725</v>
      </c>
      <c r="Q212" s="417">
        <v>2454.4727337441509</v>
      </c>
      <c r="R212" s="417">
        <v>3303.8382099960941</v>
      </c>
      <c r="S212" s="417">
        <v>14421.682214451277</v>
      </c>
      <c r="U212" s="425" t="s">
        <v>634</v>
      </c>
      <c r="V212" s="424">
        <v>16393</v>
      </c>
      <c r="W212" s="424">
        <v>8879</v>
      </c>
      <c r="X212" s="424">
        <v>13740</v>
      </c>
      <c r="Y212" s="424">
        <v>62385</v>
      </c>
      <c r="Z212" s="441">
        <v>13646.995515427208</v>
      </c>
      <c r="AA212" s="417">
        <f t="shared" si="112"/>
        <v>13646.995515427208</v>
      </c>
      <c r="AB212" s="417">
        <f t="shared" si="113"/>
        <v>13683.568005443796</v>
      </c>
      <c r="AC212" s="417">
        <f t="shared" si="114"/>
        <v>12407.427338849961</v>
      </c>
      <c r="AD212" s="417">
        <f t="shared" si="115"/>
        <v>11997.840938206642</v>
      </c>
      <c r="AF212" s="417">
        <f t="shared" si="116"/>
        <v>261938.49357825733</v>
      </c>
      <c r="AG212" s="417">
        <f t="shared" si="109"/>
        <v>276435.71728169284</v>
      </c>
      <c r="AH212" s="417">
        <f t="shared" si="110"/>
        <v>240454.01819476666</v>
      </c>
      <c r="AI212" s="417">
        <f t="shared" si="111"/>
        <v>231172.27241245937</v>
      </c>
      <c r="AK212" s="417">
        <v>13646.995515427207</v>
      </c>
      <c r="AL212" s="417">
        <v>13646.995515427207</v>
      </c>
      <c r="AM212" s="417">
        <v>13683.568005443796</v>
      </c>
      <c r="AN212" s="417">
        <v>12407.427338849959</v>
      </c>
      <c r="AP212" s="417">
        <f t="shared" si="117"/>
        <v>223.71519748439817</v>
      </c>
      <c r="AQ212" s="417">
        <f t="shared" si="118"/>
        <v>121.17167318147817</v>
      </c>
      <c r="AR212" s="417">
        <f t="shared" si="119"/>
        <v>188.01222439479778</v>
      </c>
      <c r="AS212" s="417">
        <f t="shared" si="120"/>
        <v>774.0373545341547</v>
      </c>
      <c r="AT212" s="417"/>
    </row>
    <row r="213" spans="1:46">
      <c r="A213" s="416" t="s">
        <v>290</v>
      </c>
      <c r="B213" s="416" t="s">
        <v>633</v>
      </c>
      <c r="C213" s="425" t="s">
        <v>633</v>
      </c>
      <c r="D213" s="424">
        <v>46.820897005601935</v>
      </c>
      <c r="E213" s="424">
        <v>41.010966962997216</v>
      </c>
      <c r="F213" s="424">
        <v>47.667841508211481</v>
      </c>
      <c r="G213" s="424">
        <v>77.677201728949598</v>
      </c>
      <c r="I213" s="425" t="s">
        <v>633</v>
      </c>
      <c r="J213" s="424">
        <v>16133</v>
      </c>
      <c r="K213" s="424">
        <v>14507</v>
      </c>
      <c r="L213" s="424">
        <v>8798</v>
      </c>
      <c r="M213" s="424">
        <v>10910</v>
      </c>
      <c r="O213" s="425" t="s">
        <v>633</v>
      </c>
      <c r="P213" s="417">
        <v>898.67364694053617</v>
      </c>
      <c r="Q213" s="417">
        <v>828.5043830908528</v>
      </c>
      <c r="R213" s="417">
        <v>923.79537806611393</v>
      </c>
      <c r="S213" s="417">
        <v>1496.6705535443082</v>
      </c>
      <c r="U213" s="425" t="s">
        <v>633</v>
      </c>
      <c r="V213" s="424">
        <v>16133</v>
      </c>
      <c r="W213" s="424">
        <v>14507</v>
      </c>
      <c r="X213" s="424">
        <v>8798</v>
      </c>
      <c r="Y213" s="424">
        <v>10910</v>
      </c>
      <c r="Z213" s="441">
        <v>2902.181677654617</v>
      </c>
      <c r="AA213" s="417">
        <f t="shared" si="112"/>
        <v>2902.181677654617</v>
      </c>
      <c r="AB213" s="417">
        <f t="shared" si="113"/>
        <v>2826.9778012681609</v>
      </c>
      <c r="AC213" s="417">
        <f t="shared" si="114"/>
        <v>5418.0315421927116</v>
      </c>
      <c r="AD213" s="417">
        <f t="shared" si="115"/>
        <v>7119.816840417011</v>
      </c>
      <c r="AF213" s="417">
        <f t="shared" si="116"/>
        <v>55704.062910837172</v>
      </c>
      <c r="AG213" s="417">
        <f t="shared" si="109"/>
        <v>57110.662651882041</v>
      </c>
      <c r="AH213" s="417">
        <f t="shared" si="110"/>
        <v>105000.6112828045</v>
      </c>
      <c r="AI213" s="417">
        <f t="shared" si="111"/>
        <v>137183.36879416206</v>
      </c>
      <c r="AK213" s="417">
        <v>2902.1816776546166</v>
      </c>
      <c r="AL213" s="417">
        <v>2902.1816776546166</v>
      </c>
      <c r="AM213" s="417">
        <v>2826.9778012681613</v>
      </c>
      <c r="AN213" s="417">
        <v>5418.0315421927125</v>
      </c>
      <c r="AP213" s="417">
        <f t="shared" si="117"/>
        <v>46.820897005601928</v>
      </c>
      <c r="AQ213" s="417">
        <f t="shared" si="118"/>
        <v>42.101949597735526</v>
      </c>
      <c r="AR213" s="417">
        <f t="shared" si="119"/>
        <v>24.871750695557285</v>
      </c>
      <c r="AS213" s="417">
        <f t="shared" si="120"/>
        <v>59.110724125322491</v>
      </c>
      <c r="AT213" s="417"/>
    </row>
    <row r="214" spans="1:46">
      <c r="A214" s="416" t="s">
        <v>290</v>
      </c>
      <c r="B214" s="416" t="s">
        <v>97</v>
      </c>
      <c r="C214" s="425" t="s">
        <v>97</v>
      </c>
      <c r="D214" s="424">
        <v>168.86469355178644</v>
      </c>
      <c r="E214" s="424">
        <v>166.22885586204887</v>
      </c>
      <c r="F214" s="424">
        <v>41.554625071398725</v>
      </c>
      <c r="G214" s="424">
        <v>54.773920035297778</v>
      </c>
      <c r="I214" s="425" t="s">
        <v>97</v>
      </c>
      <c r="J214" s="424">
        <v>68954</v>
      </c>
      <c r="K214" s="424">
        <v>57508</v>
      </c>
      <c r="L214" s="424">
        <v>20087</v>
      </c>
      <c r="M214" s="424">
        <v>31876</v>
      </c>
      <c r="O214" s="425" t="s">
        <v>97</v>
      </c>
      <c r="P214" s="417">
        <v>3241.1649434124079</v>
      </c>
      <c r="Q214" s="417">
        <v>3358.1587042838155</v>
      </c>
      <c r="R214" s="417">
        <v>805.32219130617682</v>
      </c>
      <c r="S214" s="417">
        <v>1055.374181797645</v>
      </c>
      <c r="U214" s="425" t="s">
        <v>97</v>
      </c>
      <c r="V214" s="424">
        <v>68954</v>
      </c>
      <c r="W214" s="424">
        <v>57508</v>
      </c>
      <c r="X214" s="424">
        <v>20087</v>
      </c>
      <c r="Y214" s="424">
        <v>31876</v>
      </c>
      <c r="Z214" s="441">
        <v>2448.9470306550229</v>
      </c>
      <c r="AA214" s="417">
        <f t="shared" si="112"/>
        <v>2448.9470306550229</v>
      </c>
      <c r="AB214" s="417">
        <f t="shared" si="113"/>
        <v>2890.5344623713027</v>
      </c>
      <c r="AC214" s="417">
        <f t="shared" si="114"/>
        <v>2068.7322682032523</v>
      </c>
      <c r="AD214" s="417">
        <f t="shared" si="115"/>
        <v>1718.3435824851858</v>
      </c>
      <c r="AF214" s="417">
        <f t="shared" si="116"/>
        <v>47004.741471305621</v>
      </c>
      <c r="AG214" s="417">
        <f t="shared" si="109"/>
        <v>58394.635603460658</v>
      </c>
      <c r="AH214" s="417">
        <f t="shared" si="110"/>
        <v>40091.710624094027</v>
      </c>
      <c r="AI214" s="417">
        <f t="shared" si="111"/>
        <v>33108.739546920719</v>
      </c>
      <c r="AK214" s="417">
        <v>2448.9470306550229</v>
      </c>
      <c r="AL214" s="417">
        <v>2448.9470306550229</v>
      </c>
      <c r="AM214" s="417">
        <v>2890.5344623713027</v>
      </c>
      <c r="AN214" s="417">
        <v>2068.7322682032518</v>
      </c>
      <c r="AP214" s="417">
        <f t="shared" si="117"/>
        <v>168.86469355178644</v>
      </c>
      <c r="AQ214" s="417">
        <f t="shared" si="118"/>
        <v>140.83404583890905</v>
      </c>
      <c r="AR214" s="417">
        <f t="shared" si="119"/>
        <v>58.062165745652358</v>
      </c>
      <c r="AS214" s="417">
        <f t="shared" si="120"/>
        <v>65.942909781246854</v>
      </c>
      <c r="AT214" s="417"/>
    </row>
    <row r="215" spans="1:46">
      <c r="A215" s="416" t="s">
        <v>290</v>
      </c>
      <c r="B215" s="416" t="s">
        <v>632</v>
      </c>
      <c r="C215" s="425" t="s">
        <v>632</v>
      </c>
      <c r="D215" s="424">
        <v>0</v>
      </c>
      <c r="E215" s="424">
        <v>0</v>
      </c>
      <c r="F215" s="424">
        <v>0</v>
      </c>
      <c r="G215" s="424">
        <v>0</v>
      </c>
      <c r="I215" s="425" t="s">
        <v>632</v>
      </c>
      <c r="J215" s="424">
        <v>0</v>
      </c>
      <c r="K215" s="424">
        <v>0</v>
      </c>
      <c r="L215" s="424">
        <v>0</v>
      </c>
      <c r="M215" s="424">
        <v>0</v>
      </c>
      <c r="O215" s="425" t="s">
        <v>632</v>
      </c>
      <c r="P215" s="417">
        <v>0</v>
      </c>
      <c r="Q215" s="417">
        <v>0</v>
      </c>
      <c r="R215" s="417">
        <v>0</v>
      </c>
      <c r="S215" s="417">
        <v>0</v>
      </c>
      <c r="U215" s="425" t="s">
        <v>632</v>
      </c>
      <c r="V215" s="424">
        <v>0</v>
      </c>
      <c r="W215" s="424">
        <v>0</v>
      </c>
      <c r="X215" s="424">
        <v>0</v>
      </c>
      <c r="Y215" s="424">
        <v>0</v>
      </c>
      <c r="Z215" s="441"/>
      <c r="AA215" s="417">
        <f t="shared" si="112"/>
        <v>0</v>
      </c>
      <c r="AB215" s="417">
        <f t="shared" si="113"/>
        <v>0</v>
      </c>
      <c r="AC215" s="417">
        <f t="shared" si="114"/>
        <v>0</v>
      </c>
      <c r="AD215" s="417">
        <f t="shared" si="115"/>
        <v>0</v>
      </c>
      <c r="AF215" s="417">
        <f t="shared" si="116"/>
        <v>0</v>
      </c>
      <c r="AG215" s="417">
        <f t="shared" si="109"/>
        <v>0</v>
      </c>
      <c r="AH215" s="417">
        <f t="shared" si="110"/>
        <v>0</v>
      </c>
      <c r="AI215" s="417">
        <f t="shared" si="111"/>
        <v>0</v>
      </c>
      <c r="AK215" s="417">
        <v>0</v>
      </c>
      <c r="AL215" s="417">
        <v>0</v>
      </c>
      <c r="AM215" s="417">
        <v>0</v>
      </c>
      <c r="AN215" s="417">
        <v>0</v>
      </c>
      <c r="AP215" s="417">
        <f t="shared" si="117"/>
        <v>0</v>
      </c>
      <c r="AQ215" s="417">
        <f t="shared" si="118"/>
        <v>0</v>
      </c>
      <c r="AR215" s="417">
        <f t="shared" si="119"/>
        <v>0</v>
      </c>
      <c r="AS215" s="417">
        <f t="shared" si="120"/>
        <v>0</v>
      </c>
      <c r="AT215" s="417"/>
    </row>
    <row r="216" spans="1:46">
      <c r="A216" s="416" t="s">
        <v>290</v>
      </c>
      <c r="B216" s="416" t="s">
        <v>631</v>
      </c>
      <c r="C216" s="425" t="s">
        <v>631</v>
      </c>
      <c r="D216" s="424">
        <v>175.75742456321549</v>
      </c>
      <c r="E216" s="424">
        <v>140.51289825911968</v>
      </c>
      <c r="F216" s="424">
        <v>142.50620064698273</v>
      </c>
      <c r="G216" s="424">
        <v>283.38513953888952</v>
      </c>
      <c r="I216" s="425" t="s">
        <v>631</v>
      </c>
      <c r="J216" s="424">
        <v>22720</v>
      </c>
      <c r="K216" s="424">
        <v>15764</v>
      </c>
      <c r="L216" s="424">
        <v>20466</v>
      </c>
      <c r="M216" s="424">
        <v>37109</v>
      </c>
      <c r="O216" s="425" t="s">
        <v>631</v>
      </c>
      <c r="P216" s="417">
        <v>3373.4630434398368</v>
      </c>
      <c r="Q216" s="417">
        <v>2838.6444092751449</v>
      </c>
      <c r="R216" s="417">
        <v>2761.7480745539287</v>
      </c>
      <c r="S216" s="417">
        <v>5460.2146346606842</v>
      </c>
      <c r="U216" s="425" t="s">
        <v>631</v>
      </c>
      <c r="V216" s="424">
        <v>22720</v>
      </c>
      <c r="W216" s="424">
        <v>15764</v>
      </c>
      <c r="X216" s="424">
        <v>20466</v>
      </c>
      <c r="Y216" s="424">
        <v>37109</v>
      </c>
      <c r="Z216" s="441">
        <v>7735.8021374654709</v>
      </c>
      <c r="AA216" s="417">
        <f t="shared" si="112"/>
        <v>7735.8021374654709</v>
      </c>
      <c r="AB216" s="417">
        <f t="shared" si="113"/>
        <v>8913.5307193047247</v>
      </c>
      <c r="AC216" s="417">
        <f t="shared" si="114"/>
        <v>6963.0704899336815</v>
      </c>
      <c r="AD216" s="417">
        <f t="shared" si="115"/>
        <v>7636.5609296636803</v>
      </c>
      <c r="AF216" s="417">
        <f t="shared" si="116"/>
        <v>148479.88747534493</v>
      </c>
      <c r="AG216" s="417">
        <f t="shared" si="109"/>
        <v>180071.32766272168</v>
      </c>
      <c r="AH216" s="417">
        <f t="shared" si="110"/>
        <v>134943.22654910234</v>
      </c>
      <c r="AI216" s="417">
        <f t="shared" si="111"/>
        <v>147139.90230565856</v>
      </c>
      <c r="AK216" s="417">
        <v>7735.8021374654709</v>
      </c>
      <c r="AL216" s="417">
        <v>7735.8021374654709</v>
      </c>
      <c r="AM216" s="417">
        <v>8913.5307193047229</v>
      </c>
      <c r="AN216" s="417">
        <v>6963.0704899336806</v>
      </c>
      <c r="AP216" s="417">
        <f t="shared" si="117"/>
        <v>175.75742456321549</v>
      </c>
      <c r="AQ216" s="417">
        <f t="shared" si="118"/>
        <v>121.94718489500569</v>
      </c>
      <c r="AR216" s="417">
        <f t="shared" si="119"/>
        <v>182.42431970129047</v>
      </c>
      <c r="AS216" s="417">
        <f t="shared" si="120"/>
        <v>258.39258281094897</v>
      </c>
      <c r="AT216" s="417"/>
    </row>
    <row r="217" spans="1:46">
      <c r="A217" s="416" t="s">
        <v>290</v>
      </c>
      <c r="B217" s="416" t="s">
        <v>630</v>
      </c>
      <c r="C217" s="425" t="s">
        <v>630</v>
      </c>
      <c r="D217" s="424">
        <v>99.65847387525892</v>
      </c>
      <c r="E217" s="424">
        <v>122.4397352121034</v>
      </c>
      <c r="F217" s="424">
        <v>62.829377168624021</v>
      </c>
      <c r="G217" s="424">
        <v>1265.363799834091</v>
      </c>
      <c r="I217" s="425" t="s">
        <v>630</v>
      </c>
      <c r="J217" s="424">
        <v>26480</v>
      </c>
      <c r="K217" s="424">
        <v>36345</v>
      </c>
      <c r="L217" s="424">
        <v>36958</v>
      </c>
      <c r="M217" s="424">
        <v>268347</v>
      </c>
      <c r="O217" s="425" t="s">
        <v>630</v>
      </c>
      <c r="P217" s="417">
        <v>1912.8305926153344</v>
      </c>
      <c r="Q217" s="417">
        <v>2473.5300042849171</v>
      </c>
      <c r="R217" s="417">
        <v>1217.6235885392252</v>
      </c>
      <c r="S217" s="417">
        <v>24380.80539179366</v>
      </c>
      <c r="U217" s="425" t="s">
        <v>630</v>
      </c>
      <c r="V217" s="424">
        <v>26480</v>
      </c>
      <c r="W217" s="424">
        <v>36345</v>
      </c>
      <c r="X217" s="424">
        <v>36958</v>
      </c>
      <c r="Y217" s="424">
        <v>268347</v>
      </c>
      <c r="Z217" s="441">
        <v>3763.5375330535849</v>
      </c>
      <c r="AA217" s="417">
        <f t="shared" si="112"/>
        <v>3763.5375330535849</v>
      </c>
      <c r="AB217" s="417">
        <f t="shared" si="113"/>
        <v>3368.8192381924168</v>
      </c>
      <c r="AC217" s="417">
        <f t="shared" si="114"/>
        <v>1700.0210284275129</v>
      </c>
      <c r="AD217" s="417">
        <f t="shared" si="115"/>
        <v>4715.4013267675473</v>
      </c>
      <c r="AF217" s="417">
        <f t="shared" si="116"/>
        <v>72236.80485707456</v>
      </c>
      <c r="AG217" s="417">
        <f t="shared" si="109"/>
        <v>68056.954306917527</v>
      </c>
      <c r="AH217" s="417">
        <f t="shared" si="110"/>
        <v>32946.143961773509</v>
      </c>
      <c r="AI217" s="417">
        <f t="shared" si="111"/>
        <v>90855.516893401669</v>
      </c>
      <c r="AK217" s="417">
        <v>3763.5375330535844</v>
      </c>
      <c r="AL217" s="417">
        <v>3763.5375330535844</v>
      </c>
      <c r="AM217" s="417">
        <v>3368.8192381924177</v>
      </c>
      <c r="AN217" s="417">
        <v>1700.0210284275131</v>
      </c>
      <c r="AP217" s="417">
        <f t="shared" si="117"/>
        <v>99.65847387525892</v>
      </c>
      <c r="AQ217" s="417">
        <f t="shared" si="118"/>
        <v>136.78577163883253</v>
      </c>
      <c r="AR217" s="417">
        <f t="shared" si="119"/>
        <v>124.50482140511538</v>
      </c>
      <c r="AS217" s="417">
        <f t="shared" si="120"/>
        <v>456.1955429154379</v>
      </c>
      <c r="AT217" s="417"/>
    </row>
    <row r="218" spans="1:46">
      <c r="A218" s="416" t="s">
        <v>290</v>
      </c>
      <c r="B218" s="416" t="s">
        <v>629</v>
      </c>
      <c r="C218" s="425" t="s">
        <v>629</v>
      </c>
      <c r="D218" s="424">
        <v>52.934452262300532</v>
      </c>
      <c r="E218" s="424">
        <v>251.11497358360694</v>
      </c>
      <c r="F218" s="424">
        <v>164.62187639216006</v>
      </c>
      <c r="G218" s="424">
        <v>146.90804391194052</v>
      </c>
      <c r="I218" s="425" t="s">
        <v>629</v>
      </c>
      <c r="J218" s="424">
        <v>17130</v>
      </c>
      <c r="K218" s="424">
        <v>102323</v>
      </c>
      <c r="L218" s="424">
        <v>77960</v>
      </c>
      <c r="M218" s="424">
        <v>74168</v>
      </c>
      <c r="O218" s="425" t="s">
        <v>629</v>
      </c>
      <c r="P218" s="417">
        <v>1016.0163582015457</v>
      </c>
      <c r="Q218" s="417">
        <v>5073.0297693657967</v>
      </c>
      <c r="R218" s="417">
        <v>3190.3464417085283</v>
      </c>
      <c r="S218" s="417">
        <v>2830.598148592303</v>
      </c>
      <c r="U218" s="425" t="s">
        <v>629</v>
      </c>
      <c r="V218" s="424">
        <v>17130</v>
      </c>
      <c r="W218" s="424">
        <v>102323</v>
      </c>
      <c r="X218" s="424">
        <v>77960</v>
      </c>
      <c r="Y218" s="424">
        <v>74168</v>
      </c>
      <c r="Z218" s="441">
        <v>3090.1606691360494</v>
      </c>
      <c r="AA218" s="417">
        <f t="shared" si="112"/>
        <v>3090.1606691360494</v>
      </c>
      <c r="AB218" s="417">
        <f t="shared" si="113"/>
        <v>2454.140062191364</v>
      </c>
      <c r="AC218" s="417">
        <f t="shared" si="114"/>
        <v>2111.6197587501292</v>
      </c>
      <c r="AD218" s="417">
        <f t="shared" si="115"/>
        <v>1980.7470056080858</v>
      </c>
      <c r="AF218" s="417">
        <f t="shared" si="116"/>
        <v>59312.104973820526</v>
      </c>
      <c r="AG218" s="417">
        <f t="shared" si="109"/>
        <v>49578.587114977046</v>
      </c>
      <c r="AH218" s="417">
        <f t="shared" si="110"/>
        <v>40922.863541669161</v>
      </c>
      <c r="AI218" s="417">
        <f t="shared" si="111"/>
        <v>38164.682188980463</v>
      </c>
      <c r="AK218" s="417">
        <v>3090.1606691360494</v>
      </c>
      <c r="AL218" s="417">
        <v>3090.1606691360494</v>
      </c>
      <c r="AM218" s="417">
        <v>2454.140062191364</v>
      </c>
      <c r="AN218" s="417">
        <v>2111.6197587501288</v>
      </c>
      <c r="AP218" s="417">
        <f t="shared" si="117"/>
        <v>52.934452262300532</v>
      </c>
      <c r="AQ218" s="417">
        <f t="shared" si="118"/>
        <v>316.19451014800796</v>
      </c>
      <c r="AR218" s="417">
        <f t="shared" si="119"/>
        <v>191.32475924843874</v>
      </c>
      <c r="AS218" s="417">
        <f t="shared" si="120"/>
        <v>156.61461426697954</v>
      </c>
      <c r="AT218" s="417"/>
    </row>
    <row r="219" spans="1:46">
      <c r="C219" s="432" t="s">
        <v>302</v>
      </c>
      <c r="D219" s="431">
        <v>5636.1784822989084</v>
      </c>
      <c r="E219" s="431">
        <v>7160.2982770818708</v>
      </c>
      <c r="F219" s="431">
        <v>10797.60641000601</v>
      </c>
      <c r="G219" s="431">
        <v>13893.682144639026</v>
      </c>
      <c r="I219" s="432" t="s">
        <v>302</v>
      </c>
      <c r="J219" s="431">
        <v>634098</v>
      </c>
      <c r="K219" s="431">
        <v>762343</v>
      </c>
      <c r="L219" s="431">
        <v>1400055</v>
      </c>
      <c r="M219" s="431">
        <v>2004860</v>
      </c>
      <c r="O219" s="432" t="s">
        <v>302</v>
      </c>
      <c r="P219" s="417">
        <v>108180.00925717675</v>
      </c>
      <c r="Q219" s="417">
        <v>144652.49044609838</v>
      </c>
      <c r="R219" s="417">
        <v>209255.93817841104</v>
      </c>
      <c r="S219" s="417">
        <v>267701.00471366139</v>
      </c>
      <c r="U219" s="432" t="s">
        <v>302</v>
      </c>
      <c r="V219" s="431">
        <v>634098</v>
      </c>
      <c r="W219" s="431">
        <v>762343</v>
      </c>
      <c r="X219" s="431">
        <v>1400055</v>
      </c>
      <c r="Y219" s="431">
        <v>2004860</v>
      </c>
      <c r="Z219" s="441"/>
      <c r="AA219" s="417">
        <f t="shared" si="112"/>
        <v>8888.4974913955066</v>
      </c>
      <c r="AB219" s="417">
        <f t="shared" si="113"/>
        <v>9392.4890463765933</v>
      </c>
      <c r="AC219" s="417">
        <f t="shared" si="114"/>
        <v>7712.2730249925971</v>
      </c>
      <c r="AD219" s="417">
        <f t="shared" si="115"/>
        <v>6930.0011694776822</v>
      </c>
      <c r="AF219" s="417">
        <f t="shared" si="116"/>
        <v>170604.55837611339</v>
      </c>
      <c r="AG219" s="417">
        <f t="shared" si="109"/>
        <v>189747.25346215337</v>
      </c>
      <c r="AH219" s="417">
        <f t="shared" si="110"/>
        <v>149462.65552311233</v>
      </c>
      <c r="AI219" s="417">
        <f t="shared" si="111"/>
        <v>133526.03409398231</v>
      </c>
      <c r="AK219" s="417">
        <v>8888.4974913955084</v>
      </c>
      <c r="AL219" s="417">
        <v>8888.4974913955084</v>
      </c>
      <c r="AM219" s="417">
        <v>9392.4890463765914</v>
      </c>
      <c r="AN219" s="417">
        <v>7712.2730249925962</v>
      </c>
      <c r="AP219" s="417">
        <f t="shared" si="117"/>
        <v>5636.1784822989093</v>
      </c>
      <c r="AQ219" s="417">
        <f t="shared" si="118"/>
        <v>6776.0838430829263</v>
      </c>
      <c r="AR219" s="417">
        <f t="shared" si="119"/>
        <v>13150.00125182478</v>
      </c>
      <c r="AS219" s="417">
        <f t="shared" si="120"/>
        <v>15462.027696886656</v>
      </c>
      <c r="AT219" s="417"/>
    </row>
    <row r="220" spans="1:46">
      <c r="A220" s="416" t="s">
        <v>302</v>
      </c>
      <c r="B220" s="416" t="s">
        <v>638</v>
      </c>
      <c r="C220" s="425" t="s">
        <v>638</v>
      </c>
      <c r="D220" s="424">
        <v>426.11030620718395</v>
      </c>
      <c r="E220" s="424">
        <v>342.59884996637885</v>
      </c>
      <c r="F220" s="424">
        <v>596.96809639116657</v>
      </c>
      <c r="G220" s="424">
        <v>750.56277722978461</v>
      </c>
      <c r="I220" s="425" t="s">
        <v>638</v>
      </c>
      <c r="J220" s="424">
        <v>68117</v>
      </c>
      <c r="K220" s="424">
        <v>80585</v>
      </c>
      <c r="L220" s="424">
        <v>163758</v>
      </c>
      <c r="M220" s="424">
        <v>189530</v>
      </c>
      <c r="O220" s="425" t="s">
        <v>638</v>
      </c>
      <c r="P220" s="417">
        <v>8178.7006949555462</v>
      </c>
      <c r="Q220" s="417">
        <v>6921.1888882096737</v>
      </c>
      <c r="R220" s="417">
        <v>11569.149154867569</v>
      </c>
      <c r="S220" s="417">
        <v>14461.710543926485</v>
      </c>
      <c r="U220" s="425" t="s">
        <v>638</v>
      </c>
      <c r="V220" s="424">
        <v>68117</v>
      </c>
      <c r="W220" s="424">
        <v>80585</v>
      </c>
      <c r="X220" s="424">
        <v>163758</v>
      </c>
      <c r="Y220" s="424">
        <v>189530</v>
      </c>
      <c r="Z220" s="441">
        <v>6255.5647812907782</v>
      </c>
      <c r="AA220" s="417">
        <f t="shared" si="112"/>
        <v>6255.5647812907782</v>
      </c>
      <c r="AB220" s="417">
        <f t="shared" si="113"/>
        <v>4251.3972819554365</v>
      </c>
      <c r="AC220" s="417">
        <f t="shared" si="114"/>
        <v>3645.4285982435458</v>
      </c>
      <c r="AD220" s="417">
        <f t="shared" si="115"/>
        <v>3960.1265088892765</v>
      </c>
      <c r="AF220" s="417">
        <f t="shared" si="116"/>
        <v>120068.42190577311</v>
      </c>
      <c r="AG220" s="417">
        <f t="shared" si="109"/>
        <v>85886.813776877505</v>
      </c>
      <c r="AH220" s="417">
        <f t="shared" si="110"/>
        <v>70647.841051231502</v>
      </c>
      <c r="AI220" s="417">
        <f t="shared" si="111"/>
        <v>76303.015585535191</v>
      </c>
      <c r="AK220" s="417">
        <v>6255.5647812907791</v>
      </c>
      <c r="AL220" s="417">
        <v>6255.5647812907791</v>
      </c>
      <c r="AM220" s="417">
        <v>4251.3972819554365</v>
      </c>
      <c r="AN220" s="417">
        <v>3645.4285982435454</v>
      </c>
      <c r="AP220" s="417">
        <f t="shared" si="117"/>
        <v>426.11030620718401</v>
      </c>
      <c r="AQ220" s="417">
        <f t="shared" si="118"/>
        <v>504.10468790031746</v>
      </c>
      <c r="AR220" s="417">
        <f t="shared" si="119"/>
        <v>696.20031609845842</v>
      </c>
      <c r="AS220" s="417">
        <f t="shared" si="120"/>
        <v>690.91808222509917</v>
      </c>
      <c r="AT220" s="417"/>
    </row>
    <row r="221" spans="1:46">
      <c r="A221" s="416" t="s">
        <v>302</v>
      </c>
      <c r="B221" s="416" t="s">
        <v>637</v>
      </c>
      <c r="C221" s="425" t="s">
        <v>637</v>
      </c>
      <c r="D221" s="424">
        <v>209.078199719651</v>
      </c>
      <c r="E221" s="424">
        <v>234.45777084858739</v>
      </c>
      <c r="F221" s="424">
        <v>473.64708271548159</v>
      </c>
      <c r="G221" s="424">
        <v>545.81295747306979</v>
      </c>
      <c r="I221" s="425" t="s">
        <v>637</v>
      </c>
      <c r="J221" s="424">
        <v>28333</v>
      </c>
      <c r="K221" s="424">
        <v>30778</v>
      </c>
      <c r="L221" s="424">
        <v>58956</v>
      </c>
      <c r="M221" s="424">
        <v>92786</v>
      </c>
      <c r="O221" s="425" t="s">
        <v>637</v>
      </c>
      <c r="P221" s="417">
        <v>4013.01726909119</v>
      </c>
      <c r="Q221" s="417">
        <v>4736.5206232037854</v>
      </c>
      <c r="R221" s="417">
        <v>9179.207029369798</v>
      </c>
      <c r="S221" s="417">
        <v>10516.627311619841</v>
      </c>
      <c r="U221" s="425" t="s">
        <v>637</v>
      </c>
      <c r="V221" s="424">
        <v>28333</v>
      </c>
      <c r="W221" s="424">
        <v>30778</v>
      </c>
      <c r="X221" s="424">
        <v>58956</v>
      </c>
      <c r="Y221" s="424">
        <v>92786</v>
      </c>
      <c r="Z221" s="441">
        <v>7379.3173938393738</v>
      </c>
      <c r="AA221" s="417">
        <f t="shared" si="112"/>
        <v>7379.3173938393738</v>
      </c>
      <c r="AB221" s="417">
        <f t="shared" si="113"/>
        <v>7617.7065062248166</v>
      </c>
      <c r="AC221" s="417">
        <f t="shared" si="114"/>
        <v>8033.9080452452945</v>
      </c>
      <c r="AD221" s="417">
        <f t="shared" si="115"/>
        <v>5882.4925901867718</v>
      </c>
      <c r="AF221" s="417">
        <f t="shared" si="116"/>
        <v>141637.5699393354</v>
      </c>
      <c r="AG221" s="417">
        <f t="shared" si="109"/>
        <v>153893.06073181448</v>
      </c>
      <c r="AH221" s="417">
        <f t="shared" si="110"/>
        <v>155695.892349715</v>
      </c>
      <c r="AI221" s="417">
        <f t="shared" si="111"/>
        <v>113342.82447373355</v>
      </c>
      <c r="AK221" s="417">
        <v>7379.3173938393747</v>
      </c>
      <c r="AL221" s="417">
        <v>7379.3173938393747</v>
      </c>
      <c r="AM221" s="417">
        <v>7617.7065062248166</v>
      </c>
      <c r="AN221" s="417">
        <v>8033.9080452452936</v>
      </c>
      <c r="AP221" s="417">
        <f t="shared" si="117"/>
        <v>209.07819971965102</v>
      </c>
      <c r="AQ221" s="417">
        <f t="shared" si="118"/>
        <v>227.12063074758828</v>
      </c>
      <c r="AR221" s="417">
        <f t="shared" si="119"/>
        <v>449.10950478099028</v>
      </c>
      <c r="AS221" s="417">
        <f t="shared" si="120"/>
        <v>745.43419188612984</v>
      </c>
      <c r="AT221" s="417"/>
    </row>
    <row r="222" spans="1:46">
      <c r="A222" s="416" t="s">
        <v>302</v>
      </c>
      <c r="B222" s="416" t="s">
        <v>636</v>
      </c>
      <c r="C222" s="425" t="s">
        <v>636</v>
      </c>
      <c r="D222" s="424">
        <v>694.35817478748686</v>
      </c>
      <c r="E222" s="424">
        <v>700.13462193853002</v>
      </c>
      <c r="F222" s="424">
        <v>1122.4112936251418</v>
      </c>
      <c r="G222" s="424">
        <v>1388.5962958329003</v>
      </c>
      <c r="I222" s="425" t="s">
        <v>636</v>
      </c>
      <c r="J222" s="424">
        <v>47213</v>
      </c>
      <c r="K222" s="424">
        <v>54575</v>
      </c>
      <c r="L222" s="424">
        <v>122658</v>
      </c>
      <c r="M222" s="424">
        <v>141466</v>
      </c>
      <c r="O222" s="425" t="s">
        <v>636</v>
      </c>
      <c r="P222" s="417">
        <v>13327.412184020861</v>
      </c>
      <c r="Q222" s="417">
        <v>14144.133776535959</v>
      </c>
      <c r="R222" s="417">
        <v>21752.15685320042</v>
      </c>
      <c r="S222" s="417">
        <v>26755.227280017345</v>
      </c>
      <c r="U222" s="425" t="s">
        <v>636</v>
      </c>
      <c r="V222" s="424">
        <v>47213</v>
      </c>
      <c r="W222" s="424">
        <v>54575</v>
      </c>
      <c r="X222" s="424">
        <v>122658</v>
      </c>
      <c r="Y222" s="424">
        <v>141466</v>
      </c>
      <c r="Z222" s="441">
        <v>14706.927642545208</v>
      </c>
      <c r="AA222" s="417">
        <f t="shared" si="112"/>
        <v>14706.927642545208</v>
      </c>
      <c r="AB222" s="417">
        <f t="shared" si="113"/>
        <v>12828.852440467796</v>
      </c>
      <c r="AC222" s="417">
        <f t="shared" si="114"/>
        <v>9150.7385871703591</v>
      </c>
      <c r="AD222" s="417">
        <f t="shared" si="115"/>
        <v>9815.7599411370957</v>
      </c>
      <c r="AF222" s="417">
        <f t="shared" si="116"/>
        <v>282282.68027917866</v>
      </c>
      <c r="AG222" s="417">
        <f t="shared" si="109"/>
        <v>259168.73617106656</v>
      </c>
      <c r="AH222" s="417">
        <f t="shared" si="110"/>
        <v>177339.89510020072</v>
      </c>
      <c r="AI222" s="417">
        <f t="shared" si="111"/>
        <v>189128.32256526194</v>
      </c>
      <c r="AK222" s="417">
        <v>14706.927642545208</v>
      </c>
      <c r="AL222" s="417">
        <v>14706.927642545208</v>
      </c>
      <c r="AM222" s="417">
        <v>12828.852440467796</v>
      </c>
      <c r="AN222" s="417">
        <v>9150.7385871703573</v>
      </c>
      <c r="AP222" s="417">
        <f t="shared" si="117"/>
        <v>694.35817478748686</v>
      </c>
      <c r="AQ222" s="417">
        <f t="shared" si="118"/>
        <v>802.6305760919048</v>
      </c>
      <c r="AR222" s="417">
        <f t="shared" si="119"/>
        <v>1573.5613826428987</v>
      </c>
      <c r="AS222" s="417">
        <f t="shared" si="120"/>
        <v>1294.5183849726418</v>
      </c>
      <c r="AT222" s="417"/>
    </row>
    <row r="223" spans="1:46">
      <c r="A223" s="416" t="s">
        <v>302</v>
      </c>
      <c r="B223" s="416" t="s">
        <v>635</v>
      </c>
      <c r="C223" s="425" t="s">
        <v>635</v>
      </c>
      <c r="D223" s="424">
        <v>364.25515989387537</v>
      </c>
      <c r="E223" s="424">
        <v>382.05108256753346</v>
      </c>
      <c r="F223" s="424">
        <v>572.62690395127208</v>
      </c>
      <c r="G223" s="424">
        <v>676.29316008893829</v>
      </c>
      <c r="I223" s="425" t="s">
        <v>635</v>
      </c>
      <c r="J223" s="424">
        <v>63496</v>
      </c>
      <c r="K223" s="424">
        <v>66008</v>
      </c>
      <c r="L223" s="424">
        <v>122368</v>
      </c>
      <c r="M223" s="424">
        <v>152456</v>
      </c>
      <c r="O223" s="425" t="s">
        <v>635</v>
      </c>
      <c r="P223" s="417">
        <v>6991.4618021857077</v>
      </c>
      <c r="Q223" s="417">
        <v>7718.2036882329985</v>
      </c>
      <c r="R223" s="417">
        <v>11097.420619210699</v>
      </c>
      <c r="S223" s="417">
        <v>13030.696726183782</v>
      </c>
      <c r="U223" s="425" t="s">
        <v>635</v>
      </c>
      <c r="V223" s="424">
        <v>63496</v>
      </c>
      <c r="W223" s="424">
        <v>66008</v>
      </c>
      <c r="X223" s="424">
        <v>122368</v>
      </c>
      <c r="Y223" s="424">
        <v>152456</v>
      </c>
      <c r="Z223" s="441">
        <v>5736.6630952166333</v>
      </c>
      <c r="AA223" s="417">
        <f t="shared" si="112"/>
        <v>5736.6630952166333</v>
      </c>
      <c r="AB223" s="417">
        <f t="shared" si="113"/>
        <v>5787.9511963327695</v>
      </c>
      <c r="AC223" s="417">
        <f t="shared" si="114"/>
        <v>4679.547789873759</v>
      </c>
      <c r="AD223" s="417">
        <f t="shared" si="115"/>
        <v>4435.9891384329785</v>
      </c>
      <c r="AF223" s="417">
        <f t="shared" si="116"/>
        <v>110108.69664523289</v>
      </c>
      <c r="AG223" s="417">
        <f t="shared" si="109"/>
        <v>116928.3069966216</v>
      </c>
      <c r="AH223" s="417">
        <f t="shared" si="110"/>
        <v>90688.910656468186</v>
      </c>
      <c r="AI223" s="417">
        <f t="shared" si="111"/>
        <v>85471.852378284762</v>
      </c>
      <c r="AK223" s="417">
        <v>5736.6630952166333</v>
      </c>
      <c r="AL223" s="417">
        <v>5736.6630952166333</v>
      </c>
      <c r="AM223" s="417">
        <v>5787.9511963327695</v>
      </c>
      <c r="AN223" s="417">
        <v>4679.5477898737581</v>
      </c>
      <c r="AP223" s="417">
        <f t="shared" si="117"/>
        <v>364.25515989387537</v>
      </c>
      <c r="AQ223" s="417">
        <f t="shared" si="118"/>
        <v>378.66565758905955</v>
      </c>
      <c r="AR223" s="417">
        <f t="shared" si="119"/>
        <v>708.26001199284838</v>
      </c>
      <c r="AS223" s="417">
        <f t="shared" si="120"/>
        <v>713.42513785299377</v>
      </c>
      <c r="AT223" s="417"/>
    </row>
    <row r="224" spans="1:46">
      <c r="A224" s="416" t="s">
        <v>302</v>
      </c>
      <c r="B224" s="416" t="s">
        <v>634</v>
      </c>
      <c r="C224" s="425" t="s">
        <v>634</v>
      </c>
      <c r="D224" s="424">
        <v>902.29559652149885</v>
      </c>
      <c r="E224" s="424">
        <v>929.88369813696204</v>
      </c>
      <c r="F224" s="424">
        <v>1677.5681856241581</v>
      </c>
      <c r="G224" s="424">
        <v>2525.502861777165</v>
      </c>
      <c r="I224" s="425" t="s">
        <v>634</v>
      </c>
      <c r="J224" s="424">
        <v>45843</v>
      </c>
      <c r="K224" s="424">
        <v>48842</v>
      </c>
      <c r="L224" s="424">
        <v>111131</v>
      </c>
      <c r="M224" s="424">
        <v>185750</v>
      </c>
      <c r="O224" s="425" t="s">
        <v>634</v>
      </c>
      <c r="P224" s="417">
        <v>17318.533522485581</v>
      </c>
      <c r="Q224" s="417">
        <v>18785.52925529216</v>
      </c>
      <c r="R224" s="417">
        <v>32511.01134930539</v>
      </c>
      <c r="S224" s="417">
        <v>48660.941460060982</v>
      </c>
      <c r="U224" s="425" t="s">
        <v>634</v>
      </c>
      <c r="V224" s="424">
        <v>45843</v>
      </c>
      <c r="W224" s="424">
        <v>48842</v>
      </c>
      <c r="X224" s="424">
        <v>111131</v>
      </c>
      <c r="Y224" s="424">
        <v>185750</v>
      </c>
      <c r="Z224" s="441">
        <v>19682.298203029881</v>
      </c>
      <c r="AA224" s="417">
        <f t="shared" si="112"/>
        <v>19682.298203029881</v>
      </c>
      <c r="AB224" s="417">
        <f t="shared" si="113"/>
        <v>19038.608126959625</v>
      </c>
      <c r="AC224" s="417">
        <f t="shared" si="114"/>
        <v>15095.411591942466</v>
      </c>
      <c r="AD224" s="417">
        <f t="shared" si="115"/>
        <v>13596.246900550013</v>
      </c>
      <c r="AF224" s="417">
        <f t="shared" si="116"/>
        <v>377779.23614260805</v>
      </c>
      <c r="AG224" s="417">
        <f t="shared" ref="AG224:AG258" si="121">IFERROR(Q224/W224*10^6,0)</f>
        <v>384618.3459991843</v>
      </c>
      <c r="AH224" s="417">
        <f t="shared" ref="AH224:AH258" si="122">IFERROR(R224/X224*10^6,0)</f>
        <v>292546.73627795477</v>
      </c>
      <c r="AI224" s="417">
        <f t="shared" ref="AI224:AI258" si="123">IFERROR(S224/Y224*10^6,0)</f>
        <v>261970.07515510623</v>
      </c>
      <c r="AK224" s="417">
        <v>19682.298203029881</v>
      </c>
      <c r="AL224" s="417">
        <v>19682.298203029881</v>
      </c>
      <c r="AM224" s="417">
        <v>19038.608126959625</v>
      </c>
      <c r="AN224" s="417">
        <v>15095.411591942466</v>
      </c>
      <c r="AP224" s="417">
        <f t="shared" si="117"/>
        <v>902.29559652149885</v>
      </c>
      <c r="AQ224" s="417">
        <f t="shared" si="118"/>
        <v>961.32280883238548</v>
      </c>
      <c r="AR224" s="417">
        <f t="shared" si="119"/>
        <v>2115.7795597571503</v>
      </c>
      <c r="AS224" s="417">
        <f t="shared" si="120"/>
        <v>2803.9727032033129</v>
      </c>
      <c r="AT224" s="417"/>
    </row>
    <row r="225" spans="1:46">
      <c r="A225" s="416" t="s">
        <v>302</v>
      </c>
      <c r="B225" s="416" t="s">
        <v>633</v>
      </c>
      <c r="C225" s="425" t="s">
        <v>633</v>
      </c>
      <c r="D225" s="424">
        <v>1043.7703180230656</v>
      </c>
      <c r="E225" s="424">
        <v>1838.9827004819665</v>
      </c>
      <c r="F225" s="424">
        <v>1875.1849685532675</v>
      </c>
      <c r="G225" s="424">
        <v>1564.5010058838111</v>
      </c>
      <c r="I225" s="425" t="s">
        <v>633</v>
      </c>
      <c r="J225" s="424">
        <v>78255</v>
      </c>
      <c r="K225" s="424">
        <v>85034</v>
      </c>
      <c r="L225" s="424">
        <v>168992</v>
      </c>
      <c r="M225" s="424">
        <v>167561</v>
      </c>
      <c r="O225" s="425" t="s">
        <v>633</v>
      </c>
      <c r="P225" s="417">
        <v>20033.979232688398</v>
      </c>
      <c r="Q225" s="417">
        <v>37151.165666302353</v>
      </c>
      <c r="R225" s="417">
        <v>36340.793964210607</v>
      </c>
      <c r="S225" s="417">
        <v>30144.528051711197</v>
      </c>
      <c r="U225" s="425" t="s">
        <v>633</v>
      </c>
      <c r="V225" s="424">
        <v>78255</v>
      </c>
      <c r="W225" s="424">
        <v>85034</v>
      </c>
      <c r="X225" s="424">
        <v>168992</v>
      </c>
      <c r="Y225" s="424">
        <v>167561</v>
      </c>
      <c r="Z225" s="441">
        <v>13338.065529653895</v>
      </c>
      <c r="AA225" s="417">
        <f t="shared" si="112"/>
        <v>13338.065529653895</v>
      </c>
      <c r="AB225" s="417">
        <f t="shared" si="113"/>
        <v>21626.440017898331</v>
      </c>
      <c r="AC225" s="417">
        <f t="shared" si="114"/>
        <v>11096.29431306374</v>
      </c>
      <c r="AD225" s="417">
        <f t="shared" si="115"/>
        <v>9336.9042073263536</v>
      </c>
      <c r="AF225" s="417">
        <f t="shared" si="116"/>
        <v>256008.93531005559</v>
      </c>
      <c r="AG225" s="417">
        <f t="shared" si="121"/>
        <v>436897.77813936013</v>
      </c>
      <c r="AH225" s="417">
        <f t="shared" si="122"/>
        <v>215044.4634314678</v>
      </c>
      <c r="AI225" s="417">
        <f t="shared" si="123"/>
        <v>179901.81517006463</v>
      </c>
      <c r="AK225" s="417">
        <v>13338.065529653897</v>
      </c>
      <c r="AL225" s="417">
        <v>13338.065529653897</v>
      </c>
      <c r="AM225" s="417">
        <v>21626.440017898327</v>
      </c>
      <c r="AN225" s="417">
        <v>11096.294313063738</v>
      </c>
      <c r="AP225" s="417">
        <f t="shared" si="117"/>
        <v>1043.7703180230658</v>
      </c>
      <c r="AQ225" s="417">
        <f t="shared" si="118"/>
        <v>1134.1890642485896</v>
      </c>
      <c r="AR225" s="417">
        <f t="shared" si="119"/>
        <v>3654.6953515046739</v>
      </c>
      <c r="AS225" s="417">
        <f t="shared" si="120"/>
        <v>1859.306171391273</v>
      </c>
      <c r="AT225" s="417"/>
    </row>
    <row r="226" spans="1:46">
      <c r="A226" s="416" t="s">
        <v>302</v>
      </c>
      <c r="B226" s="416" t="s">
        <v>97</v>
      </c>
      <c r="C226" s="425" t="s">
        <v>97</v>
      </c>
      <c r="D226" s="424">
        <v>226.74690821469395</v>
      </c>
      <c r="E226" s="424">
        <v>428.47485682521199</v>
      </c>
      <c r="F226" s="424">
        <v>539.92990259525664</v>
      </c>
      <c r="G226" s="424">
        <v>393.07760576332305</v>
      </c>
      <c r="I226" s="425" t="s">
        <v>97</v>
      </c>
      <c r="J226" s="424">
        <v>62534</v>
      </c>
      <c r="K226" s="424">
        <v>107151</v>
      </c>
      <c r="L226" s="424">
        <v>184003</v>
      </c>
      <c r="M226" s="424">
        <v>140906</v>
      </c>
      <c r="O226" s="425" t="s">
        <v>97</v>
      </c>
      <c r="P226" s="417">
        <v>4352.1479503780029</v>
      </c>
      <c r="Q226" s="417">
        <v>8656.0577136406464</v>
      </c>
      <c r="R226" s="417">
        <v>10463.757802233657</v>
      </c>
      <c r="S226" s="417">
        <v>7573.7496293511185</v>
      </c>
      <c r="U226" s="425" t="s">
        <v>97</v>
      </c>
      <c r="V226" s="424">
        <v>62534</v>
      </c>
      <c r="W226" s="424">
        <v>107151</v>
      </c>
      <c r="X226" s="424">
        <v>184003</v>
      </c>
      <c r="Y226" s="424">
        <v>140906</v>
      </c>
      <c r="Z226" s="441">
        <v>3625.9779994034275</v>
      </c>
      <c r="AA226" s="417">
        <f t="shared" si="112"/>
        <v>3625.9779994034275</v>
      </c>
      <c r="AB226" s="417">
        <f t="shared" si="113"/>
        <v>3998.7947553005756</v>
      </c>
      <c r="AC226" s="417">
        <f t="shared" si="114"/>
        <v>2934.3538018144091</v>
      </c>
      <c r="AD226" s="417">
        <f t="shared" si="115"/>
        <v>2789.644200838311</v>
      </c>
      <c r="AF226" s="417">
        <f t="shared" si="116"/>
        <v>69596.506706399756</v>
      </c>
      <c r="AG226" s="417">
        <f t="shared" si="121"/>
        <v>80783.73243031466</v>
      </c>
      <c r="AH226" s="417">
        <f t="shared" si="122"/>
        <v>56867.321740589316</v>
      </c>
      <c r="AI226" s="417">
        <f t="shared" si="123"/>
        <v>53750.369958348965</v>
      </c>
      <c r="AK226" s="417">
        <v>3625.9779994034275</v>
      </c>
      <c r="AL226" s="417">
        <v>3625.9779994034275</v>
      </c>
      <c r="AM226" s="417">
        <v>3998.7947553005761</v>
      </c>
      <c r="AN226" s="417">
        <v>2934.3538018144086</v>
      </c>
      <c r="AP226" s="417">
        <f t="shared" si="117"/>
        <v>226.74690821469395</v>
      </c>
      <c r="AQ226" s="417">
        <f t="shared" si="118"/>
        <v>388.52716861407669</v>
      </c>
      <c r="AR226" s="417">
        <f t="shared" si="119"/>
        <v>735.79023135957198</v>
      </c>
      <c r="AS226" s="417">
        <f t="shared" si="120"/>
        <v>413.46805679846108</v>
      </c>
      <c r="AT226" s="417"/>
    </row>
    <row r="227" spans="1:46">
      <c r="A227" s="416" t="s">
        <v>302</v>
      </c>
      <c r="B227" s="416" t="s">
        <v>632</v>
      </c>
      <c r="C227" s="425" t="s">
        <v>632</v>
      </c>
      <c r="D227" s="424">
        <v>0</v>
      </c>
      <c r="E227" s="424">
        <v>0</v>
      </c>
      <c r="F227" s="424">
        <v>0</v>
      </c>
      <c r="G227" s="424">
        <v>0</v>
      </c>
      <c r="I227" s="425" t="s">
        <v>632</v>
      </c>
      <c r="J227" s="424">
        <v>0</v>
      </c>
      <c r="K227" s="424">
        <v>0</v>
      </c>
      <c r="L227" s="424">
        <v>0</v>
      </c>
      <c r="M227" s="424">
        <v>0</v>
      </c>
      <c r="O227" s="425" t="s">
        <v>632</v>
      </c>
      <c r="P227" s="417">
        <v>0</v>
      </c>
      <c r="Q227" s="417">
        <v>0</v>
      </c>
      <c r="R227" s="417">
        <v>0</v>
      </c>
      <c r="S227" s="417">
        <v>0</v>
      </c>
      <c r="U227" s="425" t="s">
        <v>632</v>
      </c>
      <c r="V227" s="424">
        <v>0</v>
      </c>
      <c r="W227" s="424">
        <v>0</v>
      </c>
      <c r="X227" s="424">
        <v>0</v>
      </c>
      <c r="Y227" s="424">
        <v>0</v>
      </c>
      <c r="Z227" s="441"/>
      <c r="AA227" s="417">
        <f t="shared" si="112"/>
        <v>0</v>
      </c>
      <c r="AB227" s="417">
        <f t="shared" si="113"/>
        <v>0</v>
      </c>
      <c r="AC227" s="417">
        <f t="shared" si="114"/>
        <v>0</v>
      </c>
      <c r="AD227" s="417">
        <f t="shared" si="115"/>
        <v>0</v>
      </c>
      <c r="AF227" s="417">
        <f t="shared" si="116"/>
        <v>0</v>
      </c>
      <c r="AG227" s="417">
        <f t="shared" si="121"/>
        <v>0</v>
      </c>
      <c r="AH227" s="417">
        <f t="shared" si="122"/>
        <v>0</v>
      </c>
      <c r="AI227" s="417">
        <f t="shared" si="123"/>
        <v>0</v>
      </c>
      <c r="AK227" s="417">
        <v>0</v>
      </c>
      <c r="AL227" s="417">
        <v>0</v>
      </c>
      <c r="AM227" s="417">
        <v>0</v>
      </c>
      <c r="AN227" s="417">
        <v>0</v>
      </c>
      <c r="AP227" s="417">
        <f t="shared" si="117"/>
        <v>0</v>
      </c>
      <c r="AQ227" s="417">
        <f t="shared" si="118"/>
        <v>0</v>
      </c>
      <c r="AR227" s="417">
        <f t="shared" si="119"/>
        <v>0</v>
      </c>
      <c r="AS227" s="417">
        <f t="shared" si="120"/>
        <v>0</v>
      </c>
      <c r="AT227" s="417"/>
    </row>
    <row r="228" spans="1:46">
      <c r="A228" s="416" t="s">
        <v>302</v>
      </c>
      <c r="B228" s="416" t="s">
        <v>631</v>
      </c>
      <c r="C228" s="425" t="s">
        <v>631</v>
      </c>
      <c r="D228" s="424">
        <v>303.46663142406055</v>
      </c>
      <c r="E228" s="424">
        <v>234.60826811658862</v>
      </c>
      <c r="F228" s="424">
        <v>321.01936812712097</v>
      </c>
      <c r="G228" s="424">
        <v>494.26607589976771</v>
      </c>
      <c r="I228" s="425" t="s">
        <v>631</v>
      </c>
      <c r="J228" s="424">
        <v>15705</v>
      </c>
      <c r="K228" s="424">
        <v>14397</v>
      </c>
      <c r="L228" s="424">
        <v>26743</v>
      </c>
      <c r="M228" s="424">
        <v>33945</v>
      </c>
      <c r="O228" s="425" t="s">
        <v>631</v>
      </c>
      <c r="P228" s="417">
        <v>5824.6954208073039</v>
      </c>
      <c r="Q228" s="417">
        <v>4739.5609720522953</v>
      </c>
      <c r="R228" s="417">
        <v>6221.3055838589335</v>
      </c>
      <c r="S228" s="417">
        <v>9523.4311348702831</v>
      </c>
      <c r="U228" s="425" t="s">
        <v>631</v>
      </c>
      <c r="V228" s="424">
        <v>15705</v>
      </c>
      <c r="W228" s="424">
        <v>14397</v>
      </c>
      <c r="X228" s="424">
        <v>26743</v>
      </c>
      <c r="Y228" s="424">
        <v>33945</v>
      </c>
      <c r="Z228" s="441">
        <v>19322.93100439736</v>
      </c>
      <c r="AA228" s="417">
        <f t="shared" si="112"/>
        <v>19322.93100439736</v>
      </c>
      <c r="AB228" s="417">
        <f t="shared" si="113"/>
        <v>16295.635765547588</v>
      </c>
      <c r="AC228" s="417">
        <f t="shared" si="114"/>
        <v>12003.865240516059</v>
      </c>
      <c r="AD228" s="417">
        <f t="shared" si="115"/>
        <v>14560.791748409712</v>
      </c>
      <c r="AF228" s="417">
        <f t="shared" si="116"/>
        <v>370881.59317461343</v>
      </c>
      <c r="AG228" s="417">
        <f t="shared" si="121"/>
        <v>329204.76294035529</v>
      </c>
      <c r="AH228" s="417">
        <f t="shared" si="122"/>
        <v>232633.04729682286</v>
      </c>
      <c r="AI228" s="417">
        <f t="shared" si="123"/>
        <v>280554.75430461875</v>
      </c>
      <c r="AK228" s="417">
        <v>19322.93100439736</v>
      </c>
      <c r="AL228" s="417">
        <v>19322.93100439736</v>
      </c>
      <c r="AM228" s="417">
        <v>16295.635765547588</v>
      </c>
      <c r="AN228" s="417">
        <v>12003.865240516059</v>
      </c>
      <c r="AP228" s="417">
        <f t="shared" si="117"/>
        <v>303.46663142406055</v>
      </c>
      <c r="AQ228" s="417">
        <f t="shared" si="118"/>
        <v>278.19223767030877</v>
      </c>
      <c r="AR228" s="417">
        <f t="shared" si="119"/>
        <v>435.79418727803915</v>
      </c>
      <c r="AS228" s="417">
        <f t="shared" si="120"/>
        <v>407.47120558931761</v>
      </c>
      <c r="AT228" s="417"/>
    </row>
    <row r="229" spans="1:46">
      <c r="A229" s="416" t="s">
        <v>302</v>
      </c>
      <c r="B229" s="416" t="s">
        <v>630</v>
      </c>
      <c r="C229" s="425" t="s">
        <v>630</v>
      </c>
      <c r="D229" s="424">
        <v>1013.6179092931216</v>
      </c>
      <c r="E229" s="424">
        <v>1224.3323074496498</v>
      </c>
      <c r="F229" s="424">
        <v>2722.9154122797008</v>
      </c>
      <c r="G229" s="424">
        <v>4719.6173957447063</v>
      </c>
      <c r="I229" s="425" t="s">
        <v>630</v>
      </c>
      <c r="J229" s="424">
        <v>152847</v>
      </c>
      <c r="K229" s="424">
        <v>156460</v>
      </c>
      <c r="L229" s="424">
        <v>289745</v>
      </c>
      <c r="M229" s="424">
        <v>723070</v>
      </c>
      <c r="O229" s="425" t="s">
        <v>630</v>
      </c>
      <c r="P229" s="417">
        <v>19455.238182209625</v>
      </c>
      <c r="Q229" s="417">
        <v>24733.986009083834</v>
      </c>
      <c r="R229" s="417">
        <v>52769.678532552345</v>
      </c>
      <c r="S229" s="417">
        <v>90936.751363096453</v>
      </c>
      <c r="U229" s="425" t="s">
        <v>630</v>
      </c>
      <c r="V229" s="424">
        <v>152847</v>
      </c>
      <c r="W229" s="424">
        <v>156460</v>
      </c>
      <c r="X229" s="424">
        <v>289745</v>
      </c>
      <c r="Y229" s="424">
        <v>723070</v>
      </c>
      <c r="Z229" s="441">
        <v>6631.5852407513503</v>
      </c>
      <c r="AA229" s="417">
        <f t="shared" si="112"/>
        <v>6631.5852407513503</v>
      </c>
      <c r="AB229" s="417">
        <f t="shared" si="113"/>
        <v>7825.2096858599634</v>
      </c>
      <c r="AC229" s="417">
        <f t="shared" si="114"/>
        <v>9397.6269211882882</v>
      </c>
      <c r="AD229" s="417">
        <f t="shared" si="115"/>
        <v>6527.1929353239748</v>
      </c>
      <c r="AF229" s="417">
        <f t="shared" si="116"/>
        <v>127285.70519676294</v>
      </c>
      <c r="AG229" s="417">
        <f t="shared" si="121"/>
        <v>158085.04415878712</v>
      </c>
      <c r="AH229" s="417">
        <f t="shared" si="122"/>
        <v>182124.55273620717</v>
      </c>
      <c r="AI229" s="417">
        <f t="shared" si="123"/>
        <v>125764.79644169509</v>
      </c>
      <c r="AK229" s="417">
        <v>6631.5852407513494</v>
      </c>
      <c r="AL229" s="417">
        <v>6631.5852407513494</v>
      </c>
      <c r="AM229" s="417">
        <v>7825.2096858599625</v>
      </c>
      <c r="AN229" s="417">
        <v>9397.62692118829</v>
      </c>
      <c r="AP229" s="417">
        <f t="shared" si="117"/>
        <v>1013.6179092931214</v>
      </c>
      <c r="AQ229" s="417">
        <f t="shared" si="118"/>
        <v>1037.5778267679561</v>
      </c>
      <c r="AR229" s="417">
        <f t="shared" si="119"/>
        <v>2267.3153804294948</v>
      </c>
      <c r="AS229" s="417">
        <f t="shared" si="120"/>
        <v>6795.1420979036166</v>
      </c>
      <c r="AT229" s="417"/>
    </row>
    <row r="230" spans="1:46">
      <c r="A230" s="416" t="s">
        <v>302</v>
      </c>
      <c r="B230" s="416" t="s">
        <v>629</v>
      </c>
      <c r="C230" s="425" t="s">
        <v>629</v>
      </c>
      <c r="D230" s="424">
        <v>452.47927821426993</v>
      </c>
      <c r="E230" s="424">
        <v>844.77412075046209</v>
      </c>
      <c r="F230" s="424">
        <v>895.33519614344368</v>
      </c>
      <c r="G230" s="424">
        <v>835.45200894556058</v>
      </c>
      <c r="I230" s="425" t="s">
        <v>629</v>
      </c>
      <c r="J230" s="424">
        <v>71755</v>
      </c>
      <c r="K230" s="424">
        <v>118513</v>
      </c>
      <c r="L230" s="424">
        <v>151701</v>
      </c>
      <c r="M230" s="424">
        <v>177390</v>
      </c>
      <c r="O230" s="425" t="s">
        <v>629</v>
      </c>
      <c r="P230" s="417">
        <v>8684.8229983545098</v>
      </c>
      <c r="Q230" s="417">
        <v>17066.143853544687</v>
      </c>
      <c r="R230" s="417">
        <v>17351.457289601622</v>
      </c>
      <c r="S230" s="417">
        <v>16097.341212823903</v>
      </c>
      <c r="U230" s="425" t="s">
        <v>629</v>
      </c>
      <c r="V230" s="424">
        <v>71755</v>
      </c>
      <c r="W230" s="424">
        <v>118513</v>
      </c>
      <c r="X230" s="424">
        <v>151701</v>
      </c>
      <c r="Y230" s="424">
        <v>177390</v>
      </c>
      <c r="Z230" s="441">
        <v>6305.8919687028074</v>
      </c>
      <c r="AA230" s="417">
        <f t="shared" si="112"/>
        <v>6305.8919687028074</v>
      </c>
      <c r="AB230" s="417">
        <f t="shared" si="113"/>
        <v>7128.1135466190381</v>
      </c>
      <c r="AC230" s="417">
        <f t="shared" si="114"/>
        <v>5901.9729345452151</v>
      </c>
      <c r="AD230" s="417">
        <f t="shared" si="115"/>
        <v>4709.6905628590148</v>
      </c>
      <c r="AF230" s="417">
        <f t="shared" si="116"/>
        <v>121034.39479276023</v>
      </c>
      <c r="AG230" s="417">
        <f t="shared" si="121"/>
        <v>144002.29387109168</v>
      </c>
      <c r="AH230" s="417">
        <f t="shared" si="122"/>
        <v>114379.32043692278</v>
      </c>
      <c r="AI230" s="417">
        <f t="shared" si="123"/>
        <v>90745.482906724748</v>
      </c>
      <c r="AK230" s="417">
        <v>6305.8919687028083</v>
      </c>
      <c r="AL230" s="417">
        <v>6305.8919687028083</v>
      </c>
      <c r="AM230" s="417">
        <v>7128.1135466190381</v>
      </c>
      <c r="AN230" s="417">
        <v>5901.9729345452151</v>
      </c>
      <c r="AP230" s="417">
        <f t="shared" si="117"/>
        <v>452.47927821426998</v>
      </c>
      <c r="AQ230" s="417">
        <f t="shared" si="118"/>
        <v>747.33017488687585</v>
      </c>
      <c r="AR230" s="417">
        <f t="shared" si="119"/>
        <v>1081.3419531356546</v>
      </c>
      <c r="AS230" s="417">
        <f t="shared" si="120"/>
        <v>1046.9509788589758</v>
      </c>
      <c r="AT230" s="417"/>
    </row>
    <row r="231" spans="1:46">
      <c r="A231" s="416" t="s">
        <v>294</v>
      </c>
      <c r="B231" s="416" t="s">
        <v>294</v>
      </c>
      <c r="C231" s="432" t="s">
        <v>294</v>
      </c>
      <c r="D231" s="431">
        <v>4599.2418964660646</v>
      </c>
      <c r="E231" s="431">
        <v>1003.8458030536387</v>
      </c>
      <c r="F231" s="431">
        <v>-3.9132751537618575</v>
      </c>
      <c r="G231" s="431">
        <v>210.11286380163503</v>
      </c>
      <c r="I231" s="432" t="s">
        <v>294</v>
      </c>
      <c r="J231" s="431">
        <v>1058553.767674132</v>
      </c>
      <c r="K231" s="431">
        <v>207505.8115750229</v>
      </c>
      <c r="L231" s="431">
        <v>-1136.3532494152719</v>
      </c>
      <c r="M231" s="431">
        <v>49884.973860642531</v>
      </c>
      <c r="O231" s="432" t="s">
        <v>294</v>
      </c>
      <c r="P231" s="417">
        <v>88277.195709521387</v>
      </c>
      <c r="Q231" s="417">
        <v>20279.713193002801</v>
      </c>
      <c r="R231" s="417">
        <v>-75.838665770578629</v>
      </c>
      <c r="S231" s="417">
        <v>4048.4174142896923</v>
      </c>
      <c r="U231" s="432" t="s">
        <v>294</v>
      </c>
      <c r="V231" s="431">
        <v>1058553.767674132</v>
      </c>
      <c r="W231" s="431">
        <v>207505.8115750229</v>
      </c>
      <c r="X231" s="431">
        <v>-1136.3532494152719</v>
      </c>
      <c r="Y231" s="431">
        <v>49884.973860642531</v>
      </c>
      <c r="Z231" s="441">
        <v>4344.8354131047854</v>
      </c>
      <c r="AA231" s="417">
        <f t="shared" si="112"/>
        <v>4344.8354131047854</v>
      </c>
      <c r="AB231" s="417">
        <f t="shared" si="113"/>
        <v>4837.6756074164323</v>
      </c>
      <c r="AC231" s="417">
        <f t="shared" si="114"/>
        <v>3443.7136126248538</v>
      </c>
      <c r="AD231" s="417">
        <f t="shared" si="115"/>
        <v>4211.9469559832041</v>
      </c>
      <c r="AF231" s="417">
        <f t="shared" si="116"/>
        <v>83394.153802395114</v>
      </c>
      <c r="AG231" s="417">
        <f t="shared" si="121"/>
        <v>97730.820351847113</v>
      </c>
      <c r="AH231" s="417">
        <f t="shared" si="122"/>
        <v>66738.635903582443</v>
      </c>
      <c r="AI231" s="417">
        <f t="shared" si="123"/>
        <v>81155.047321449034</v>
      </c>
      <c r="AK231" s="417">
        <v>4344.8354131047854</v>
      </c>
      <c r="AL231" s="417">
        <v>4344.8354131047854</v>
      </c>
      <c r="AM231" s="417">
        <v>4837.6756074164323</v>
      </c>
      <c r="AN231" s="417">
        <v>3443.7136126248542</v>
      </c>
      <c r="AP231" s="417">
        <f t="shared" si="117"/>
        <v>4599.2418964660646</v>
      </c>
      <c r="AQ231" s="417">
        <f t="shared" si="118"/>
        <v>901.57859855620836</v>
      </c>
      <c r="AR231" s="417">
        <f t="shared" si="119"/>
        <v>-5.4973083961046614</v>
      </c>
      <c r="AS231" s="417">
        <f t="shared" si="120"/>
        <v>171.7895635493297</v>
      </c>
      <c r="AT231" s="417"/>
    </row>
    <row r="232" spans="1:46">
      <c r="C232" s="430" t="s">
        <v>1</v>
      </c>
      <c r="D232" s="429">
        <v>71305.946146189002</v>
      </c>
      <c r="E232" s="429">
        <v>72255.104492698811</v>
      </c>
      <c r="F232" s="429">
        <v>84551.125393947557</v>
      </c>
      <c r="G232" s="429">
        <v>100061.94182569531</v>
      </c>
      <c r="I232" s="430" t="s">
        <v>1</v>
      </c>
      <c r="J232" s="429">
        <v>39823085.004357807</v>
      </c>
      <c r="K232" s="429">
        <v>36578816.476663217</v>
      </c>
      <c r="L232" s="429">
        <v>34154446.124228016</v>
      </c>
      <c r="M232" s="429">
        <v>35819132.591102511</v>
      </c>
      <c r="O232" s="430"/>
      <c r="U232" s="430" t="s">
        <v>1</v>
      </c>
      <c r="V232" s="429">
        <v>39823085.004357807</v>
      </c>
      <c r="W232" s="429">
        <v>36578816.476663217</v>
      </c>
      <c r="X232" s="429">
        <v>34154446.124228016</v>
      </c>
      <c r="Y232" s="429">
        <v>35819132.591102511</v>
      </c>
      <c r="Z232" s="441"/>
      <c r="AA232" s="417">
        <f t="shared" si="112"/>
        <v>1790.5681123997813</v>
      </c>
      <c r="AB232" s="417">
        <f t="shared" si="113"/>
        <v>1975.3264717790028</v>
      </c>
      <c r="AC232" s="417">
        <f t="shared" si="114"/>
        <v>2475.5525264972698</v>
      </c>
      <c r="AD232" s="417">
        <f t="shared" si="115"/>
        <v>2793.5333601727348</v>
      </c>
      <c r="AF232" s="417">
        <f t="shared" si="116"/>
        <v>0</v>
      </c>
      <c r="AG232" s="417">
        <f t="shared" si="121"/>
        <v>0</v>
      </c>
      <c r="AH232" s="417">
        <f t="shared" si="122"/>
        <v>0</v>
      </c>
      <c r="AI232" s="417">
        <f t="shared" si="123"/>
        <v>0</v>
      </c>
      <c r="AK232" s="417"/>
      <c r="AL232" s="417">
        <v>0</v>
      </c>
      <c r="AM232" s="417">
        <v>0</v>
      </c>
      <c r="AN232" s="417">
        <v>0</v>
      </c>
      <c r="AP232" s="417">
        <f t="shared" ref="AP232:AP258" si="124">D232</f>
        <v>71305.946146189002</v>
      </c>
      <c r="AQ232" s="417">
        <f t="shared" ref="AQ232:AQ258" si="125">E232</f>
        <v>72255.104492698811</v>
      </c>
      <c r="AR232" s="417">
        <f t="shared" ref="AR232:AR258" si="126">F232</f>
        <v>84551.125393947557</v>
      </c>
      <c r="AS232" s="417">
        <f t="shared" ref="AS232:AS258" si="127">G232</f>
        <v>100061.94182569531</v>
      </c>
    </row>
    <row r="233" spans="1:46">
      <c r="A233" s="423"/>
      <c r="B233" s="423"/>
      <c r="C233" s="421" t="s">
        <v>300</v>
      </c>
      <c r="D233" s="419">
        <v>48272.026014000003</v>
      </c>
      <c r="E233" s="419">
        <v>51352.159320238497</v>
      </c>
      <c r="F233" s="419">
        <v>67549.556181360211</v>
      </c>
      <c r="G233" s="419">
        <v>85700.74867999999</v>
      </c>
      <c r="H233" s="423"/>
      <c r="I233" s="421" t="s">
        <v>300</v>
      </c>
      <c r="J233" s="419">
        <v>26959056</v>
      </c>
      <c r="K233" s="419">
        <v>25996796</v>
      </c>
      <c r="L233" s="419">
        <v>27131123</v>
      </c>
      <c r="M233" s="419">
        <v>30463568</v>
      </c>
      <c r="O233" s="428"/>
      <c r="P233" s="33"/>
      <c r="Q233" s="33"/>
      <c r="R233" s="33"/>
      <c r="S233" s="33"/>
      <c r="T233" s="33"/>
      <c r="U233" s="421" t="s">
        <v>300</v>
      </c>
      <c r="V233" s="419">
        <v>26959056</v>
      </c>
      <c r="W233" s="419">
        <v>25996796</v>
      </c>
      <c r="X233" s="419">
        <v>27131123</v>
      </c>
      <c r="Y233" s="419">
        <v>30463568</v>
      </c>
      <c r="Z233" s="441"/>
      <c r="AA233" s="417">
        <f t="shared" si="112"/>
        <v>1790.5681123997813</v>
      </c>
      <c r="AB233" s="417">
        <f t="shared" si="113"/>
        <v>1975.326471779003</v>
      </c>
      <c r="AC233" s="417">
        <f t="shared" si="114"/>
        <v>2489.744201939603</v>
      </c>
      <c r="AD233" s="417">
        <f t="shared" si="115"/>
        <v>2813.2209818626625</v>
      </c>
      <c r="AF233" s="417">
        <f t="shared" si="116"/>
        <v>0</v>
      </c>
      <c r="AG233" s="417">
        <f t="shared" si="121"/>
        <v>0</v>
      </c>
      <c r="AH233" s="417">
        <f t="shared" si="122"/>
        <v>0</v>
      </c>
      <c r="AI233" s="417">
        <f t="shared" si="123"/>
        <v>0</v>
      </c>
      <c r="AP233" s="417">
        <f t="shared" si="124"/>
        <v>48272.026014000003</v>
      </c>
      <c r="AQ233" s="417">
        <f t="shared" si="125"/>
        <v>51352.159320238497</v>
      </c>
      <c r="AR233" s="417">
        <f t="shared" si="126"/>
        <v>67549.556181360211</v>
      </c>
      <c r="AS233" s="417">
        <f t="shared" si="127"/>
        <v>85700.74867999999</v>
      </c>
    </row>
    <row r="234" spans="1:46">
      <c r="A234" s="416" t="s">
        <v>300</v>
      </c>
      <c r="B234" s="416" t="s">
        <v>638</v>
      </c>
      <c r="C234" s="425" t="s">
        <v>638</v>
      </c>
      <c r="D234" s="424">
        <v>28948.858702000001</v>
      </c>
      <c r="E234" s="424">
        <v>31527.519197464448</v>
      </c>
      <c r="F234" s="424">
        <v>44487.477503598027</v>
      </c>
      <c r="G234" s="424">
        <v>62468.853630999998</v>
      </c>
      <c r="I234" s="425" t="s">
        <v>638</v>
      </c>
      <c r="J234" s="424">
        <v>18310628</v>
      </c>
      <c r="K234" s="424">
        <v>17113052</v>
      </c>
      <c r="L234" s="424">
        <v>17946559</v>
      </c>
      <c r="M234" s="424">
        <v>21535533</v>
      </c>
      <c r="O234" s="427"/>
      <c r="P234" s="408"/>
      <c r="Q234" s="408"/>
      <c r="R234" s="408"/>
      <c r="S234" s="408"/>
      <c r="T234" s="408"/>
      <c r="U234" s="425" t="s">
        <v>638</v>
      </c>
      <c r="V234" s="424">
        <v>18310628</v>
      </c>
      <c r="W234" s="424">
        <v>17113052</v>
      </c>
      <c r="X234" s="424">
        <v>17946559</v>
      </c>
      <c r="Y234" s="424">
        <v>21535533</v>
      </c>
      <c r="Z234" s="441">
        <v>1580.9866653399326</v>
      </c>
      <c r="AA234" s="417">
        <f t="shared" si="112"/>
        <v>1580.9866653399326</v>
      </c>
      <c r="AB234" s="417">
        <f t="shared" si="113"/>
        <v>1842.3083852877</v>
      </c>
      <c r="AC234" s="417">
        <f t="shared" si="114"/>
        <v>2478.8862033996616</v>
      </c>
      <c r="AD234" s="417">
        <f t="shared" si="115"/>
        <v>2900.7340394593439</v>
      </c>
      <c r="AF234" s="417">
        <f t="shared" si="116"/>
        <v>0</v>
      </c>
      <c r="AG234" s="417">
        <f t="shared" si="121"/>
        <v>0</v>
      </c>
      <c r="AH234" s="417">
        <f t="shared" si="122"/>
        <v>0</v>
      </c>
      <c r="AI234" s="417">
        <f t="shared" si="123"/>
        <v>0</v>
      </c>
      <c r="AP234" s="417">
        <f t="shared" si="124"/>
        <v>28948.858702000001</v>
      </c>
      <c r="AQ234" s="417">
        <f t="shared" si="125"/>
        <v>31527.519197464448</v>
      </c>
      <c r="AR234" s="417">
        <f t="shared" si="126"/>
        <v>44487.477503598027</v>
      </c>
      <c r="AS234" s="417">
        <f t="shared" si="127"/>
        <v>62468.853630999998</v>
      </c>
    </row>
    <row r="235" spans="1:46">
      <c r="A235" s="416" t="s">
        <v>300</v>
      </c>
      <c r="B235" s="416" t="s">
        <v>637</v>
      </c>
      <c r="C235" s="425" t="s">
        <v>637</v>
      </c>
      <c r="D235" s="424">
        <v>5014.4892810000001</v>
      </c>
      <c r="E235" s="424">
        <v>5208.141627770543</v>
      </c>
      <c r="F235" s="424">
        <v>7213.0635664588344</v>
      </c>
      <c r="G235" s="424">
        <v>7015.6583179999998</v>
      </c>
      <c r="I235" s="425" t="s">
        <v>637</v>
      </c>
      <c r="J235" s="424">
        <v>1449319</v>
      </c>
      <c r="K235" s="424">
        <v>1671167</v>
      </c>
      <c r="L235" s="424">
        <v>2052842</v>
      </c>
      <c r="M235" s="424">
        <v>1948785</v>
      </c>
      <c r="O235" s="426"/>
      <c r="U235" s="425" t="s">
        <v>637</v>
      </c>
      <c r="V235" s="424">
        <v>1449319</v>
      </c>
      <c r="W235" s="424">
        <v>1671167</v>
      </c>
      <c r="X235" s="424">
        <v>2052842</v>
      </c>
      <c r="Y235" s="424">
        <v>1948785</v>
      </c>
      <c r="Z235" s="441">
        <v>3459.893426498928</v>
      </c>
      <c r="AA235" s="417">
        <f t="shared" si="112"/>
        <v>3459.893426498928</v>
      </c>
      <c r="AB235" s="417">
        <f t="shared" si="113"/>
        <v>3116.4698846797137</v>
      </c>
      <c r="AC235" s="417">
        <f t="shared" si="114"/>
        <v>3513.6964103710052</v>
      </c>
      <c r="AD235" s="417">
        <f t="shared" si="115"/>
        <v>3600.0165836662331</v>
      </c>
      <c r="AF235" s="417">
        <f t="shared" si="116"/>
        <v>0</v>
      </c>
      <c r="AG235" s="417">
        <f t="shared" si="121"/>
        <v>0</v>
      </c>
      <c r="AH235" s="417">
        <f t="shared" si="122"/>
        <v>0</v>
      </c>
      <c r="AI235" s="417">
        <f t="shared" si="123"/>
        <v>0</v>
      </c>
      <c r="AP235" s="417">
        <f t="shared" si="124"/>
        <v>5014.4892810000001</v>
      </c>
      <c r="AQ235" s="417">
        <f t="shared" si="125"/>
        <v>5208.141627770543</v>
      </c>
      <c r="AR235" s="417">
        <f t="shared" si="126"/>
        <v>7213.0635664588344</v>
      </c>
      <c r="AS235" s="417">
        <f t="shared" si="127"/>
        <v>7015.6583179999998</v>
      </c>
    </row>
    <row r="236" spans="1:46">
      <c r="A236" s="416" t="s">
        <v>300</v>
      </c>
      <c r="B236" s="416" t="s">
        <v>636</v>
      </c>
      <c r="C236" s="425" t="s">
        <v>636</v>
      </c>
      <c r="D236" s="424">
        <v>351.44178099999999</v>
      </c>
      <c r="E236" s="424">
        <v>272.15834321582219</v>
      </c>
      <c r="F236" s="424">
        <v>694.88949752185226</v>
      </c>
      <c r="G236" s="424">
        <v>1564.5979599999998</v>
      </c>
      <c r="I236" s="425" t="s">
        <v>636</v>
      </c>
      <c r="J236" s="424">
        <v>40966</v>
      </c>
      <c r="K236" s="424">
        <v>38220</v>
      </c>
      <c r="L236" s="424">
        <v>96596</v>
      </c>
      <c r="M236" s="424">
        <v>225632</v>
      </c>
      <c r="O236" s="426"/>
      <c r="U236" s="425" t="s">
        <v>636</v>
      </c>
      <c r="V236" s="424">
        <v>40966</v>
      </c>
      <c r="W236" s="424">
        <v>38220</v>
      </c>
      <c r="X236" s="424">
        <v>96596</v>
      </c>
      <c r="Y236" s="424">
        <v>225632</v>
      </c>
      <c r="Z236" s="441">
        <v>8578.8649367768394</v>
      </c>
      <c r="AA236" s="417">
        <f t="shared" si="112"/>
        <v>8578.8649367768394</v>
      </c>
      <c r="AB236" s="417">
        <f t="shared" si="113"/>
        <v>7120.8357722611763</v>
      </c>
      <c r="AC236" s="417">
        <f t="shared" si="114"/>
        <v>7193.7709379462112</v>
      </c>
      <c r="AD236" s="417">
        <f t="shared" si="115"/>
        <v>6934.2910580059552</v>
      </c>
      <c r="AF236" s="417">
        <f t="shared" si="116"/>
        <v>0</v>
      </c>
      <c r="AG236" s="417">
        <f t="shared" si="121"/>
        <v>0</v>
      </c>
      <c r="AH236" s="417">
        <f t="shared" si="122"/>
        <v>0</v>
      </c>
      <c r="AI236" s="417">
        <f t="shared" si="123"/>
        <v>0</v>
      </c>
      <c r="AP236" s="417">
        <f t="shared" si="124"/>
        <v>351.44178099999999</v>
      </c>
      <c r="AQ236" s="417">
        <f t="shared" si="125"/>
        <v>272.15834321582219</v>
      </c>
      <c r="AR236" s="417">
        <f t="shared" si="126"/>
        <v>694.88949752185226</v>
      </c>
      <c r="AS236" s="417">
        <f t="shared" si="127"/>
        <v>1564.5979599999998</v>
      </c>
    </row>
    <row r="237" spans="1:46">
      <c r="A237" s="416" t="s">
        <v>300</v>
      </c>
      <c r="B237" s="416" t="s">
        <v>635</v>
      </c>
      <c r="C237" s="425" t="s">
        <v>635</v>
      </c>
      <c r="D237" s="424">
        <v>3845.1620649999995</v>
      </c>
      <c r="E237" s="424">
        <v>3605.7554755123533</v>
      </c>
      <c r="F237" s="424">
        <v>4089.8181342110083</v>
      </c>
      <c r="G237" s="424">
        <v>3986.2385429999999</v>
      </c>
      <c r="I237" s="425" t="s">
        <v>635</v>
      </c>
      <c r="J237" s="424">
        <v>3504925</v>
      </c>
      <c r="K237" s="424">
        <v>3287957</v>
      </c>
      <c r="L237" s="424">
        <v>3640423</v>
      </c>
      <c r="M237" s="424">
        <v>3481097</v>
      </c>
      <c r="O237" s="426"/>
      <c r="U237" s="425" t="s">
        <v>635</v>
      </c>
      <c r="V237" s="424">
        <v>3504925</v>
      </c>
      <c r="W237" s="424">
        <v>3287957</v>
      </c>
      <c r="X237" s="424">
        <v>3640423</v>
      </c>
      <c r="Y237" s="424">
        <v>3481097</v>
      </c>
      <c r="Z237" s="441">
        <v>1097.0739930241016</v>
      </c>
      <c r="AA237" s="417">
        <f t="shared" si="112"/>
        <v>1097.0739930241016</v>
      </c>
      <c r="AB237" s="417">
        <f t="shared" si="113"/>
        <v>1096.6553016089788</v>
      </c>
      <c r="AC237" s="417">
        <f t="shared" si="114"/>
        <v>1123.4458562125908</v>
      </c>
      <c r="AD237" s="417">
        <f t="shared" si="115"/>
        <v>1145.1098728360628</v>
      </c>
      <c r="AF237" s="417">
        <f t="shared" si="116"/>
        <v>0</v>
      </c>
      <c r="AG237" s="417">
        <f t="shared" si="121"/>
        <v>0</v>
      </c>
      <c r="AH237" s="417">
        <f t="shared" si="122"/>
        <v>0</v>
      </c>
      <c r="AI237" s="417">
        <f t="shared" si="123"/>
        <v>0</v>
      </c>
      <c r="AP237" s="417">
        <f t="shared" si="124"/>
        <v>3845.1620649999995</v>
      </c>
      <c r="AQ237" s="417">
        <f t="shared" si="125"/>
        <v>3605.7554755123533</v>
      </c>
      <c r="AR237" s="417">
        <f t="shared" si="126"/>
        <v>4089.8181342110083</v>
      </c>
      <c r="AS237" s="417">
        <f t="shared" si="127"/>
        <v>3986.2385429999999</v>
      </c>
    </row>
    <row r="238" spans="1:46">
      <c r="A238" s="416" t="s">
        <v>300</v>
      </c>
      <c r="B238" s="416" t="s">
        <v>634</v>
      </c>
      <c r="C238" s="425" t="s">
        <v>634</v>
      </c>
      <c r="D238" s="424">
        <v>2350.9687150000004</v>
      </c>
      <c r="E238" s="424">
        <v>2486.5973485675768</v>
      </c>
      <c r="F238" s="424">
        <v>3721.6610964934061</v>
      </c>
      <c r="G238" s="424">
        <v>2209.4877320000001</v>
      </c>
      <c r="I238" s="425" t="s">
        <v>634</v>
      </c>
      <c r="J238" s="424">
        <v>222297</v>
      </c>
      <c r="K238" s="424">
        <v>229111</v>
      </c>
      <c r="L238" s="424">
        <v>313687</v>
      </c>
      <c r="M238" s="424">
        <v>202070</v>
      </c>
      <c r="O238" s="426"/>
      <c r="U238" s="425" t="s">
        <v>634</v>
      </c>
      <c r="V238" s="424">
        <v>222297</v>
      </c>
      <c r="W238" s="424">
        <v>229111</v>
      </c>
      <c r="X238" s="424">
        <v>313687</v>
      </c>
      <c r="Y238" s="424">
        <v>202070</v>
      </c>
      <c r="Z238" s="441">
        <v>10575.800460644996</v>
      </c>
      <c r="AA238" s="417">
        <f t="shared" si="112"/>
        <v>10575.800460644996</v>
      </c>
      <c r="AB238" s="417">
        <f t="shared" si="113"/>
        <v>10853.242963312878</v>
      </c>
      <c r="AC238" s="417">
        <f t="shared" si="114"/>
        <v>11864.250340286357</v>
      </c>
      <c r="AD238" s="417">
        <f t="shared" si="115"/>
        <v>10934.268976097392</v>
      </c>
      <c r="AF238" s="417">
        <f t="shared" si="116"/>
        <v>0</v>
      </c>
      <c r="AG238" s="417">
        <f t="shared" si="121"/>
        <v>0</v>
      </c>
      <c r="AH238" s="417">
        <f t="shared" si="122"/>
        <v>0</v>
      </c>
      <c r="AI238" s="417">
        <f t="shared" si="123"/>
        <v>0</v>
      </c>
      <c r="AP238" s="417">
        <f t="shared" si="124"/>
        <v>2350.9687150000004</v>
      </c>
      <c r="AQ238" s="417">
        <f t="shared" si="125"/>
        <v>2486.5973485675768</v>
      </c>
      <c r="AR238" s="417">
        <f t="shared" si="126"/>
        <v>3721.6610964934061</v>
      </c>
      <c r="AS238" s="417">
        <f t="shared" si="127"/>
        <v>2209.4877320000001</v>
      </c>
    </row>
    <row r="239" spans="1:46">
      <c r="A239" s="416" t="s">
        <v>300</v>
      </c>
      <c r="B239" s="416" t="s">
        <v>633</v>
      </c>
      <c r="C239" s="425" t="s">
        <v>633</v>
      </c>
      <c r="D239" s="424">
        <v>947.96940600000016</v>
      </c>
      <c r="E239" s="424">
        <v>978.0887652891056</v>
      </c>
      <c r="F239" s="424">
        <v>621.66397336699606</v>
      </c>
      <c r="G239" s="424">
        <v>532.73001599999998</v>
      </c>
      <c r="I239" s="425" t="s">
        <v>633</v>
      </c>
      <c r="J239" s="424">
        <v>582163</v>
      </c>
      <c r="K239" s="424">
        <v>475529</v>
      </c>
      <c r="L239" s="424">
        <v>250488</v>
      </c>
      <c r="M239" s="424">
        <v>277322</v>
      </c>
      <c r="O239" s="426"/>
      <c r="U239" s="425" t="s">
        <v>633</v>
      </c>
      <c r="V239" s="424">
        <v>582163</v>
      </c>
      <c r="W239" s="424">
        <v>475529</v>
      </c>
      <c r="X239" s="424">
        <v>250488</v>
      </c>
      <c r="Y239" s="424">
        <v>277322</v>
      </c>
      <c r="Z239" s="441">
        <v>1628.3573603956281</v>
      </c>
      <c r="AA239" s="417">
        <f t="shared" si="112"/>
        <v>1628.3573603956281</v>
      </c>
      <c r="AB239" s="417">
        <f t="shared" si="113"/>
        <v>2056.8435685081367</v>
      </c>
      <c r="AC239" s="417">
        <f t="shared" si="114"/>
        <v>2481.8113976198301</v>
      </c>
      <c r="AD239" s="417">
        <f t="shared" si="115"/>
        <v>1920.9800015866033</v>
      </c>
      <c r="AF239" s="417">
        <f t="shared" si="116"/>
        <v>0</v>
      </c>
      <c r="AG239" s="417">
        <f t="shared" si="121"/>
        <v>0</v>
      </c>
      <c r="AH239" s="417">
        <f t="shared" si="122"/>
        <v>0</v>
      </c>
      <c r="AI239" s="417">
        <f t="shared" si="123"/>
        <v>0</v>
      </c>
      <c r="AP239" s="417">
        <f t="shared" si="124"/>
        <v>947.96940600000016</v>
      </c>
      <c r="AQ239" s="417">
        <f t="shared" si="125"/>
        <v>978.0887652891056</v>
      </c>
      <c r="AR239" s="417">
        <f t="shared" si="126"/>
        <v>621.66397336699606</v>
      </c>
      <c r="AS239" s="417">
        <f t="shared" si="127"/>
        <v>532.73001599999998</v>
      </c>
    </row>
    <row r="240" spans="1:46">
      <c r="A240" s="416" t="s">
        <v>300</v>
      </c>
      <c r="B240" s="416" t="s">
        <v>97</v>
      </c>
      <c r="C240" s="425" t="s">
        <v>97</v>
      </c>
      <c r="D240" s="424">
        <v>251.59166299999998</v>
      </c>
      <c r="E240" s="424">
        <v>210.88465971702735</v>
      </c>
      <c r="F240" s="424">
        <v>230.42673075380048</v>
      </c>
      <c r="G240" s="424">
        <v>107.342905</v>
      </c>
      <c r="I240" s="425" t="s">
        <v>97</v>
      </c>
      <c r="J240" s="424">
        <v>224558</v>
      </c>
      <c r="K240" s="424">
        <v>185207</v>
      </c>
      <c r="L240" s="424">
        <v>196364</v>
      </c>
      <c r="M240" s="424">
        <v>85994</v>
      </c>
      <c r="O240" s="426"/>
      <c r="U240" s="425" t="s">
        <v>97</v>
      </c>
      <c r="V240" s="424">
        <v>224558</v>
      </c>
      <c r="W240" s="424">
        <v>185207</v>
      </c>
      <c r="X240" s="424">
        <v>196364</v>
      </c>
      <c r="Y240" s="424">
        <v>85994</v>
      </c>
      <c r="Z240" s="441">
        <v>1120.3861051487811</v>
      </c>
      <c r="AA240" s="417">
        <f t="shared" si="112"/>
        <v>1120.3861051487811</v>
      </c>
      <c r="AB240" s="417">
        <f t="shared" si="113"/>
        <v>1138.6430303229756</v>
      </c>
      <c r="AC240" s="417">
        <f t="shared" si="114"/>
        <v>1173.4672890845598</v>
      </c>
      <c r="AD240" s="417">
        <f t="shared" si="115"/>
        <v>1248.2604018885038</v>
      </c>
      <c r="AF240" s="417">
        <f t="shared" si="116"/>
        <v>0</v>
      </c>
      <c r="AG240" s="417">
        <f t="shared" si="121"/>
        <v>0</v>
      </c>
      <c r="AH240" s="417">
        <f t="shared" si="122"/>
        <v>0</v>
      </c>
      <c r="AI240" s="417">
        <f t="shared" si="123"/>
        <v>0</v>
      </c>
      <c r="AP240" s="417">
        <f t="shared" si="124"/>
        <v>251.59166299999998</v>
      </c>
      <c r="AQ240" s="417">
        <f t="shared" si="125"/>
        <v>210.88465971702735</v>
      </c>
      <c r="AR240" s="417">
        <f t="shared" si="126"/>
        <v>230.42673075380048</v>
      </c>
      <c r="AS240" s="417">
        <f t="shared" si="127"/>
        <v>107.342905</v>
      </c>
    </row>
    <row r="241" spans="1:45">
      <c r="A241" s="416" t="s">
        <v>300</v>
      </c>
      <c r="B241" s="416" t="s">
        <v>632</v>
      </c>
      <c r="C241" s="425" t="s">
        <v>632</v>
      </c>
      <c r="D241" s="424">
        <v>0.146868</v>
      </c>
      <c r="E241" s="424">
        <v>36.144043739355944</v>
      </c>
      <c r="F241" s="424">
        <v>8.6004900383590002</v>
      </c>
      <c r="G241" s="424">
        <v>49.877831999999998</v>
      </c>
      <c r="I241" s="425" t="s">
        <v>632</v>
      </c>
      <c r="J241" s="424">
        <v>36</v>
      </c>
      <c r="K241" s="424">
        <v>1974</v>
      </c>
      <c r="L241" s="424">
        <v>1516</v>
      </c>
      <c r="M241" s="424">
        <v>2634</v>
      </c>
      <c r="O241" s="426"/>
      <c r="U241" s="425" t="s">
        <v>632</v>
      </c>
      <c r="V241" s="424">
        <v>36</v>
      </c>
      <c r="W241" s="424">
        <v>1974</v>
      </c>
      <c r="X241" s="424">
        <v>1516</v>
      </c>
      <c r="Y241" s="424">
        <v>2634</v>
      </c>
      <c r="Z241" s="441">
        <v>4079.6666666666665</v>
      </c>
      <c r="AA241" s="417">
        <f t="shared" si="112"/>
        <v>4079.6666666666665</v>
      </c>
      <c r="AB241" s="417">
        <f t="shared" si="113"/>
        <v>18310.052552865222</v>
      </c>
      <c r="AC241" s="417">
        <f t="shared" si="114"/>
        <v>5673.146463297493</v>
      </c>
      <c r="AD241" s="417">
        <f t="shared" si="115"/>
        <v>18936.154897494303</v>
      </c>
      <c r="AF241" s="417">
        <f t="shared" si="116"/>
        <v>0</v>
      </c>
      <c r="AG241" s="417">
        <f t="shared" si="121"/>
        <v>0</v>
      </c>
      <c r="AH241" s="417">
        <f t="shared" si="122"/>
        <v>0</v>
      </c>
      <c r="AI241" s="417">
        <f t="shared" si="123"/>
        <v>0</v>
      </c>
      <c r="AP241" s="417">
        <f t="shared" si="124"/>
        <v>0.146868</v>
      </c>
      <c r="AQ241" s="417">
        <f t="shared" si="125"/>
        <v>36.144043739355944</v>
      </c>
      <c r="AR241" s="417">
        <f t="shared" si="126"/>
        <v>8.6004900383590002</v>
      </c>
      <c r="AS241" s="417">
        <f t="shared" si="127"/>
        <v>49.877831999999998</v>
      </c>
    </row>
    <row r="242" spans="1:45">
      <c r="A242" s="416" t="s">
        <v>300</v>
      </c>
      <c r="B242" s="416" t="s">
        <v>631</v>
      </c>
      <c r="C242" s="425" t="s">
        <v>631</v>
      </c>
      <c r="D242" s="424">
        <v>1553.0718140000001</v>
      </c>
      <c r="E242" s="424">
        <v>1316.0879252936979</v>
      </c>
      <c r="F242" s="424">
        <v>972.62337707208906</v>
      </c>
      <c r="G242" s="424">
        <v>1693.558323</v>
      </c>
      <c r="I242" s="425" t="s">
        <v>631</v>
      </c>
      <c r="J242" s="424">
        <v>324608</v>
      </c>
      <c r="K242" s="424">
        <v>313509</v>
      </c>
      <c r="L242" s="424">
        <v>211258</v>
      </c>
      <c r="M242" s="424">
        <v>354582</v>
      </c>
      <c r="O242" s="426"/>
      <c r="U242" s="425" t="s">
        <v>631</v>
      </c>
      <c r="V242" s="424">
        <v>324608</v>
      </c>
      <c r="W242" s="424">
        <v>313509</v>
      </c>
      <c r="X242" s="424">
        <v>211258</v>
      </c>
      <c r="Y242" s="424">
        <v>354582</v>
      </c>
      <c r="Z242" s="441">
        <v>4784.4532913544963</v>
      </c>
      <c r="AA242" s="417">
        <f t="shared" si="112"/>
        <v>4784.4532913544963</v>
      </c>
      <c r="AB242" s="417">
        <f t="shared" si="113"/>
        <v>4197.9270939389235</v>
      </c>
      <c r="AC242" s="417">
        <f t="shared" si="114"/>
        <v>4603.9599781882298</v>
      </c>
      <c r="AD242" s="417">
        <f t="shared" si="115"/>
        <v>4776.2106452104172</v>
      </c>
      <c r="AF242" s="417">
        <f t="shared" si="116"/>
        <v>0</v>
      </c>
      <c r="AG242" s="417">
        <f t="shared" si="121"/>
        <v>0</v>
      </c>
      <c r="AH242" s="417">
        <f t="shared" si="122"/>
        <v>0</v>
      </c>
      <c r="AI242" s="417">
        <f t="shared" si="123"/>
        <v>0</v>
      </c>
      <c r="AP242" s="417">
        <f t="shared" si="124"/>
        <v>1553.0718140000001</v>
      </c>
      <c r="AQ242" s="417">
        <f t="shared" si="125"/>
        <v>1316.0879252936979</v>
      </c>
      <c r="AR242" s="417">
        <f t="shared" si="126"/>
        <v>972.62337707208906</v>
      </c>
      <c r="AS242" s="417">
        <f t="shared" si="127"/>
        <v>1693.558323</v>
      </c>
    </row>
    <row r="243" spans="1:45">
      <c r="A243" s="416" t="s">
        <v>300</v>
      </c>
      <c r="B243" s="416" t="s">
        <v>630</v>
      </c>
      <c r="C243" s="425" t="s">
        <v>630</v>
      </c>
      <c r="D243" s="424">
        <v>4844.3505059999998</v>
      </c>
      <c r="E243" s="424">
        <v>4697.9283842055565</v>
      </c>
      <c r="F243" s="424">
        <v>5180.7178419365046</v>
      </c>
      <c r="G243" s="424">
        <v>5865.1268980000004</v>
      </c>
      <c r="I243" s="425" t="s">
        <v>630</v>
      </c>
      <c r="J243" s="424">
        <v>2222856</v>
      </c>
      <c r="K243" s="424">
        <v>2020070</v>
      </c>
      <c r="L243" s="424">
        <v>2207154</v>
      </c>
      <c r="M243" s="424">
        <v>2196275</v>
      </c>
      <c r="O243" s="426"/>
      <c r="U243" s="425" t="s">
        <v>630</v>
      </c>
      <c r="V243" s="424">
        <v>2222856</v>
      </c>
      <c r="W243" s="424">
        <v>2020070</v>
      </c>
      <c r="X243" s="424">
        <v>2207154</v>
      </c>
      <c r="Y243" s="424">
        <v>2196275</v>
      </c>
      <c r="Z243" s="441">
        <v>2179.3361810211727</v>
      </c>
      <c r="AA243" s="417">
        <f t="shared" si="112"/>
        <v>2179.3361810211727</v>
      </c>
      <c r="AB243" s="417">
        <f t="shared" si="113"/>
        <v>2325.6265298754779</v>
      </c>
      <c r="AC243" s="417">
        <f t="shared" si="114"/>
        <v>2347.2389520334805</v>
      </c>
      <c r="AD243" s="417">
        <f t="shared" si="115"/>
        <v>2670.4883942129286</v>
      </c>
      <c r="AF243" s="417">
        <f t="shared" si="116"/>
        <v>0</v>
      </c>
      <c r="AG243" s="417">
        <f t="shared" si="121"/>
        <v>0</v>
      </c>
      <c r="AH243" s="417">
        <f t="shared" si="122"/>
        <v>0</v>
      </c>
      <c r="AI243" s="417">
        <f t="shared" si="123"/>
        <v>0</v>
      </c>
      <c r="AP243" s="417">
        <f t="shared" si="124"/>
        <v>4844.3505059999998</v>
      </c>
      <c r="AQ243" s="417">
        <f t="shared" si="125"/>
        <v>4697.9283842055565</v>
      </c>
      <c r="AR243" s="417">
        <f t="shared" si="126"/>
        <v>5180.7178419365046</v>
      </c>
      <c r="AS243" s="417">
        <f t="shared" si="127"/>
        <v>5865.1268980000004</v>
      </c>
    </row>
    <row r="244" spans="1:45">
      <c r="A244" s="416" t="s">
        <v>300</v>
      </c>
      <c r="B244" s="416" t="s">
        <v>630</v>
      </c>
      <c r="C244" s="425" t="s">
        <v>639</v>
      </c>
      <c r="D244" s="424">
        <v>2.4541930000000001</v>
      </c>
      <c r="E244" s="424">
        <v>40.343165668117344</v>
      </c>
      <c r="F244" s="424">
        <v>8.2338460026750191</v>
      </c>
      <c r="G244" s="424">
        <v>12.493036999999999</v>
      </c>
      <c r="I244" s="425" t="s">
        <v>639</v>
      </c>
      <c r="J244" s="424">
        <v>2921</v>
      </c>
      <c r="K244" s="424">
        <v>60435</v>
      </c>
      <c r="L244" s="424">
        <v>48864</v>
      </c>
      <c r="M244" s="424">
        <v>66593</v>
      </c>
      <c r="O244" s="426"/>
      <c r="U244" s="425" t="s">
        <v>639</v>
      </c>
      <c r="V244" s="424">
        <v>2921</v>
      </c>
      <c r="W244" s="424">
        <v>60435</v>
      </c>
      <c r="X244" s="424">
        <v>48864</v>
      </c>
      <c r="Y244" s="424">
        <v>66593</v>
      </c>
      <c r="Z244" s="441">
        <v>840.18931872646351</v>
      </c>
      <c r="AA244" s="417">
        <f t="shared" si="112"/>
        <v>840.18931872646351</v>
      </c>
      <c r="AB244" s="417">
        <f t="shared" si="113"/>
        <v>667.54638319049138</v>
      </c>
      <c r="AC244" s="417">
        <f t="shared" si="114"/>
        <v>168.50536187530736</v>
      </c>
      <c r="AD244" s="417">
        <f t="shared" si="115"/>
        <v>187.60285615605244</v>
      </c>
      <c r="AF244" s="417">
        <f t="shared" si="116"/>
        <v>0</v>
      </c>
      <c r="AG244" s="417">
        <f t="shared" si="121"/>
        <v>0</v>
      </c>
      <c r="AH244" s="417">
        <f t="shared" si="122"/>
        <v>0</v>
      </c>
      <c r="AI244" s="417">
        <f t="shared" si="123"/>
        <v>0</v>
      </c>
      <c r="AP244" s="417">
        <f t="shared" si="124"/>
        <v>2.4541930000000001</v>
      </c>
      <c r="AQ244" s="417">
        <f t="shared" si="125"/>
        <v>40.343165668117344</v>
      </c>
      <c r="AR244" s="417">
        <f t="shared" si="126"/>
        <v>8.2338460026750191</v>
      </c>
      <c r="AS244" s="417">
        <f t="shared" si="127"/>
        <v>12.493036999999999</v>
      </c>
    </row>
    <row r="245" spans="1:45">
      <c r="A245" s="416" t="s">
        <v>300</v>
      </c>
      <c r="B245" s="416" t="s">
        <v>629</v>
      </c>
      <c r="C245" s="425" t="s">
        <v>629</v>
      </c>
      <c r="D245" s="424">
        <v>161.52102000000002</v>
      </c>
      <c r="E245" s="424">
        <v>972.51038379488386</v>
      </c>
      <c r="F245" s="424">
        <v>320.38012390665068</v>
      </c>
      <c r="G245" s="424">
        <v>194.78348500000001</v>
      </c>
      <c r="I245" s="425" t="s">
        <v>629</v>
      </c>
      <c r="J245" s="424">
        <v>73779</v>
      </c>
      <c r="K245" s="424">
        <v>600565</v>
      </c>
      <c r="L245" s="424">
        <v>165372</v>
      </c>
      <c r="M245" s="424">
        <v>87051</v>
      </c>
      <c r="O245" s="426"/>
      <c r="U245" s="425" t="s">
        <v>629</v>
      </c>
      <c r="V245" s="424">
        <v>73779</v>
      </c>
      <c r="W245" s="424">
        <v>600565</v>
      </c>
      <c r="X245" s="424">
        <v>165372</v>
      </c>
      <c r="Y245" s="424">
        <v>87051</v>
      </c>
      <c r="Z245" s="441">
        <v>2189.2546659618592</v>
      </c>
      <c r="AA245" s="417">
        <f t="shared" si="112"/>
        <v>2189.2546659618592</v>
      </c>
      <c r="AB245" s="417">
        <f t="shared" si="113"/>
        <v>1619.3257745537683</v>
      </c>
      <c r="AC245" s="417">
        <f t="shared" si="114"/>
        <v>1937.329922276145</v>
      </c>
      <c r="AD245" s="417">
        <f t="shared" si="115"/>
        <v>2237.5789479730274</v>
      </c>
      <c r="AF245" s="417">
        <f t="shared" si="116"/>
        <v>0</v>
      </c>
      <c r="AG245" s="417">
        <f t="shared" si="121"/>
        <v>0</v>
      </c>
      <c r="AH245" s="417">
        <f t="shared" si="122"/>
        <v>0</v>
      </c>
      <c r="AI245" s="417">
        <f t="shared" si="123"/>
        <v>0</v>
      </c>
      <c r="AP245" s="417">
        <f t="shared" si="124"/>
        <v>161.52102000000002</v>
      </c>
      <c r="AQ245" s="417">
        <f t="shared" si="125"/>
        <v>972.51038379488386</v>
      </c>
      <c r="AR245" s="417">
        <f t="shared" si="126"/>
        <v>320.38012390665068</v>
      </c>
      <c r="AS245" s="417">
        <f t="shared" si="127"/>
        <v>194.78348500000001</v>
      </c>
    </row>
    <row r="246" spans="1:45">
      <c r="A246" s="423"/>
      <c r="B246" s="423"/>
      <c r="C246" s="421" t="s">
        <v>299</v>
      </c>
      <c r="D246" s="419">
        <v>0</v>
      </c>
      <c r="E246" s="419">
        <v>0</v>
      </c>
      <c r="F246" s="419">
        <v>1095.6438691524629</v>
      </c>
      <c r="G246" s="419">
        <v>1517.5914436953178</v>
      </c>
      <c r="H246" s="423"/>
      <c r="I246" s="421" t="s">
        <v>299</v>
      </c>
      <c r="J246" s="419">
        <v>0</v>
      </c>
      <c r="K246" s="419">
        <v>0</v>
      </c>
      <c r="L246" s="419">
        <v>634745</v>
      </c>
      <c r="M246" s="419">
        <v>790121</v>
      </c>
      <c r="O246" s="422"/>
      <c r="U246" s="421" t="s">
        <v>299</v>
      </c>
      <c r="V246" s="419">
        <v>0</v>
      </c>
      <c r="W246" s="419">
        <v>0</v>
      </c>
      <c r="X246" s="419">
        <v>634745</v>
      </c>
      <c r="Y246" s="419">
        <v>790121</v>
      </c>
      <c r="Z246" s="441"/>
      <c r="AA246" s="417">
        <f t="shared" si="112"/>
        <v>0</v>
      </c>
      <c r="AB246" s="417">
        <f t="shared" si="113"/>
        <v>0</v>
      </c>
      <c r="AC246" s="417">
        <f t="shared" si="114"/>
        <v>1726.1165809143247</v>
      </c>
      <c r="AD246" s="417">
        <f t="shared" si="115"/>
        <v>1920.7076431272144</v>
      </c>
      <c r="AF246" s="417">
        <f t="shared" si="116"/>
        <v>0</v>
      </c>
      <c r="AG246" s="417">
        <f t="shared" si="121"/>
        <v>0</v>
      </c>
      <c r="AH246" s="417">
        <f t="shared" si="122"/>
        <v>0</v>
      </c>
      <c r="AI246" s="417">
        <f t="shared" si="123"/>
        <v>0</v>
      </c>
      <c r="AP246" s="417">
        <f t="shared" si="124"/>
        <v>0</v>
      </c>
      <c r="AQ246" s="417">
        <f t="shared" si="125"/>
        <v>0</v>
      </c>
      <c r="AR246" s="417">
        <f t="shared" si="126"/>
        <v>1095.6438691524629</v>
      </c>
      <c r="AS246" s="417">
        <f t="shared" si="127"/>
        <v>1517.5914436953178</v>
      </c>
    </row>
    <row r="247" spans="1:45">
      <c r="A247" s="416" t="s">
        <v>299</v>
      </c>
      <c r="B247" s="416" t="s">
        <v>638</v>
      </c>
      <c r="C247" s="425" t="s">
        <v>638</v>
      </c>
      <c r="D247" s="424">
        <v>0</v>
      </c>
      <c r="E247" s="424">
        <v>0</v>
      </c>
      <c r="F247" s="424">
        <v>464.49144509849987</v>
      </c>
      <c r="G247" s="424">
        <v>342.1741213312593</v>
      </c>
      <c r="I247" s="425" t="s">
        <v>638</v>
      </c>
      <c r="J247" s="424">
        <v>0</v>
      </c>
      <c r="K247" s="424">
        <v>0</v>
      </c>
      <c r="L247" s="424">
        <v>288631</v>
      </c>
      <c r="M247" s="424">
        <v>238232</v>
      </c>
      <c r="O247" s="426"/>
      <c r="U247" s="425" t="s">
        <v>638</v>
      </c>
      <c r="V247" s="424">
        <v>0</v>
      </c>
      <c r="W247" s="424">
        <v>0</v>
      </c>
      <c r="X247" s="424">
        <v>288631</v>
      </c>
      <c r="Y247" s="424">
        <v>238232</v>
      </c>
      <c r="Z247" s="441"/>
      <c r="AA247" s="417">
        <f t="shared" si="112"/>
        <v>0</v>
      </c>
      <c r="AB247" s="417">
        <f t="shared" si="113"/>
        <v>0</v>
      </c>
      <c r="AC247" s="417">
        <f t="shared" si="114"/>
        <v>1609.2916045002091</v>
      </c>
      <c r="AD247" s="417">
        <f t="shared" si="115"/>
        <v>1436.3062952552946</v>
      </c>
      <c r="AF247" s="417">
        <f t="shared" si="116"/>
        <v>0</v>
      </c>
      <c r="AG247" s="417">
        <f t="shared" si="121"/>
        <v>0</v>
      </c>
      <c r="AH247" s="417">
        <f t="shared" si="122"/>
        <v>0</v>
      </c>
      <c r="AI247" s="417">
        <f t="shared" si="123"/>
        <v>0</v>
      </c>
      <c r="AP247" s="417">
        <f t="shared" si="124"/>
        <v>0</v>
      </c>
      <c r="AQ247" s="417">
        <f t="shared" si="125"/>
        <v>0</v>
      </c>
      <c r="AR247" s="417">
        <f t="shared" si="126"/>
        <v>464.49144509849987</v>
      </c>
      <c r="AS247" s="417">
        <f t="shared" si="127"/>
        <v>342.1741213312593</v>
      </c>
    </row>
    <row r="248" spans="1:45">
      <c r="A248" s="416" t="s">
        <v>299</v>
      </c>
      <c r="B248" s="416" t="s">
        <v>637</v>
      </c>
      <c r="C248" s="425" t="s">
        <v>637</v>
      </c>
      <c r="D248" s="424">
        <v>0</v>
      </c>
      <c r="E248" s="424">
        <v>0</v>
      </c>
      <c r="F248" s="424">
        <v>127.46010481199998</v>
      </c>
      <c r="G248" s="424">
        <v>133.59367308041038</v>
      </c>
      <c r="I248" s="425" t="s">
        <v>637</v>
      </c>
      <c r="J248" s="424">
        <v>0</v>
      </c>
      <c r="K248" s="424">
        <v>0</v>
      </c>
      <c r="L248" s="424">
        <v>31481</v>
      </c>
      <c r="M248" s="424">
        <v>34567</v>
      </c>
      <c r="O248" s="426"/>
      <c r="U248" s="425" t="s">
        <v>637</v>
      </c>
      <c r="V248" s="424">
        <v>0</v>
      </c>
      <c r="W248" s="424">
        <v>0</v>
      </c>
      <c r="X248" s="424">
        <v>31481</v>
      </c>
      <c r="Y248" s="424">
        <v>34567</v>
      </c>
      <c r="Z248" s="441"/>
      <c r="AA248" s="417">
        <f t="shared" si="112"/>
        <v>0</v>
      </c>
      <c r="AB248" s="417">
        <f t="shared" si="113"/>
        <v>0</v>
      </c>
      <c r="AC248" s="417">
        <f t="shared" si="114"/>
        <v>4048.7946638289754</v>
      </c>
      <c r="AD248" s="417">
        <f t="shared" si="115"/>
        <v>3864.7748743139518</v>
      </c>
      <c r="AF248" s="417">
        <f t="shared" si="116"/>
        <v>0</v>
      </c>
      <c r="AG248" s="417">
        <f t="shared" si="121"/>
        <v>0</v>
      </c>
      <c r="AH248" s="417">
        <f t="shared" si="122"/>
        <v>0</v>
      </c>
      <c r="AI248" s="417">
        <f t="shared" si="123"/>
        <v>0</v>
      </c>
      <c r="AP248" s="417">
        <f t="shared" si="124"/>
        <v>0</v>
      </c>
      <c r="AQ248" s="417">
        <f t="shared" si="125"/>
        <v>0</v>
      </c>
      <c r="AR248" s="417">
        <f t="shared" si="126"/>
        <v>127.46010481199998</v>
      </c>
      <c r="AS248" s="417">
        <f t="shared" si="127"/>
        <v>133.59367308041038</v>
      </c>
    </row>
    <row r="249" spans="1:45">
      <c r="A249" s="416" t="s">
        <v>299</v>
      </c>
      <c r="B249" s="416" t="s">
        <v>636</v>
      </c>
      <c r="C249" s="425" t="s">
        <v>636</v>
      </c>
      <c r="D249" s="424">
        <v>0</v>
      </c>
      <c r="E249" s="424">
        <v>0</v>
      </c>
      <c r="F249" s="424">
        <v>22.519198511999988</v>
      </c>
      <c r="G249" s="424">
        <v>56.778553406534748</v>
      </c>
      <c r="I249" s="425" t="s">
        <v>636</v>
      </c>
      <c r="J249" s="424">
        <v>0</v>
      </c>
      <c r="K249" s="424">
        <v>0</v>
      </c>
      <c r="L249" s="424">
        <v>4084</v>
      </c>
      <c r="M249" s="424">
        <v>7834</v>
      </c>
      <c r="O249" s="426"/>
      <c r="U249" s="425" t="s">
        <v>636</v>
      </c>
      <c r="V249" s="424">
        <v>0</v>
      </c>
      <c r="W249" s="424">
        <v>0</v>
      </c>
      <c r="X249" s="424">
        <v>4084</v>
      </c>
      <c r="Y249" s="424">
        <v>7834</v>
      </c>
      <c r="Z249" s="441"/>
      <c r="AA249" s="417">
        <f t="shared" si="112"/>
        <v>0</v>
      </c>
      <c r="AB249" s="417">
        <f t="shared" si="113"/>
        <v>0</v>
      </c>
      <c r="AC249" s="417">
        <f t="shared" si="114"/>
        <v>5514.0055122428957</v>
      </c>
      <c r="AD249" s="417">
        <f t="shared" si="115"/>
        <v>7247.7091404818411</v>
      </c>
      <c r="AF249" s="417">
        <f t="shared" si="116"/>
        <v>0</v>
      </c>
      <c r="AG249" s="417">
        <f t="shared" si="121"/>
        <v>0</v>
      </c>
      <c r="AH249" s="417">
        <f t="shared" si="122"/>
        <v>0</v>
      </c>
      <c r="AI249" s="417">
        <f t="shared" si="123"/>
        <v>0</v>
      </c>
      <c r="AP249" s="417">
        <f t="shared" si="124"/>
        <v>0</v>
      </c>
      <c r="AQ249" s="417">
        <f t="shared" si="125"/>
        <v>0</v>
      </c>
      <c r="AR249" s="417">
        <f t="shared" si="126"/>
        <v>22.519198511999988</v>
      </c>
      <c r="AS249" s="417">
        <f t="shared" si="127"/>
        <v>56.778553406534748</v>
      </c>
    </row>
    <row r="250" spans="1:45">
      <c r="A250" s="416" t="s">
        <v>299</v>
      </c>
      <c r="B250" s="416" t="s">
        <v>635</v>
      </c>
      <c r="C250" s="425" t="s">
        <v>635</v>
      </c>
      <c r="D250" s="424">
        <v>0</v>
      </c>
      <c r="E250" s="424">
        <v>0</v>
      </c>
      <c r="F250" s="424">
        <v>132.2426859885</v>
      </c>
      <c r="G250" s="424">
        <v>157.8484248</v>
      </c>
      <c r="I250" s="425" t="s">
        <v>635</v>
      </c>
      <c r="J250" s="424">
        <v>0</v>
      </c>
      <c r="K250" s="424">
        <v>0</v>
      </c>
      <c r="L250" s="424">
        <v>81762</v>
      </c>
      <c r="M250" s="424">
        <v>132481</v>
      </c>
      <c r="O250" s="426"/>
      <c r="U250" s="425" t="s">
        <v>635</v>
      </c>
      <c r="V250" s="424">
        <v>0</v>
      </c>
      <c r="W250" s="424">
        <v>0</v>
      </c>
      <c r="X250" s="424">
        <v>81762</v>
      </c>
      <c r="Y250" s="424">
        <v>132481</v>
      </c>
      <c r="Z250" s="441"/>
      <c r="AA250" s="417">
        <f t="shared" si="112"/>
        <v>0</v>
      </c>
      <c r="AB250" s="417">
        <f t="shared" si="113"/>
        <v>0</v>
      </c>
      <c r="AC250" s="417">
        <f t="shared" si="114"/>
        <v>1617.4101170286931</v>
      </c>
      <c r="AD250" s="417">
        <f t="shared" si="115"/>
        <v>1191.4797201108083</v>
      </c>
      <c r="AF250" s="417">
        <f t="shared" si="116"/>
        <v>0</v>
      </c>
      <c r="AG250" s="417">
        <f t="shared" si="121"/>
        <v>0</v>
      </c>
      <c r="AH250" s="417">
        <f t="shared" si="122"/>
        <v>0</v>
      </c>
      <c r="AI250" s="417">
        <f t="shared" si="123"/>
        <v>0</v>
      </c>
      <c r="AP250" s="417">
        <f t="shared" si="124"/>
        <v>0</v>
      </c>
      <c r="AQ250" s="417">
        <f t="shared" si="125"/>
        <v>0</v>
      </c>
      <c r="AR250" s="417">
        <f t="shared" si="126"/>
        <v>132.2426859885</v>
      </c>
      <c r="AS250" s="417">
        <f t="shared" si="127"/>
        <v>157.8484248</v>
      </c>
    </row>
    <row r="251" spans="1:45">
      <c r="A251" s="416" t="s">
        <v>299</v>
      </c>
      <c r="B251" s="416" t="s">
        <v>634</v>
      </c>
      <c r="C251" s="425" t="s">
        <v>634</v>
      </c>
      <c r="D251" s="424">
        <v>0</v>
      </c>
      <c r="E251" s="424">
        <v>0</v>
      </c>
      <c r="F251" s="424">
        <v>105.22303251174722</v>
      </c>
      <c r="G251" s="424">
        <v>156.41662313087701</v>
      </c>
      <c r="I251" s="425" t="s">
        <v>634</v>
      </c>
      <c r="J251" s="424">
        <v>0</v>
      </c>
      <c r="K251" s="424">
        <v>0</v>
      </c>
      <c r="L251" s="424">
        <v>10259</v>
      </c>
      <c r="M251" s="424">
        <v>17217</v>
      </c>
      <c r="O251" s="426"/>
      <c r="U251" s="425" t="s">
        <v>634</v>
      </c>
      <c r="V251" s="424">
        <v>0</v>
      </c>
      <c r="W251" s="424">
        <v>0</v>
      </c>
      <c r="X251" s="424">
        <v>10259</v>
      </c>
      <c r="Y251" s="424">
        <v>17217</v>
      </c>
      <c r="Z251" s="441"/>
      <c r="AA251" s="417">
        <f t="shared" si="112"/>
        <v>0</v>
      </c>
      <c r="AB251" s="417">
        <f t="shared" si="113"/>
        <v>0</v>
      </c>
      <c r="AC251" s="417">
        <f t="shared" si="114"/>
        <v>10256.655864289622</v>
      </c>
      <c r="AD251" s="417">
        <f t="shared" si="115"/>
        <v>9085.0103462204224</v>
      </c>
      <c r="AF251" s="417">
        <f t="shared" si="116"/>
        <v>0</v>
      </c>
      <c r="AG251" s="417">
        <f t="shared" si="121"/>
        <v>0</v>
      </c>
      <c r="AH251" s="417">
        <f t="shared" si="122"/>
        <v>0</v>
      </c>
      <c r="AI251" s="417">
        <f t="shared" si="123"/>
        <v>0</v>
      </c>
      <c r="AP251" s="417">
        <f t="shared" si="124"/>
        <v>0</v>
      </c>
      <c r="AQ251" s="417">
        <f t="shared" si="125"/>
        <v>0</v>
      </c>
      <c r="AR251" s="417">
        <f t="shared" si="126"/>
        <v>105.22303251174722</v>
      </c>
      <c r="AS251" s="417">
        <f t="shared" si="127"/>
        <v>156.41662313087701</v>
      </c>
    </row>
    <row r="252" spans="1:45">
      <c r="A252" s="416" t="s">
        <v>299</v>
      </c>
      <c r="B252" s="416" t="s">
        <v>633</v>
      </c>
      <c r="C252" s="425" t="s">
        <v>633</v>
      </c>
      <c r="D252" s="424">
        <v>0</v>
      </c>
      <c r="E252" s="424">
        <v>0</v>
      </c>
      <c r="F252" s="424">
        <v>3.0716511299999998</v>
      </c>
      <c r="G252" s="424">
        <v>13.183454075000002</v>
      </c>
      <c r="I252" s="425" t="s">
        <v>633</v>
      </c>
      <c r="J252" s="424">
        <v>0</v>
      </c>
      <c r="K252" s="424">
        <v>0</v>
      </c>
      <c r="L252" s="424">
        <v>2268</v>
      </c>
      <c r="M252" s="424">
        <v>4164</v>
      </c>
      <c r="O252" s="426"/>
      <c r="U252" s="425" t="s">
        <v>633</v>
      </c>
      <c r="V252" s="424">
        <v>0</v>
      </c>
      <c r="W252" s="424">
        <v>0</v>
      </c>
      <c r="X252" s="424">
        <v>2268</v>
      </c>
      <c r="Y252" s="424">
        <v>4164</v>
      </c>
      <c r="Z252" s="441"/>
      <c r="AA252" s="417">
        <f t="shared" si="112"/>
        <v>0</v>
      </c>
      <c r="AB252" s="417">
        <f t="shared" si="113"/>
        <v>0</v>
      </c>
      <c r="AC252" s="417">
        <f t="shared" si="114"/>
        <v>1354.3435317460317</v>
      </c>
      <c r="AD252" s="417">
        <f t="shared" si="115"/>
        <v>3166.0552533621521</v>
      </c>
      <c r="AF252" s="417">
        <f t="shared" si="116"/>
        <v>0</v>
      </c>
      <c r="AG252" s="417">
        <f t="shared" si="121"/>
        <v>0</v>
      </c>
      <c r="AH252" s="417">
        <f t="shared" si="122"/>
        <v>0</v>
      </c>
      <c r="AI252" s="417">
        <f t="shared" si="123"/>
        <v>0</v>
      </c>
      <c r="AP252" s="417">
        <f t="shared" si="124"/>
        <v>0</v>
      </c>
      <c r="AQ252" s="417">
        <f t="shared" si="125"/>
        <v>0</v>
      </c>
      <c r="AR252" s="417">
        <f t="shared" si="126"/>
        <v>3.0716511299999998</v>
      </c>
      <c r="AS252" s="417">
        <f t="shared" si="127"/>
        <v>13.183454075000002</v>
      </c>
    </row>
    <row r="253" spans="1:45">
      <c r="A253" s="416" t="s">
        <v>299</v>
      </c>
      <c r="B253" s="416" t="s">
        <v>97</v>
      </c>
      <c r="C253" s="425" t="s">
        <v>97</v>
      </c>
      <c r="D253" s="424">
        <v>0</v>
      </c>
      <c r="E253" s="424">
        <v>0</v>
      </c>
      <c r="F253" s="424">
        <v>106.43866430399997</v>
      </c>
      <c r="G253" s="424">
        <v>104.30599528651339</v>
      </c>
      <c r="I253" s="425" t="s">
        <v>97</v>
      </c>
      <c r="J253" s="424">
        <v>0</v>
      </c>
      <c r="K253" s="424">
        <v>0</v>
      </c>
      <c r="L253" s="424">
        <v>98907</v>
      </c>
      <c r="M253" s="424">
        <v>102470</v>
      </c>
      <c r="O253" s="426"/>
      <c r="U253" s="425" t="s">
        <v>97</v>
      </c>
      <c r="V253" s="424">
        <v>0</v>
      </c>
      <c r="W253" s="424">
        <v>0</v>
      </c>
      <c r="X253" s="424">
        <v>98907</v>
      </c>
      <c r="Y253" s="424">
        <v>102470</v>
      </c>
      <c r="Z253" s="441"/>
      <c r="AA253" s="417">
        <f t="shared" si="112"/>
        <v>0</v>
      </c>
      <c r="AB253" s="417">
        <f t="shared" si="113"/>
        <v>0</v>
      </c>
      <c r="AC253" s="417">
        <f t="shared" si="114"/>
        <v>1076.1489510752522</v>
      </c>
      <c r="AD253" s="417">
        <f t="shared" si="115"/>
        <v>1017.917393251814</v>
      </c>
      <c r="AF253" s="417">
        <f t="shared" si="116"/>
        <v>0</v>
      </c>
      <c r="AG253" s="417">
        <f t="shared" si="121"/>
        <v>0</v>
      </c>
      <c r="AH253" s="417">
        <f t="shared" si="122"/>
        <v>0</v>
      </c>
      <c r="AI253" s="417">
        <f t="shared" si="123"/>
        <v>0</v>
      </c>
      <c r="AP253" s="417">
        <f t="shared" si="124"/>
        <v>0</v>
      </c>
      <c r="AQ253" s="417">
        <f t="shared" si="125"/>
        <v>0</v>
      </c>
      <c r="AR253" s="417">
        <f t="shared" si="126"/>
        <v>106.43866430399997</v>
      </c>
      <c r="AS253" s="417">
        <f t="shared" si="127"/>
        <v>104.30599528651339</v>
      </c>
    </row>
    <row r="254" spans="1:45">
      <c r="A254" s="416" t="s">
        <v>299</v>
      </c>
      <c r="B254" s="416" t="s">
        <v>632</v>
      </c>
      <c r="C254" s="425" t="s">
        <v>632</v>
      </c>
      <c r="D254" s="424">
        <v>0</v>
      </c>
      <c r="E254" s="424">
        <v>0</v>
      </c>
      <c r="F254" s="424">
        <v>0</v>
      </c>
      <c r="G254" s="424">
        <v>0</v>
      </c>
      <c r="I254" s="425" t="s">
        <v>632</v>
      </c>
      <c r="J254" s="424">
        <v>0</v>
      </c>
      <c r="K254" s="424">
        <v>0</v>
      </c>
      <c r="L254" s="424">
        <v>0</v>
      </c>
      <c r="M254" s="424">
        <v>0</v>
      </c>
      <c r="O254" s="426"/>
      <c r="U254" s="425" t="s">
        <v>632</v>
      </c>
      <c r="V254" s="424">
        <v>0</v>
      </c>
      <c r="W254" s="424">
        <v>0</v>
      </c>
      <c r="X254" s="424">
        <v>0</v>
      </c>
      <c r="Y254" s="424">
        <v>0</v>
      </c>
      <c r="Z254" s="441"/>
      <c r="AA254" s="417">
        <f t="shared" si="112"/>
        <v>0</v>
      </c>
      <c r="AB254" s="417">
        <f t="shared" si="113"/>
        <v>0</v>
      </c>
      <c r="AC254" s="417">
        <f t="shared" si="114"/>
        <v>0</v>
      </c>
      <c r="AD254" s="417">
        <f t="shared" si="115"/>
        <v>0</v>
      </c>
      <c r="AF254" s="417">
        <f t="shared" si="116"/>
        <v>0</v>
      </c>
      <c r="AG254" s="417">
        <f t="shared" si="121"/>
        <v>0</v>
      </c>
      <c r="AH254" s="417">
        <f t="shared" si="122"/>
        <v>0</v>
      </c>
      <c r="AI254" s="417">
        <f t="shared" si="123"/>
        <v>0</v>
      </c>
      <c r="AP254" s="417">
        <f t="shared" si="124"/>
        <v>0</v>
      </c>
      <c r="AQ254" s="417">
        <f t="shared" si="125"/>
        <v>0</v>
      </c>
      <c r="AR254" s="417">
        <f t="shared" si="126"/>
        <v>0</v>
      </c>
      <c r="AS254" s="417">
        <f t="shared" si="127"/>
        <v>0</v>
      </c>
    </row>
    <row r="255" spans="1:45">
      <c r="A255" s="416" t="s">
        <v>299</v>
      </c>
      <c r="B255" s="416" t="s">
        <v>631</v>
      </c>
      <c r="C255" s="425" t="s">
        <v>631</v>
      </c>
      <c r="D255" s="424">
        <v>0</v>
      </c>
      <c r="E255" s="424">
        <v>0</v>
      </c>
      <c r="F255" s="424">
        <v>28.214886726</v>
      </c>
      <c r="G255" s="424">
        <v>83.950639629999984</v>
      </c>
      <c r="I255" s="425" t="s">
        <v>631</v>
      </c>
      <c r="J255" s="424">
        <v>0</v>
      </c>
      <c r="K255" s="424">
        <v>0</v>
      </c>
      <c r="L255" s="424">
        <v>4282</v>
      </c>
      <c r="M255" s="424">
        <v>12146</v>
      </c>
      <c r="O255" s="426"/>
      <c r="U255" s="425" t="s">
        <v>631</v>
      </c>
      <c r="V255" s="424">
        <v>0</v>
      </c>
      <c r="W255" s="424">
        <v>0</v>
      </c>
      <c r="X255" s="424">
        <v>4282</v>
      </c>
      <c r="Y255" s="424">
        <v>12146</v>
      </c>
      <c r="Z255" s="441"/>
      <c r="AA255" s="417">
        <f t="shared" si="112"/>
        <v>0</v>
      </c>
      <c r="AB255" s="417">
        <f t="shared" si="113"/>
        <v>0</v>
      </c>
      <c r="AC255" s="417">
        <f t="shared" si="114"/>
        <v>6589.1841957029428</v>
      </c>
      <c r="AD255" s="417">
        <f t="shared" si="115"/>
        <v>6911.7931524781807</v>
      </c>
      <c r="AF255" s="417">
        <f t="shared" si="116"/>
        <v>0</v>
      </c>
      <c r="AG255" s="417">
        <f t="shared" si="121"/>
        <v>0</v>
      </c>
      <c r="AH255" s="417">
        <f t="shared" si="122"/>
        <v>0</v>
      </c>
      <c r="AI255" s="417">
        <f t="shared" si="123"/>
        <v>0</v>
      </c>
      <c r="AP255" s="417">
        <f t="shared" si="124"/>
        <v>0</v>
      </c>
      <c r="AQ255" s="417">
        <f t="shared" si="125"/>
        <v>0</v>
      </c>
      <c r="AR255" s="417">
        <f t="shared" si="126"/>
        <v>28.214886726</v>
      </c>
      <c r="AS255" s="417">
        <f t="shared" si="127"/>
        <v>83.950639629999984</v>
      </c>
    </row>
    <row r="256" spans="1:45">
      <c r="A256" s="416" t="s">
        <v>299</v>
      </c>
      <c r="B256" s="416" t="s">
        <v>630</v>
      </c>
      <c r="C256" s="425" t="s">
        <v>630</v>
      </c>
      <c r="D256" s="424">
        <v>0</v>
      </c>
      <c r="E256" s="424">
        <v>0</v>
      </c>
      <c r="F256" s="424">
        <v>23.837957138216101</v>
      </c>
      <c r="G256" s="424">
        <v>80.889321817395498</v>
      </c>
      <c r="I256" s="425" t="s">
        <v>630</v>
      </c>
      <c r="J256" s="424">
        <v>0</v>
      </c>
      <c r="K256" s="424">
        <v>0</v>
      </c>
      <c r="L256" s="424">
        <v>63514</v>
      </c>
      <c r="M256" s="424">
        <v>17130</v>
      </c>
      <c r="O256" s="426"/>
      <c r="U256" s="425" t="s">
        <v>630</v>
      </c>
      <c r="V256" s="424">
        <v>0</v>
      </c>
      <c r="W256" s="424">
        <v>0</v>
      </c>
      <c r="X256" s="424">
        <v>63514</v>
      </c>
      <c r="Y256" s="424">
        <v>17130</v>
      </c>
      <c r="Z256" s="441"/>
      <c r="AA256" s="417">
        <f t="shared" si="112"/>
        <v>0</v>
      </c>
      <c r="AB256" s="417">
        <f t="shared" si="113"/>
        <v>0</v>
      </c>
      <c r="AC256" s="417">
        <f t="shared" si="114"/>
        <v>375.31815250521305</v>
      </c>
      <c r="AD256" s="417">
        <f t="shared" si="115"/>
        <v>4722.0853366839165</v>
      </c>
      <c r="AF256" s="417">
        <f t="shared" si="116"/>
        <v>0</v>
      </c>
      <c r="AG256" s="417">
        <f t="shared" si="121"/>
        <v>0</v>
      </c>
      <c r="AH256" s="417">
        <f t="shared" si="122"/>
        <v>0</v>
      </c>
      <c r="AI256" s="417">
        <f t="shared" si="123"/>
        <v>0</v>
      </c>
      <c r="AP256" s="417">
        <f t="shared" si="124"/>
        <v>0</v>
      </c>
      <c r="AQ256" s="417">
        <f t="shared" si="125"/>
        <v>0</v>
      </c>
      <c r="AR256" s="417">
        <f t="shared" si="126"/>
        <v>23.837957138216101</v>
      </c>
      <c r="AS256" s="417">
        <f t="shared" si="127"/>
        <v>80.889321817395498</v>
      </c>
    </row>
    <row r="257" spans="1:45">
      <c r="A257" s="416" t="s">
        <v>299</v>
      </c>
      <c r="B257" s="416" t="s">
        <v>629</v>
      </c>
      <c r="C257" s="425" t="s">
        <v>629</v>
      </c>
      <c r="D257" s="424">
        <v>0</v>
      </c>
      <c r="E257" s="424">
        <v>0</v>
      </c>
      <c r="F257" s="424">
        <v>82.144242931499988</v>
      </c>
      <c r="G257" s="424">
        <v>388.45063713732753</v>
      </c>
      <c r="I257" s="425" t="s">
        <v>629</v>
      </c>
      <c r="J257" s="424">
        <v>0</v>
      </c>
      <c r="K257" s="424">
        <v>0</v>
      </c>
      <c r="L257" s="424">
        <v>49557</v>
      </c>
      <c r="M257" s="424">
        <v>223880</v>
      </c>
      <c r="O257" s="426"/>
      <c r="U257" s="425" t="s">
        <v>629</v>
      </c>
      <c r="V257" s="424">
        <v>0</v>
      </c>
      <c r="W257" s="424">
        <v>0</v>
      </c>
      <c r="X257" s="424">
        <v>49557</v>
      </c>
      <c r="Y257" s="424">
        <v>223880</v>
      </c>
      <c r="Z257" s="441"/>
      <c r="AA257" s="417">
        <f t="shared" si="112"/>
        <v>0</v>
      </c>
      <c r="AB257" s="417">
        <f t="shared" si="113"/>
        <v>0</v>
      </c>
      <c r="AC257" s="417">
        <f t="shared" si="114"/>
        <v>1657.5709371329981</v>
      </c>
      <c r="AD257" s="417">
        <f t="shared" si="115"/>
        <v>1735.0841394377683</v>
      </c>
      <c r="AF257" s="417">
        <f t="shared" si="116"/>
        <v>0</v>
      </c>
      <c r="AG257" s="417">
        <f t="shared" si="121"/>
        <v>0</v>
      </c>
      <c r="AH257" s="417">
        <f t="shared" si="122"/>
        <v>0</v>
      </c>
      <c r="AI257" s="417">
        <f t="shared" si="123"/>
        <v>0</v>
      </c>
      <c r="AP257" s="417">
        <f t="shared" si="124"/>
        <v>0</v>
      </c>
      <c r="AQ257" s="417">
        <f t="shared" si="125"/>
        <v>0</v>
      </c>
      <c r="AR257" s="417">
        <f t="shared" si="126"/>
        <v>82.144242931499988</v>
      </c>
      <c r="AS257" s="417">
        <f t="shared" si="127"/>
        <v>388.45063713732753</v>
      </c>
    </row>
    <row r="258" spans="1:45" ht="11.25" thickBot="1">
      <c r="A258" s="423" t="s">
        <v>292</v>
      </c>
      <c r="B258" s="423" t="s">
        <v>292</v>
      </c>
      <c r="C258" s="421" t="s">
        <v>292</v>
      </c>
      <c r="D258" s="419">
        <v>23033.920132189</v>
      </c>
      <c r="E258" s="419">
        <v>20902.945172460317</v>
      </c>
      <c r="F258" s="419">
        <v>15905.925343434885</v>
      </c>
      <c r="G258" s="419">
        <v>12843.601701999998</v>
      </c>
      <c r="H258" s="423"/>
      <c r="I258" s="421" t="s">
        <v>292</v>
      </c>
      <c r="J258" s="420">
        <v>12864029.004357809</v>
      </c>
      <c r="K258" s="419">
        <v>10582020.476663217</v>
      </c>
      <c r="L258" s="419">
        <v>6388578.1242280137</v>
      </c>
      <c r="M258" s="419">
        <v>4565443.5911025079</v>
      </c>
      <c r="O258" s="422" t="s">
        <v>292</v>
      </c>
      <c r="U258" s="421" t="s">
        <v>292</v>
      </c>
      <c r="V258" s="420">
        <v>12864029.004357809</v>
      </c>
      <c r="W258" s="419">
        <v>10582020.476663217</v>
      </c>
      <c r="X258" s="419">
        <v>6388578.1242280137</v>
      </c>
      <c r="Y258" s="419">
        <v>4565443.5911025079</v>
      </c>
      <c r="Z258" s="440"/>
      <c r="AA258" s="417">
        <f t="shared" si="112"/>
        <v>1790.5681123997813</v>
      </c>
      <c r="AB258" s="417">
        <f t="shared" si="113"/>
        <v>1975.326471779003</v>
      </c>
      <c r="AC258" s="417">
        <f t="shared" si="114"/>
        <v>2489.7442019396035</v>
      </c>
      <c r="AD258" s="417">
        <f t="shared" si="115"/>
        <v>2813.2209818626629</v>
      </c>
      <c r="AF258" s="417">
        <f t="shared" si="116"/>
        <v>0</v>
      </c>
      <c r="AG258" s="417">
        <f t="shared" si="121"/>
        <v>0</v>
      </c>
      <c r="AH258" s="417">
        <f t="shared" si="122"/>
        <v>0</v>
      </c>
      <c r="AI258" s="417">
        <f t="shared" si="123"/>
        <v>0</v>
      </c>
      <c r="AP258" s="417">
        <f t="shared" si="124"/>
        <v>23033.920132189</v>
      </c>
      <c r="AQ258" s="417">
        <f t="shared" si="125"/>
        <v>20902.945172460317</v>
      </c>
      <c r="AR258" s="417">
        <f t="shared" si="126"/>
        <v>15905.925343434885</v>
      </c>
      <c r="AS258" s="417">
        <f t="shared" si="127"/>
        <v>12843.601701999998</v>
      </c>
    </row>
    <row r="259" spans="1:45">
      <c r="C259" s="24" t="s">
        <v>628</v>
      </c>
      <c r="D259" s="417">
        <v>9020.6881209999992</v>
      </c>
      <c r="E259" s="417">
        <v>10059.266847949631</v>
      </c>
      <c r="F259" s="417">
        <v>7435.5830260000002</v>
      </c>
      <c r="G259" s="417">
        <v>5831.9556399999983</v>
      </c>
      <c r="O259" s="24" t="s">
        <v>628</v>
      </c>
      <c r="P259" s="417">
        <v>85261.702466918709</v>
      </c>
      <c r="Q259" s="417">
        <v>113280.03207150486</v>
      </c>
      <c r="R259" s="417">
        <v>87891.052316784873</v>
      </c>
      <c r="S259" s="417">
        <v>66880.225229357777</v>
      </c>
    </row>
    <row r="260" spans="1:45">
      <c r="C260" s="24" t="s">
        <v>627</v>
      </c>
      <c r="D260" s="417">
        <v>4845.8942121889995</v>
      </c>
      <c r="E260" s="417">
        <v>1560.7083695107999</v>
      </c>
      <c r="F260" s="417">
        <v>2342.121036</v>
      </c>
      <c r="G260" s="417">
        <v>1361.5910839999999</v>
      </c>
      <c r="O260" s="24" t="s">
        <v>627</v>
      </c>
      <c r="P260" s="417">
        <v>135.73933367476189</v>
      </c>
      <c r="Q260" s="417">
        <v>48.125450802059817</v>
      </c>
      <c r="R260" s="417">
        <v>70.865992012102879</v>
      </c>
      <c r="S260" s="417">
        <v>41.410921046228701</v>
      </c>
    </row>
    <row r="261" spans="1:45">
      <c r="C261" s="24" t="s">
        <v>626</v>
      </c>
      <c r="D261" s="417">
        <v>3612.824834</v>
      </c>
      <c r="E261" s="417">
        <v>8130.6314579999998</v>
      </c>
      <c r="F261" s="417">
        <v>5047.3008540000001</v>
      </c>
      <c r="G261" s="417">
        <v>5650.0549780000001</v>
      </c>
      <c r="O261" s="24" t="s">
        <v>626</v>
      </c>
      <c r="P261" s="417">
        <v>2.4855010003027052</v>
      </c>
      <c r="Q261" s="417">
        <v>5.812492999814129</v>
      </c>
      <c r="R261" s="417">
        <v>4.0212410003505523</v>
      </c>
      <c r="S261" s="417">
        <v>4.4027545998597368</v>
      </c>
    </row>
    <row r="262" spans="1:45">
      <c r="C262" s="24" t="s">
        <v>625</v>
      </c>
      <c r="D262" s="417">
        <v>780.74550699999998</v>
      </c>
      <c r="E262" s="417">
        <v>975.86673099999996</v>
      </c>
      <c r="F262" s="417">
        <v>1081.078964</v>
      </c>
      <c r="G262" s="24"/>
      <c r="O262" s="24" t="s">
        <v>625</v>
      </c>
      <c r="P262" s="417">
        <v>0.71298355037258909</v>
      </c>
      <c r="Q262" s="417">
        <v>0.92655544995347594</v>
      </c>
      <c r="R262" s="417">
        <v>1.0297461199218938</v>
      </c>
      <c r="S262" s="417">
        <v>0</v>
      </c>
    </row>
    <row r="263" spans="1:45">
      <c r="C263" s="24" t="s">
        <v>624</v>
      </c>
      <c r="D263" s="417">
        <v>608.87092500000006</v>
      </c>
      <c r="E263" s="417">
        <v>128.34052199999999</v>
      </c>
      <c r="F263" s="24"/>
      <c r="G263" s="24"/>
      <c r="O263" s="24" t="s">
        <v>624</v>
      </c>
      <c r="P263" s="418">
        <v>275.05914573545357</v>
      </c>
      <c r="Q263" s="418">
        <v>66.844021874999996</v>
      </c>
      <c r="R263" s="418"/>
      <c r="S263" s="418"/>
    </row>
    <row r="264" spans="1:45">
      <c r="C264" s="24" t="s">
        <v>623</v>
      </c>
      <c r="D264" s="417">
        <v>4164.8965330000001</v>
      </c>
      <c r="E264" s="417">
        <v>48.131244000000002</v>
      </c>
      <c r="F264" s="24"/>
      <c r="G264" s="24"/>
      <c r="O264" s="24" t="s">
        <v>623</v>
      </c>
      <c r="P264" s="417">
        <v>3.8034195399254824</v>
      </c>
      <c r="Q264" s="417">
        <v>4.5699135982985514E-2</v>
      </c>
      <c r="R264" s="24">
        <v>0</v>
      </c>
      <c r="S264" s="24">
        <v>0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BC261"/>
  <sheetViews>
    <sheetView showGridLines="0" zoomScale="80" zoomScaleNormal="80" workbookViewId="0">
      <pane xSplit="3" ySplit="3" topLeftCell="D4" activePane="bottomRight" state="frozen"/>
      <selection activeCell="E1" sqref="E1"/>
      <selection pane="topRight" activeCell="E1" sqref="E1"/>
      <selection pane="bottomLeft" activeCell="E1" sqref="E1"/>
      <selection pane="bottomRight" activeCell="L63" sqref="L63"/>
    </sheetView>
  </sheetViews>
  <sheetFormatPr defaultColWidth="9" defaultRowHeight="10.5" outlineLevelRow="1"/>
  <cols>
    <col min="1" max="1" width="14.875" style="416" bestFit="1" customWidth="1"/>
    <col min="2" max="2" width="17" style="416" customWidth="1"/>
    <col min="3" max="3" width="23.625" style="416" customWidth="1"/>
    <col min="4" max="7" width="10.125" style="416" bestFit="1" customWidth="1"/>
    <col min="8" max="8" width="2.375" style="416" customWidth="1"/>
    <col min="9" max="9" width="19.125" style="416" bestFit="1" customWidth="1"/>
    <col min="10" max="10" width="15" style="416" bestFit="1" customWidth="1"/>
    <col min="11" max="11" width="15.625" style="416" bestFit="1" customWidth="1"/>
    <col min="12" max="12" width="14.25" style="416" bestFit="1" customWidth="1"/>
    <col min="13" max="13" width="15.625" style="416" bestFit="1" customWidth="1"/>
    <col min="14" max="14" width="2.375" style="416" customWidth="1"/>
    <col min="15" max="15" width="23.25" style="416" bestFit="1" customWidth="1"/>
    <col min="16" max="19" width="12.125" style="416" bestFit="1" customWidth="1"/>
    <col min="20" max="20" width="2.375" style="416" customWidth="1"/>
    <col min="21" max="21" width="19.125" style="416" bestFit="1" customWidth="1"/>
    <col min="22" max="25" width="12.125" style="416" bestFit="1" customWidth="1"/>
    <col min="26" max="26" width="2.375" style="416" customWidth="1"/>
    <col min="27" max="27" width="19.125" style="416" bestFit="1" customWidth="1"/>
    <col min="28" max="29" width="10.125" style="416" bestFit="1" customWidth="1"/>
    <col min="30" max="30" width="9.875" style="416" customWidth="1"/>
    <col min="31" max="31" width="10.125" style="416" bestFit="1" customWidth="1"/>
    <col min="32" max="32" width="2.375" style="416" customWidth="1"/>
    <col min="33" max="33" width="19.125" style="416" bestFit="1" customWidth="1"/>
    <col min="34" max="37" width="12.125" style="416" bestFit="1" customWidth="1"/>
    <col min="38" max="38" width="2.375" style="416" customWidth="1"/>
    <col min="39" max="39" width="22.875" style="416" bestFit="1" customWidth="1"/>
    <col min="40" max="41" width="10.125" style="416" bestFit="1" customWidth="1"/>
    <col min="42" max="42" width="9.125" style="416" bestFit="1" customWidth="1"/>
    <col min="43" max="43" width="10.125" style="416" bestFit="1" customWidth="1"/>
    <col min="44" max="44" width="2.375" style="416" customWidth="1"/>
    <col min="45" max="45" width="19.125" style="416" bestFit="1" customWidth="1"/>
    <col min="46" max="49" width="12.125" style="416" bestFit="1" customWidth="1"/>
    <col min="50" max="50" width="2.375" style="416" customWidth="1"/>
    <col min="51" max="51" width="30.625" style="416" bestFit="1" customWidth="1"/>
    <col min="52" max="53" width="10.125" style="416" bestFit="1" customWidth="1"/>
    <col min="54" max="54" width="9.125" style="416" bestFit="1" customWidth="1"/>
    <col min="55" max="55" width="10.125" style="416" bestFit="1" customWidth="1"/>
    <col min="56" max="16384" width="9" style="416"/>
  </cols>
  <sheetData>
    <row r="2" spans="1:55" ht="12.75">
      <c r="C2" s="453" t="s">
        <v>652</v>
      </c>
      <c r="D2" s="424">
        <f>D4+D96+D170+D232</f>
        <v>501727.73630133254</v>
      </c>
      <c r="E2" s="424">
        <f>E4+E96+E170+E232</f>
        <v>421611.59228406724</v>
      </c>
      <c r="F2" s="424">
        <f>F4+F96+F170+F232</f>
        <v>407086.05667815695</v>
      </c>
      <c r="G2" s="424">
        <f>G4+G96+G170+G232</f>
        <v>425063.97362869536</v>
      </c>
      <c r="I2" s="453" t="s">
        <v>245</v>
      </c>
      <c r="J2" s="424">
        <f>J4+J96+J170+J232</f>
        <v>121626937.05171576</v>
      </c>
      <c r="K2" s="424">
        <f>K4+K96+K170+K232</f>
        <v>102696187.45903516</v>
      </c>
      <c r="L2" s="424">
        <f>L4+L96+L170+L232</f>
        <v>96699047.315229312</v>
      </c>
      <c r="M2" s="424">
        <f>M4+M96+M170+M232</f>
        <v>101727712.80865285</v>
      </c>
      <c r="O2" s="453" t="s">
        <v>664</v>
      </c>
      <c r="P2" s="449">
        <f>P4+P96+P170+P232</f>
        <v>1</v>
      </c>
      <c r="Q2" s="449">
        <f>Q4+Q96+Q170+Q232</f>
        <v>1</v>
      </c>
      <c r="R2" s="449">
        <f>R4+R96+R170+R232</f>
        <v>1</v>
      </c>
      <c r="S2" s="449">
        <f>S4+S96+S170+S232</f>
        <v>1</v>
      </c>
      <c r="U2" s="453" t="s">
        <v>426</v>
      </c>
      <c r="V2" s="454">
        <f>D2*1000000/J2</f>
        <v>4125.1366552789041</v>
      </c>
      <c r="W2" s="454">
        <f>E2*1000000/K2</f>
        <v>4105.4259434143587</v>
      </c>
      <c r="X2" s="454">
        <f>F2*1000000/L2</f>
        <v>4209.8248946661979</v>
      </c>
      <c r="Y2" s="454">
        <f>G2*1000000/M2</f>
        <v>4178.4481523557843</v>
      </c>
      <c r="AA2" s="453" t="s">
        <v>663</v>
      </c>
      <c r="AB2" s="424">
        <f>AB4+AB96+AB170+AB232</f>
        <v>274864.49700909865</v>
      </c>
      <c r="AC2" s="424">
        <f>AC4+AC96+AC170+AC232</f>
        <v>236403.34080899999</v>
      </c>
      <c r="AD2" s="424">
        <f>AD4+AD96+AD170+AD232</f>
        <v>217450.35353200001</v>
      </c>
      <c r="AE2" s="424">
        <f>AE4+AE96+AE170+AE232</f>
        <v>220698.42841699999</v>
      </c>
      <c r="AG2" s="453" t="s">
        <v>662</v>
      </c>
      <c r="AM2" s="453" t="s">
        <v>661</v>
      </c>
      <c r="AS2" s="453" t="s">
        <v>660</v>
      </c>
      <c r="AY2" s="453" t="s">
        <v>659</v>
      </c>
    </row>
    <row r="3" spans="1:55">
      <c r="C3" s="438" t="s">
        <v>617</v>
      </c>
      <c r="D3" s="437" t="s">
        <v>258</v>
      </c>
      <c r="E3" s="437" t="s">
        <v>257</v>
      </c>
      <c r="F3" s="437" t="s">
        <v>256</v>
      </c>
      <c r="G3" s="437" t="s">
        <v>255</v>
      </c>
      <c r="I3" s="438" t="s">
        <v>617</v>
      </c>
      <c r="J3" s="437" t="s">
        <v>258</v>
      </c>
      <c r="K3" s="437" t="s">
        <v>257</v>
      </c>
      <c r="L3" s="437" t="s">
        <v>256</v>
      </c>
      <c r="M3" s="437" t="s">
        <v>255</v>
      </c>
      <c r="O3" s="438" t="s">
        <v>617</v>
      </c>
      <c r="P3" s="437" t="s">
        <v>258</v>
      </c>
      <c r="Q3" s="437" t="s">
        <v>257</v>
      </c>
      <c r="R3" s="437" t="s">
        <v>256</v>
      </c>
      <c r="S3" s="437" t="s">
        <v>255</v>
      </c>
      <c r="U3" s="438" t="s">
        <v>617</v>
      </c>
      <c r="V3" s="437" t="s">
        <v>258</v>
      </c>
      <c r="W3" s="437" t="s">
        <v>257</v>
      </c>
      <c r="X3" s="437" t="s">
        <v>256</v>
      </c>
      <c r="Y3" s="437" t="s">
        <v>255</v>
      </c>
      <c r="AA3" s="438" t="s">
        <v>617</v>
      </c>
      <c r="AB3" s="437" t="s">
        <v>258</v>
      </c>
      <c r="AC3" s="437" t="s">
        <v>257</v>
      </c>
      <c r="AD3" s="437" t="s">
        <v>256</v>
      </c>
      <c r="AE3" s="437" t="s">
        <v>255</v>
      </c>
      <c r="AG3" s="438" t="s">
        <v>617</v>
      </c>
      <c r="AH3" s="437" t="s">
        <v>258</v>
      </c>
      <c r="AI3" s="437" t="s">
        <v>257</v>
      </c>
      <c r="AJ3" s="437" t="s">
        <v>256</v>
      </c>
      <c r="AK3" s="437" t="s">
        <v>255</v>
      </c>
      <c r="AM3" s="438" t="s">
        <v>617</v>
      </c>
      <c r="AN3" s="437" t="s">
        <v>258</v>
      </c>
      <c r="AO3" s="437" t="s">
        <v>257</v>
      </c>
      <c r="AP3" s="437" t="s">
        <v>256</v>
      </c>
      <c r="AQ3" s="437" t="s">
        <v>255</v>
      </c>
      <c r="AS3" s="438" t="s">
        <v>617</v>
      </c>
      <c r="AT3" s="437" t="s">
        <v>258</v>
      </c>
      <c r="AU3" s="437" t="s">
        <v>257</v>
      </c>
      <c r="AV3" s="437" t="s">
        <v>256</v>
      </c>
      <c r="AW3" s="437" t="s">
        <v>255</v>
      </c>
      <c r="AY3" s="438" t="s">
        <v>617</v>
      </c>
      <c r="AZ3" s="437" t="s">
        <v>258</v>
      </c>
      <c r="BA3" s="437" t="s">
        <v>257</v>
      </c>
      <c r="BB3" s="437" t="s">
        <v>256</v>
      </c>
      <c r="BC3" s="437" t="s">
        <v>255</v>
      </c>
    </row>
    <row r="4" spans="1:55">
      <c r="C4" s="430" t="s">
        <v>642</v>
      </c>
      <c r="D4" s="429">
        <f>D5+D18+D31+D44+D57+D70+D83</f>
        <v>134552.00933699997</v>
      </c>
      <c r="E4" s="429">
        <f>E5+E18+E31+E44+E57+E70+E83</f>
        <v>137639.97307076133</v>
      </c>
      <c r="F4" s="429">
        <f>F5+F18+F31+F44+F57+F70+F83</f>
        <v>111485.35874563972</v>
      </c>
      <c r="G4" s="429">
        <f>G5+G18+G31+G44+G57+G70+G83</f>
        <v>115652.03180300001</v>
      </c>
      <c r="I4" s="430" t="s">
        <v>642</v>
      </c>
      <c r="J4" s="429">
        <f>J5+J18+J31+J44+J57+J70+J83</f>
        <v>28505049</v>
      </c>
      <c r="K4" s="429">
        <f>K5+K18+K31+K44+K57+K70+K83</f>
        <v>28415481</v>
      </c>
      <c r="L4" s="429">
        <f>L5+L18+L31+L44+L57+L70+L83</f>
        <v>23932129</v>
      </c>
      <c r="M4" s="429">
        <f>M5+M18+M31+M44+M57+M70+M83</f>
        <v>25283846</v>
      </c>
      <c r="O4" s="430" t="s">
        <v>642</v>
      </c>
      <c r="P4" s="451">
        <f t="shared" ref="P4:P67" si="0">IFERROR(J4/$J$2,0)</f>
        <v>0.23436460451092062</v>
      </c>
      <c r="Q4" s="451">
        <f t="shared" ref="Q4:Q67" si="1">IFERROR(K4/$K$2,0)</f>
        <v>0.2766946047664598</v>
      </c>
      <c r="R4" s="451">
        <f t="shared" ref="R4:R67" si="2">IFERROR(L4/$L$2,0)</f>
        <v>0.24749084571623162</v>
      </c>
      <c r="S4" s="451">
        <f t="shared" ref="S4:S67" si="3">IFERROR(M4/$M$2,0)</f>
        <v>0.24854432781319136</v>
      </c>
      <c r="U4" s="430" t="s">
        <v>642</v>
      </c>
      <c r="V4" s="429">
        <f t="shared" ref="V4:V35" si="4">IFERROR(D4*1000000/J4,0)</f>
        <v>4720.2868985420782</v>
      </c>
      <c r="W4" s="429">
        <f t="shared" ref="W4:W35" si="5">IFERROR(E4*1000000/K4,0)</f>
        <v>4843.8375219043919</v>
      </c>
      <c r="X4" s="429">
        <f t="shared" ref="X4:X35" si="6">IFERROR(F4*1000000/L4,0)</f>
        <v>4658.3970337799756</v>
      </c>
      <c r="Y4" s="429">
        <f t="shared" ref="Y4:Y35" si="7">IFERROR(G4*1000000/M4,0)</f>
        <v>4574.1471373856648</v>
      </c>
      <c r="AA4" s="430" t="s">
        <v>642</v>
      </c>
      <c r="AB4" s="429">
        <f>AB5+AB18+AB31+AB44+AB57+AB70+AB83</f>
        <v>72827.804912073276</v>
      </c>
      <c r="AC4" s="429">
        <f>AC5+AC18+AC31+AC44+AC57+AC70+AC83</f>
        <v>74400.267301173531</v>
      </c>
      <c r="AD4" s="429">
        <f>AD5+AD18+AD31+AD44+AD57+AD70+AD83</f>
        <v>54019.766675310639</v>
      </c>
      <c r="AE4" s="429">
        <f>AE5+AE18+AE31+AE44+AE57+AE70+AE83</f>
        <v>53484.483095573662</v>
      </c>
      <c r="AG4" s="430" t="s">
        <v>642</v>
      </c>
      <c r="AH4" s="429">
        <f t="shared" ref="AH4:AH67" si="8">IFERROR(AB4*1000000/J4,0)</f>
        <v>2554.9089535707612</v>
      </c>
      <c r="AI4" s="429">
        <f t="shared" ref="AI4:AI67" si="9">IFERROR(AC4*1000000/K4,0)</f>
        <v>2618.3004715342859</v>
      </c>
      <c r="AJ4" s="429">
        <f t="shared" ref="AJ4:AJ67" si="10">IFERROR(AD4*1000000/L4,0)</f>
        <v>2257.206898530032</v>
      </c>
      <c r="AK4" s="429">
        <f t="shared" ref="AK4:AK67" si="11">IFERROR(AE4*1000000/M4,0)</f>
        <v>2115.3618439051425</v>
      </c>
      <c r="AM4" s="430" t="s">
        <v>642</v>
      </c>
      <c r="AN4" s="429">
        <f>AN5+AN18+AN31+AN44+AN57+AN70+AN83</f>
        <v>61724.204424926713</v>
      </c>
      <c r="AO4" s="429">
        <f>AO5+AO18+AO31+AO44+AO57+AO70+AO83</f>
        <v>63239.70576958781</v>
      </c>
      <c r="AP4" s="429">
        <f>AP5+AP18+AP31+AP44+AP57+AP70+AP83</f>
        <v>57465.592070329098</v>
      </c>
      <c r="AQ4" s="429">
        <f>AQ5+AQ18+AQ31+AQ44+AQ57+AQ70+AQ83</f>
        <v>62167.548707426336</v>
      </c>
      <c r="AS4" s="430" t="s">
        <v>642</v>
      </c>
      <c r="AT4" s="429">
        <f t="shared" ref="AT4:AT67" si="12">IFERROR(AN4*1000000/J4,0)</f>
        <v>2165.3779449713174</v>
      </c>
      <c r="AU4" s="429">
        <f t="shared" ref="AU4:AU67" si="13">IFERROR(AO4*1000000/K4,0)</f>
        <v>2225.5370503701065</v>
      </c>
      <c r="AV4" s="429">
        <f t="shared" ref="AV4:AV67" si="14">IFERROR(AP4*1000000/L4,0)</f>
        <v>2401.1901352499435</v>
      </c>
      <c r="AW4" s="429">
        <f t="shared" ref="AW4:AW67" si="15">IFERROR(AQ4*1000000/M4,0)</f>
        <v>2458.7852934805228</v>
      </c>
      <c r="AY4" s="430" t="s">
        <v>642</v>
      </c>
      <c r="AZ4" s="450">
        <f t="shared" ref="AZ4:AZ67" si="16">IFERROR(AN4/D4,0)</f>
        <v>0.45873862998457204</v>
      </c>
      <c r="BA4" s="450">
        <f t="shared" ref="BA4:BA67" si="17">IFERROR(AO4/E4,0)</f>
        <v>0.45945741167121551</v>
      </c>
      <c r="BB4" s="450">
        <f t="shared" ref="BB4:BB67" si="18">IFERROR(AP4/F4,0)</f>
        <v>0.51545416112836984</v>
      </c>
      <c r="BC4" s="450">
        <f t="shared" ref="BC4:BC67" si="19">IFERROR(AQ4/G4,0)</f>
        <v>0.53753961550214391</v>
      </c>
    </row>
    <row r="5" spans="1:55">
      <c r="B5" s="436"/>
      <c r="C5" s="432" t="s">
        <v>265</v>
      </c>
      <c r="D5" s="431">
        <f>SUM(D6:D17)</f>
        <v>18645.17274228765</v>
      </c>
      <c r="E5" s="431">
        <f>SUM(E6:E17)</f>
        <v>19144.621993285597</v>
      </c>
      <c r="F5" s="431">
        <f>SUM(F6:F17)</f>
        <v>17386.342975723299</v>
      </c>
      <c r="G5" s="431">
        <f>SUM(G6:G17)</f>
        <v>15523.466887000002</v>
      </c>
      <c r="H5" s="436"/>
      <c r="I5" s="432" t="s">
        <v>296</v>
      </c>
      <c r="J5" s="431">
        <f>SUM(J6:J17)</f>
        <v>7003686</v>
      </c>
      <c r="K5" s="431">
        <f>SUM(K6:K17)</f>
        <v>7292735</v>
      </c>
      <c r="L5" s="431">
        <f>SUM(L6:L17)</f>
        <v>6249828</v>
      </c>
      <c r="M5" s="431">
        <f>SUM(M6:M17)</f>
        <v>5675582</v>
      </c>
      <c r="N5" s="436"/>
      <c r="O5" s="432" t="s">
        <v>296</v>
      </c>
      <c r="P5" s="445">
        <f t="shared" si="0"/>
        <v>5.7583346006830981E-2</v>
      </c>
      <c r="Q5" s="445">
        <f t="shared" si="1"/>
        <v>7.1012714107902247E-2</v>
      </c>
      <c r="R5" s="445">
        <f t="shared" si="2"/>
        <v>6.463174326450373E-2</v>
      </c>
      <c r="S5" s="445">
        <f t="shared" si="3"/>
        <v>5.5791896262089566E-2</v>
      </c>
      <c r="T5" s="436"/>
      <c r="U5" s="432" t="s">
        <v>296</v>
      </c>
      <c r="V5" s="431">
        <f t="shared" si="4"/>
        <v>2662.1942706008881</v>
      </c>
      <c r="W5" s="431">
        <f t="shared" si="5"/>
        <v>2625.1635351189361</v>
      </c>
      <c r="X5" s="431">
        <f t="shared" si="6"/>
        <v>2781.8914337679848</v>
      </c>
      <c r="Y5" s="431">
        <f t="shared" si="7"/>
        <v>2735.1321656527916</v>
      </c>
      <c r="Z5" s="436"/>
      <c r="AA5" s="432" t="s">
        <v>296</v>
      </c>
      <c r="AB5" s="431">
        <f>SUM(AB6:AB17)</f>
        <v>11313.511703136444</v>
      </c>
      <c r="AC5" s="431">
        <f>SUM(AC6:AC17)</f>
        <v>12116.728874765075</v>
      </c>
      <c r="AD5" s="431">
        <f>SUM(AD6:AD17)</f>
        <v>9110.8372183619904</v>
      </c>
      <c r="AE5" s="431">
        <f>SUM(AE6:AE17)</f>
        <v>7781.7584506445528</v>
      </c>
      <c r="AF5" s="436"/>
      <c r="AG5" s="432" t="s">
        <v>296</v>
      </c>
      <c r="AH5" s="431">
        <f t="shared" si="8"/>
        <v>1615.3653523496691</v>
      </c>
      <c r="AI5" s="431">
        <f t="shared" si="9"/>
        <v>1661.4793866450755</v>
      </c>
      <c r="AJ5" s="431">
        <f t="shared" si="10"/>
        <v>1457.774072880404</v>
      </c>
      <c r="AK5" s="431">
        <f t="shared" si="11"/>
        <v>1371.0943566042308</v>
      </c>
      <c r="AL5" s="436"/>
      <c r="AM5" s="432" t="s">
        <v>421</v>
      </c>
      <c r="AN5" s="431">
        <f>SUM(AN6:AN17)</f>
        <v>7331.661039151204</v>
      </c>
      <c r="AO5" s="431">
        <f>SUM(AO6:AO17)</f>
        <v>7027.8931185205274</v>
      </c>
      <c r="AP5" s="431">
        <f>SUM(AP6:AP17)</f>
        <v>8275.5057573613103</v>
      </c>
      <c r="AQ5" s="431">
        <f>SUM(AQ6:AQ17)</f>
        <v>7741.7084363554486</v>
      </c>
      <c r="AR5" s="436"/>
      <c r="AS5" s="432" t="s">
        <v>296</v>
      </c>
      <c r="AT5" s="431">
        <f t="shared" si="12"/>
        <v>1046.8289182512185</v>
      </c>
      <c r="AU5" s="431">
        <f t="shared" si="13"/>
        <v>963.68414847386168</v>
      </c>
      <c r="AV5" s="431">
        <f t="shared" si="14"/>
        <v>1324.1173608875813</v>
      </c>
      <c r="AW5" s="431">
        <f t="shared" si="15"/>
        <v>1364.0378090485608</v>
      </c>
      <c r="AX5" s="436"/>
      <c r="AY5" s="432" t="s">
        <v>421</v>
      </c>
      <c r="AZ5" s="443">
        <f t="shared" si="16"/>
        <v>0.39322033324597955</v>
      </c>
      <c r="BA5" s="443">
        <f t="shared" si="17"/>
        <v>0.36709490116782406</v>
      </c>
      <c r="BB5" s="443">
        <f t="shared" si="18"/>
        <v>0.47597736734611013</v>
      </c>
      <c r="BC5" s="443">
        <f t="shared" si="19"/>
        <v>0.49871001707992674</v>
      </c>
    </row>
    <row r="6" spans="1:55" outlineLevel="1">
      <c r="A6" s="416" t="s">
        <v>296</v>
      </c>
      <c r="B6" s="416" t="s">
        <v>608</v>
      </c>
      <c r="C6" s="425" t="s">
        <v>638</v>
      </c>
      <c r="D6" s="424">
        <v>8855.6866853253669</v>
      </c>
      <c r="E6" s="424">
        <v>8204.600783953405</v>
      </c>
      <c r="F6" s="424">
        <v>7814.1303005768905</v>
      </c>
      <c r="G6" s="424">
        <v>7720.1810320000004</v>
      </c>
      <c r="I6" s="425" t="s">
        <v>638</v>
      </c>
      <c r="J6" s="424">
        <v>3463171</v>
      </c>
      <c r="K6" s="424">
        <v>3462155</v>
      </c>
      <c r="L6" s="424">
        <v>3262498</v>
      </c>
      <c r="M6" s="424">
        <v>3285794</v>
      </c>
      <c r="O6" s="425" t="s">
        <v>638</v>
      </c>
      <c r="P6" s="449">
        <f t="shared" si="0"/>
        <v>2.8473717121787423E-2</v>
      </c>
      <c r="Q6" s="449">
        <f t="shared" si="1"/>
        <v>3.3712595235154477E-2</v>
      </c>
      <c r="R6" s="449">
        <f t="shared" si="2"/>
        <v>3.3738677790325897E-2</v>
      </c>
      <c r="S6" s="449">
        <f t="shared" si="3"/>
        <v>3.2299890652024113E-2</v>
      </c>
      <c r="U6" s="425" t="s">
        <v>638</v>
      </c>
      <c r="V6" s="424">
        <f t="shared" si="4"/>
        <v>2557.1035000366332</v>
      </c>
      <c r="W6" s="424">
        <f t="shared" si="5"/>
        <v>2369.7959172692745</v>
      </c>
      <c r="X6" s="424">
        <f t="shared" si="6"/>
        <v>2395.1371925980925</v>
      </c>
      <c r="Y6" s="424">
        <f t="shared" si="7"/>
        <v>2349.5633116379176</v>
      </c>
      <c r="AA6" s="425" t="s">
        <v>638</v>
      </c>
      <c r="AB6" s="424">
        <v>5303.8600287679137</v>
      </c>
      <c r="AC6" s="424">
        <v>4983.5192594361924</v>
      </c>
      <c r="AD6" s="424">
        <v>3593.8657104443428</v>
      </c>
      <c r="AE6" s="424">
        <v>3303.6805182769394</v>
      </c>
      <c r="AG6" s="425" t="s">
        <v>638</v>
      </c>
      <c r="AH6" s="424">
        <f t="shared" si="8"/>
        <v>1531.5039392417855</v>
      </c>
      <c r="AI6" s="424">
        <f t="shared" si="9"/>
        <v>1439.4269636790359</v>
      </c>
      <c r="AJ6" s="424">
        <f t="shared" si="10"/>
        <v>1101.5687091438347</v>
      </c>
      <c r="AK6" s="424">
        <f t="shared" si="11"/>
        <v>1005.4435908876027</v>
      </c>
      <c r="AM6" s="425" t="s">
        <v>638</v>
      </c>
      <c r="AN6" s="448">
        <f t="shared" ref="AN6:AN17" si="20">D6-AB6</f>
        <v>3551.8266565574531</v>
      </c>
      <c r="AO6" s="448">
        <f t="shared" ref="AO6:AO17" si="21">E6-AC6</f>
        <v>3221.0815245172125</v>
      </c>
      <c r="AP6" s="448">
        <f t="shared" ref="AP6:AP17" si="22">F6-AD6</f>
        <v>4220.2645901325477</v>
      </c>
      <c r="AQ6" s="448">
        <f t="shared" ref="AQ6:AQ17" si="23">G6-AE6</f>
        <v>4416.500513723061</v>
      </c>
      <c r="AS6" s="425" t="s">
        <v>638</v>
      </c>
      <c r="AT6" s="424">
        <f t="shared" si="12"/>
        <v>1025.5995607948475</v>
      </c>
      <c r="AU6" s="424">
        <f t="shared" si="13"/>
        <v>930.36895359023856</v>
      </c>
      <c r="AV6" s="424">
        <f t="shared" si="14"/>
        <v>1293.5684834542574</v>
      </c>
      <c r="AW6" s="424">
        <f t="shared" si="15"/>
        <v>1344.1197207503151</v>
      </c>
      <c r="AY6" s="425" t="s">
        <v>638</v>
      </c>
      <c r="AZ6" s="447">
        <f t="shared" si="16"/>
        <v>0.40107862696216828</v>
      </c>
      <c r="BA6" s="447">
        <f t="shared" si="17"/>
        <v>0.39259454656429088</v>
      </c>
      <c r="BB6" s="447">
        <f t="shared" si="18"/>
        <v>0.5400811642238651</v>
      </c>
      <c r="BC6" s="447">
        <f t="shared" si="19"/>
        <v>0.57207214382884963</v>
      </c>
    </row>
    <row r="7" spans="1:55" outlineLevel="1">
      <c r="A7" s="416" t="s">
        <v>296</v>
      </c>
      <c r="B7" s="416" t="s">
        <v>607</v>
      </c>
      <c r="C7" s="425" t="s">
        <v>637</v>
      </c>
      <c r="D7" s="424">
        <v>989.13808685575975</v>
      </c>
      <c r="E7" s="424">
        <v>1071.1183534677034</v>
      </c>
      <c r="F7" s="424">
        <v>948.94809775736621</v>
      </c>
      <c r="G7" s="424">
        <v>908.16763300000002</v>
      </c>
      <c r="I7" s="425" t="s">
        <v>637</v>
      </c>
      <c r="J7" s="424">
        <v>264162</v>
      </c>
      <c r="K7" s="424">
        <v>339304</v>
      </c>
      <c r="L7" s="424">
        <v>284805</v>
      </c>
      <c r="M7" s="424">
        <v>279430</v>
      </c>
      <c r="O7" s="425" t="s">
        <v>637</v>
      </c>
      <c r="P7" s="449">
        <f t="shared" si="0"/>
        <v>2.1719037443792433E-3</v>
      </c>
      <c r="Q7" s="449">
        <f t="shared" si="1"/>
        <v>3.3039590699055518E-3</v>
      </c>
      <c r="R7" s="449">
        <f t="shared" si="2"/>
        <v>2.9452720363579584E-3</v>
      </c>
      <c r="S7" s="449">
        <f t="shared" si="3"/>
        <v>2.7468424511381722E-3</v>
      </c>
      <c r="U7" s="425" t="s">
        <v>637</v>
      </c>
      <c r="V7" s="424">
        <f t="shared" si="4"/>
        <v>3744.4374545004948</v>
      </c>
      <c r="W7" s="424">
        <f t="shared" si="5"/>
        <v>3156.8102747615808</v>
      </c>
      <c r="X7" s="424">
        <f t="shared" si="6"/>
        <v>3331.9221845029624</v>
      </c>
      <c r="Y7" s="424">
        <f t="shared" si="7"/>
        <v>3250.0720502451418</v>
      </c>
      <c r="AA7" s="425" t="s">
        <v>637</v>
      </c>
      <c r="AB7" s="424">
        <v>574.77348957090499</v>
      </c>
      <c r="AC7" s="424">
        <v>700.96713122412325</v>
      </c>
      <c r="AD7" s="424">
        <v>470.44084899039603</v>
      </c>
      <c r="AE7" s="424">
        <v>374.90321149161861</v>
      </c>
      <c r="AG7" s="425" t="s">
        <v>637</v>
      </c>
      <c r="AH7" s="424">
        <f t="shared" si="8"/>
        <v>2175.8371361925824</v>
      </c>
      <c r="AI7" s="424">
        <f t="shared" si="9"/>
        <v>2065.8970457882115</v>
      </c>
      <c r="AJ7" s="424">
        <f t="shared" si="10"/>
        <v>1651.7998244075632</v>
      </c>
      <c r="AK7" s="424">
        <f t="shared" si="11"/>
        <v>1341.6713004746041</v>
      </c>
      <c r="AM7" s="425" t="s">
        <v>637</v>
      </c>
      <c r="AN7" s="448">
        <f t="shared" si="20"/>
        <v>414.36459728485477</v>
      </c>
      <c r="AO7" s="448">
        <f t="shared" si="21"/>
        <v>370.15122224358015</v>
      </c>
      <c r="AP7" s="448">
        <f t="shared" si="22"/>
        <v>478.50724876697018</v>
      </c>
      <c r="AQ7" s="448">
        <f t="shared" si="23"/>
        <v>533.26442150838147</v>
      </c>
      <c r="AS7" s="425" t="s">
        <v>637</v>
      </c>
      <c r="AT7" s="424">
        <f t="shared" si="12"/>
        <v>1568.6003183079124</v>
      </c>
      <c r="AU7" s="424">
        <f t="shared" si="13"/>
        <v>1090.9132289733695</v>
      </c>
      <c r="AV7" s="424">
        <f t="shared" si="14"/>
        <v>1680.1223600953992</v>
      </c>
      <c r="AW7" s="424">
        <f t="shared" si="15"/>
        <v>1908.4007497705381</v>
      </c>
      <c r="AY7" s="425" t="s">
        <v>637</v>
      </c>
      <c r="AZ7" s="447">
        <f t="shared" si="16"/>
        <v>0.4189148136050686</v>
      </c>
      <c r="BA7" s="447">
        <f t="shared" si="17"/>
        <v>0.34557453062514537</v>
      </c>
      <c r="BB7" s="447">
        <f t="shared" si="18"/>
        <v>0.50425017964398544</v>
      </c>
      <c r="BC7" s="447">
        <f t="shared" si="19"/>
        <v>0.58718721316550315</v>
      </c>
    </row>
    <row r="8" spans="1:55" outlineLevel="1">
      <c r="A8" s="416" t="s">
        <v>296</v>
      </c>
      <c r="B8" s="416" t="s">
        <v>606</v>
      </c>
      <c r="C8" s="425" t="s">
        <v>636</v>
      </c>
      <c r="D8" s="424">
        <v>839.97879300020634</v>
      </c>
      <c r="E8" s="424">
        <v>1004.4783134454631</v>
      </c>
      <c r="F8" s="424">
        <v>1208.6783868292621</v>
      </c>
      <c r="G8" s="424">
        <v>600.39387699999997</v>
      </c>
      <c r="I8" s="425" t="s">
        <v>636</v>
      </c>
      <c r="J8" s="424">
        <v>76838</v>
      </c>
      <c r="K8" s="424">
        <v>114168</v>
      </c>
      <c r="L8" s="424">
        <v>120421</v>
      </c>
      <c r="M8" s="424">
        <v>69444</v>
      </c>
      <c r="O8" s="425" t="s">
        <v>636</v>
      </c>
      <c r="P8" s="449">
        <f t="shared" si="0"/>
        <v>6.317515006345057E-4</v>
      </c>
      <c r="Q8" s="449">
        <f t="shared" si="1"/>
        <v>1.1117063137863893E-3</v>
      </c>
      <c r="R8" s="449">
        <f t="shared" si="2"/>
        <v>1.2453173360378565E-3</v>
      </c>
      <c r="S8" s="449">
        <f t="shared" si="3"/>
        <v>6.8264584037805247E-4</v>
      </c>
      <c r="U8" s="425" t="s">
        <v>636</v>
      </c>
      <c r="V8" s="424">
        <f t="shared" si="4"/>
        <v>10931.814896277965</v>
      </c>
      <c r="W8" s="424">
        <f t="shared" si="5"/>
        <v>8798.2474375084348</v>
      </c>
      <c r="X8" s="424">
        <f t="shared" si="6"/>
        <v>10037.106375376903</v>
      </c>
      <c r="Y8" s="424">
        <f t="shared" si="7"/>
        <v>8645.7271614538331</v>
      </c>
      <c r="AA8" s="425" t="s">
        <v>636</v>
      </c>
      <c r="AB8" s="424">
        <v>475.70160899999996</v>
      </c>
      <c r="AC8" s="424">
        <v>690.73611000000005</v>
      </c>
      <c r="AD8" s="424">
        <v>617.89649200000008</v>
      </c>
      <c r="AE8" s="424">
        <v>338.08700199999998</v>
      </c>
      <c r="AG8" s="425" t="s">
        <v>636</v>
      </c>
      <c r="AH8" s="424">
        <f t="shared" si="8"/>
        <v>6190.96812774929</v>
      </c>
      <c r="AI8" s="424">
        <f t="shared" si="9"/>
        <v>6050.1726403195289</v>
      </c>
      <c r="AJ8" s="424">
        <f t="shared" si="10"/>
        <v>5131.1356989229462</v>
      </c>
      <c r="AK8" s="424">
        <f t="shared" si="11"/>
        <v>4868.4839870975175</v>
      </c>
      <c r="AM8" s="425" t="s">
        <v>636</v>
      </c>
      <c r="AN8" s="448">
        <f t="shared" si="20"/>
        <v>364.27718400020638</v>
      </c>
      <c r="AO8" s="448">
        <f t="shared" si="21"/>
        <v>313.74220344546302</v>
      </c>
      <c r="AP8" s="448">
        <f t="shared" si="22"/>
        <v>590.781894829262</v>
      </c>
      <c r="AQ8" s="448">
        <f t="shared" si="23"/>
        <v>262.30687499999999</v>
      </c>
      <c r="AS8" s="425" t="s">
        <v>636</v>
      </c>
      <c r="AT8" s="424">
        <f t="shared" si="12"/>
        <v>4740.8467685286751</v>
      </c>
      <c r="AU8" s="424">
        <f t="shared" si="13"/>
        <v>2748.0747971889059</v>
      </c>
      <c r="AV8" s="424">
        <f t="shared" si="14"/>
        <v>4905.9706764539578</v>
      </c>
      <c r="AW8" s="424">
        <f t="shared" si="15"/>
        <v>3777.2431743563161</v>
      </c>
      <c r="AY8" s="425" t="s">
        <v>636</v>
      </c>
      <c r="AZ8" s="447">
        <f t="shared" si="16"/>
        <v>0.43367426301215783</v>
      </c>
      <c r="BA8" s="447">
        <f t="shared" si="17"/>
        <v>0.31234343165587641</v>
      </c>
      <c r="BB8" s="447">
        <f t="shared" si="18"/>
        <v>0.48878336972589209</v>
      </c>
      <c r="BC8" s="447">
        <f t="shared" si="19"/>
        <v>0.43689132259421759</v>
      </c>
    </row>
    <row r="9" spans="1:55" outlineLevel="1">
      <c r="A9" s="416" t="s">
        <v>296</v>
      </c>
      <c r="B9" s="416" t="s">
        <v>605</v>
      </c>
      <c r="C9" s="425" t="s">
        <v>635</v>
      </c>
      <c r="D9" s="424">
        <v>1334.8127201241302</v>
      </c>
      <c r="E9" s="424">
        <v>1055.0018629037038</v>
      </c>
      <c r="F9" s="424">
        <v>834.44856957858315</v>
      </c>
      <c r="G9" s="424">
        <v>707.98773200000005</v>
      </c>
      <c r="I9" s="425" t="s">
        <v>635</v>
      </c>
      <c r="J9" s="424">
        <v>1000802</v>
      </c>
      <c r="K9" s="424">
        <v>839676</v>
      </c>
      <c r="L9" s="424">
        <v>648985</v>
      </c>
      <c r="M9" s="424">
        <v>566633</v>
      </c>
      <c r="O9" s="425" t="s">
        <v>635</v>
      </c>
      <c r="P9" s="449">
        <f t="shared" si="0"/>
        <v>8.2284568226400293E-3</v>
      </c>
      <c r="Q9" s="449">
        <f t="shared" si="1"/>
        <v>8.1763113195895548E-3</v>
      </c>
      <c r="R9" s="449">
        <f t="shared" si="2"/>
        <v>6.7113898018495797E-3</v>
      </c>
      <c r="S9" s="449">
        <f t="shared" si="3"/>
        <v>5.570094759387953E-3</v>
      </c>
      <c r="U9" s="425" t="s">
        <v>635</v>
      </c>
      <c r="V9" s="424">
        <f t="shared" si="4"/>
        <v>1333.7430581914607</v>
      </c>
      <c r="W9" s="424">
        <f t="shared" si="5"/>
        <v>1256.4392252531975</v>
      </c>
      <c r="X9" s="424">
        <f t="shared" si="6"/>
        <v>1285.7748169504428</v>
      </c>
      <c r="Y9" s="424">
        <f t="shared" si="7"/>
        <v>1249.4643481759799</v>
      </c>
      <c r="AA9" s="425" t="s">
        <v>635</v>
      </c>
      <c r="AB9" s="424">
        <v>841.92258428474304</v>
      </c>
      <c r="AC9" s="424">
        <v>691.49306778275206</v>
      </c>
      <c r="AD9" s="424">
        <v>422.28255406773809</v>
      </c>
      <c r="AE9" s="424">
        <v>348.32643073319969</v>
      </c>
      <c r="AG9" s="425" t="s">
        <v>635</v>
      </c>
      <c r="AH9" s="424">
        <f t="shared" si="8"/>
        <v>841.24790346616317</v>
      </c>
      <c r="AI9" s="424">
        <f t="shared" si="9"/>
        <v>823.5236779219033</v>
      </c>
      <c r="AJ9" s="424">
        <f t="shared" si="10"/>
        <v>650.6815320350056</v>
      </c>
      <c r="AK9" s="424">
        <f t="shared" si="11"/>
        <v>614.73022350127815</v>
      </c>
      <c r="AM9" s="425" t="s">
        <v>635</v>
      </c>
      <c r="AN9" s="448">
        <f t="shared" si="20"/>
        <v>492.8901358393872</v>
      </c>
      <c r="AO9" s="448">
        <f t="shared" si="21"/>
        <v>363.50879512095173</v>
      </c>
      <c r="AP9" s="448">
        <f t="shared" si="22"/>
        <v>412.16601551084506</v>
      </c>
      <c r="AQ9" s="448">
        <f t="shared" si="23"/>
        <v>359.66130126680036</v>
      </c>
      <c r="AS9" s="425" t="s">
        <v>635</v>
      </c>
      <c r="AT9" s="424">
        <f t="shared" si="12"/>
        <v>492.49515472529748</v>
      </c>
      <c r="AU9" s="424">
        <f t="shared" si="13"/>
        <v>432.91554733129414</v>
      </c>
      <c r="AV9" s="424">
        <f t="shared" si="14"/>
        <v>635.09328491543727</v>
      </c>
      <c r="AW9" s="424">
        <f t="shared" si="15"/>
        <v>634.73412467470189</v>
      </c>
      <c r="AY9" s="425" t="s">
        <v>635</v>
      </c>
      <c r="AZ9" s="447">
        <f t="shared" si="16"/>
        <v>0.36925789543985699</v>
      </c>
      <c r="BA9" s="447">
        <f t="shared" si="17"/>
        <v>0.3445574912260902</v>
      </c>
      <c r="BB9" s="447">
        <f t="shared" si="18"/>
        <v>0.49393818928708683</v>
      </c>
      <c r="BC9" s="447">
        <f t="shared" si="19"/>
        <v>0.50800499077969952</v>
      </c>
    </row>
    <row r="10" spans="1:55" outlineLevel="1">
      <c r="A10" s="416" t="s">
        <v>296</v>
      </c>
      <c r="B10" s="416" t="s">
        <v>604</v>
      </c>
      <c r="C10" s="425" t="s">
        <v>634</v>
      </c>
      <c r="D10" s="424">
        <v>364.05750427355946</v>
      </c>
      <c r="E10" s="424">
        <v>431.95787685139589</v>
      </c>
      <c r="F10" s="424">
        <v>377.20770839466326</v>
      </c>
      <c r="G10" s="424">
        <v>951.831457</v>
      </c>
      <c r="I10" s="425" t="s">
        <v>634</v>
      </c>
      <c r="J10" s="424">
        <v>32406</v>
      </c>
      <c r="K10" s="424">
        <v>36391</v>
      </c>
      <c r="L10" s="424">
        <v>35591</v>
      </c>
      <c r="M10" s="424">
        <v>92581</v>
      </c>
      <c r="O10" s="425" t="s">
        <v>634</v>
      </c>
      <c r="P10" s="449">
        <f t="shared" si="0"/>
        <v>2.6643768876808083E-4</v>
      </c>
      <c r="Q10" s="449">
        <f t="shared" si="1"/>
        <v>3.5435590064642012E-4</v>
      </c>
      <c r="R10" s="449">
        <f t="shared" si="2"/>
        <v>3.6805946892089707E-4</v>
      </c>
      <c r="S10" s="449">
        <f t="shared" si="3"/>
        <v>9.1008632204424397E-4</v>
      </c>
      <c r="U10" s="425" t="s">
        <v>634</v>
      </c>
      <c r="V10" s="424">
        <f t="shared" si="4"/>
        <v>11234.262305547103</v>
      </c>
      <c r="W10" s="424">
        <f t="shared" si="5"/>
        <v>11869.909506509739</v>
      </c>
      <c r="X10" s="424">
        <f t="shared" si="6"/>
        <v>10598.401517087557</v>
      </c>
      <c r="Y10" s="424">
        <f t="shared" si="7"/>
        <v>10281.066925179033</v>
      </c>
      <c r="AA10" s="425" t="s">
        <v>634</v>
      </c>
      <c r="AB10" s="424">
        <v>222.17686662005715</v>
      </c>
      <c r="AC10" s="424">
        <v>271.40543534613846</v>
      </c>
      <c r="AD10" s="424">
        <v>222.7617182403722</v>
      </c>
      <c r="AE10" s="424">
        <v>529.24830768254628</v>
      </c>
      <c r="AG10" s="425" t="s">
        <v>634</v>
      </c>
      <c r="AH10" s="424">
        <f t="shared" si="8"/>
        <v>6856.0410609164092</v>
      </c>
      <c r="AI10" s="424">
        <f t="shared" si="9"/>
        <v>7458.0372989513471</v>
      </c>
      <c r="AJ10" s="424">
        <f t="shared" si="10"/>
        <v>6258.9339507283357</v>
      </c>
      <c r="AK10" s="424">
        <f t="shared" si="11"/>
        <v>5716.5974409711089</v>
      </c>
      <c r="AM10" s="425" t="s">
        <v>634</v>
      </c>
      <c r="AN10" s="448">
        <f t="shared" si="20"/>
        <v>141.8806376535023</v>
      </c>
      <c r="AO10" s="448">
        <f t="shared" si="21"/>
        <v>160.55244150525743</v>
      </c>
      <c r="AP10" s="448">
        <f t="shared" si="22"/>
        <v>154.44599015429105</v>
      </c>
      <c r="AQ10" s="448">
        <f t="shared" si="23"/>
        <v>422.58314931745372</v>
      </c>
      <c r="AS10" s="425" t="s">
        <v>634</v>
      </c>
      <c r="AT10" s="424">
        <f t="shared" si="12"/>
        <v>4378.2212446306958</v>
      </c>
      <c r="AU10" s="424">
        <f t="shared" si="13"/>
        <v>4411.8722075583919</v>
      </c>
      <c r="AV10" s="424">
        <f t="shared" si="14"/>
        <v>4339.4675663592216</v>
      </c>
      <c r="AW10" s="424">
        <f t="shared" si="15"/>
        <v>4564.4694842079234</v>
      </c>
      <c r="AY10" s="425" t="s">
        <v>634</v>
      </c>
      <c r="AZ10" s="447">
        <f t="shared" si="16"/>
        <v>0.38972040402411429</v>
      </c>
      <c r="BA10" s="447">
        <f t="shared" si="17"/>
        <v>0.37168541218775231</v>
      </c>
      <c r="BB10" s="447">
        <f t="shared" si="18"/>
        <v>0.40944547716585361</v>
      </c>
      <c r="BC10" s="447">
        <f t="shared" si="19"/>
        <v>0.44396846333421164</v>
      </c>
    </row>
    <row r="11" spans="1:55" outlineLevel="1">
      <c r="A11" s="416" t="s">
        <v>296</v>
      </c>
      <c r="B11" s="416" t="s">
        <v>603</v>
      </c>
      <c r="C11" s="425" t="s">
        <v>633</v>
      </c>
      <c r="D11" s="424">
        <v>285.64988964904393</v>
      </c>
      <c r="E11" s="424">
        <v>303.0402721980505</v>
      </c>
      <c r="F11" s="424">
        <v>219.98888445765266</v>
      </c>
      <c r="G11" s="424">
        <v>211.738879</v>
      </c>
      <c r="I11" s="425" t="s">
        <v>633</v>
      </c>
      <c r="J11" s="424">
        <v>79615</v>
      </c>
      <c r="K11" s="424">
        <v>115097</v>
      </c>
      <c r="L11" s="424">
        <v>58590</v>
      </c>
      <c r="M11" s="424">
        <v>42491</v>
      </c>
      <c r="O11" s="425" t="s">
        <v>633</v>
      </c>
      <c r="P11" s="449">
        <f t="shared" si="0"/>
        <v>6.545836138761573E-4</v>
      </c>
      <c r="Q11" s="449">
        <f t="shared" si="1"/>
        <v>1.1207524139677672E-3</v>
      </c>
      <c r="R11" s="449">
        <f t="shared" si="2"/>
        <v>6.0590048844020564E-4</v>
      </c>
      <c r="S11" s="449">
        <f t="shared" si="3"/>
        <v>4.1769345664857769E-4</v>
      </c>
      <c r="U11" s="425" t="s">
        <v>633</v>
      </c>
      <c r="V11" s="424">
        <f t="shared" si="4"/>
        <v>3587.8903428881986</v>
      </c>
      <c r="W11" s="424">
        <f t="shared" si="5"/>
        <v>2632.9119976893448</v>
      </c>
      <c r="X11" s="424">
        <f t="shared" si="6"/>
        <v>3754.7172633154573</v>
      </c>
      <c r="Y11" s="424">
        <f t="shared" si="7"/>
        <v>4983.1465251465015</v>
      </c>
      <c r="AA11" s="425" t="s">
        <v>633</v>
      </c>
      <c r="AB11" s="424">
        <v>233.20341489282808</v>
      </c>
      <c r="AC11" s="424">
        <v>257.96207497586499</v>
      </c>
      <c r="AD11" s="424">
        <v>146.10269461914024</v>
      </c>
      <c r="AE11" s="424">
        <v>114.66557646024802</v>
      </c>
      <c r="AG11" s="425" t="s">
        <v>633</v>
      </c>
      <c r="AH11" s="424">
        <f t="shared" si="8"/>
        <v>2929.139168408316</v>
      </c>
      <c r="AI11" s="424">
        <f t="shared" si="9"/>
        <v>2241.2580256293822</v>
      </c>
      <c r="AJ11" s="424">
        <f t="shared" si="10"/>
        <v>2493.645581483875</v>
      </c>
      <c r="AK11" s="424">
        <f t="shared" si="11"/>
        <v>2698.5850288354718</v>
      </c>
      <c r="AM11" s="425" t="s">
        <v>633</v>
      </c>
      <c r="AN11" s="448">
        <f t="shared" si="20"/>
        <v>52.446474756215849</v>
      </c>
      <c r="AO11" s="448">
        <f t="shared" si="21"/>
        <v>45.078197222185509</v>
      </c>
      <c r="AP11" s="448">
        <f t="shared" si="22"/>
        <v>73.886189838512422</v>
      </c>
      <c r="AQ11" s="448">
        <f t="shared" si="23"/>
        <v>97.073302539751978</v>
      </c>
      <c r="AS11" s="425" t="s">
        <v>633</v>
      </c>
      <c r="AT11" s="424">
        <f t="shared" si="12"/>
        <v>658.75117447988248</v>
      </c>
      <c r="AU11" s="424">
        <f t="shared" si="13"/>
        <v>391.65397205996254</v>
      </c>
      <c r="AV11" s="424">
        <f t="shared" si="14"/>
        <v>1261.0716818315825</v>
      </c>
      <c r="AW11" s="424">
        <f t="shared" si="15"/>
        <v>2284.5614963110302</v>
      </c>
      <c r="AY11" s="425" t="s">
        <v>633</v>
      </c>
      <c r="AZ11" s="447">
        <f t="shared" si="16"/>
        <v>0.18360404346962222</v>
      </c>
      <c r="BA11" s="447">
        <f t="shared" si="17"/>
        <v>0.14875315711413059</v>
      </c>
      <c r="BB11" s="447">
        <f t="shared" si="18"/>
        <v>0.33586328700500928</v>
      </c>
      <c r="BC11" s="447">
        <f t="shared" si="19"/>
        <v>0.45845762005640911</v>
      </c>
    </row>
    <row r="12" spans="1:55" outlineLevel="1">
      <c r="A12" s="416" t="s">
        <v>296</v>
      </c>
      <c r="B12" s="416" t="s">
        <v>97</v>
      </c>
      <c r="C12" s="425" t="s">
        <v>97</v>
      </c>
      <c r="D12" s="424">
        <v>920.5223544906612</v>
      </c>
      <c r="E12" s="424">
        <v>830.45705171463533</v>
      </c>
      <c r="F12" s="424">
        <v>334.90081055010984</v>
      </c>
      <c r="G12" s="424">
        <v>224.11547100000001</v>
      </c>
      <c r="I12" s="425" t="s">
        <v>97</v>
      </c>
      <c r="J12" s="424">
        <v>631532</v>
      </c>
      <c r="K12" s="424">
        <v>561962</v>
      </c>
      <c r="L12" s="424">
        <v>225815</v>
      </c>
      <c r="M12" s="424">
        <v>137687</v>
      </c>
      <c r="O12" s="425" t="s">
        <v>97</v>
      </c>
      <c r="P12" s="449">
        <f t="shared" si="0"/>
        <v>5.1923695137654638E-3</v>
      </c>
      <c r="Q12" s="449">
        <f t="shared" si="1"/>
        <v>5.4720824005678207E-3</v>
      </c>
      <c r="R12" s="449">
        <f t="shared" si="2"/>
        <v>2.3352350025110948E-3</v>
      </c>
      <c r="S12" s="449">
        <f t="shared" si="3"/>
        <v>1.3534856549757058E-3</v>
      </c>
      <c r="U12" s="425" t="s">
        <v>97</v>
      </c>
      <c r="V12" s="424">
        <f t="shared" si="4"/>
        <v>1457.6020763645565</v>
      </c>
      <c r="W12" s="424">
        <f t="shared" si="5"/>
        <v>1477.7815078504159</v>
      </c>
      <c r="X12" s="424">
        <f t="shared" si="6"/>
        <v>1483.0760159870242</v>
      </c>
      <c r="Y12" s="424">
        <f t="shared" si="7"/>
        <v>1627.7170030576597</v>
      </c>
      <c r="AA12" s="425" t="s">
        <v>97</v>
      </c>
      <c r="AB12" s="424">
        <v>758.18541400000004</v>
      </c>
      <c r="AC12" s="424">
        <v>621.76426400000003</v>
      </c>
      <c r="AD12" s="424">
        <v>257.95294000000001</v>
      </c>
      <c r="AE12" s="424">
        <v>142.44917000000001</v>
      </c>
      <c r="AG12" s="425" t="s">
        <v>97</v>
      </c>
      <c r="AH12" s="424">
        <f t="shared" si="8"/>
        <v>1200.5494796779894</v>
      </c>
      <c r="AI12" s="424">
        <f t="shared" si="9"/>
        <v>1106.4169178698914</v>
      </c>
      <c r="AJ12" s="424">
        <f t="shared" si="10"/>
        <v>1142.319775037088</v>
      </c>
      <c r="AK12" s="424">
        <f t="shared" si="11"/>
        <v>1034.5869254177953</v>
      </c>
      <c r="AM12" s="425" t="s">
        <v>97</v>
      </c>
      <c r="AN12" s="448">
        <f t="shared" si="20"/>
        <v>162.33694049066116</v>
      </c>
      <c r="AO12" s="448">
        <f t="shared" si="21"/>
        <v>208.6927877146353</v>
      </c>
      <c r="AP12" s="448">
        <f t="shared" si="22"/>
        <v>76.947870550109826</v>
      </c>
      <c r="AQ12" s="448">
        <f t="shared" si="23"/>
        <v>81.666301000000004</v>
      </c>
      <c r="AS12" s="425" t="s">
        <v>97</v>
      </c>
      <c r="AT12" s="424">
        <f t="shared" si="12"/>
        <v>257.0525966865672</v>
      </c>
      <c r="AU12" s="424">
        <f t="shared" si="13"/>
        <v>371.36458998052416</v>
      </c>
      <c r="AV12" s="424">
        <f t="shared" si="14"/>
        <v>340.75624094993617</v>
      </c>
      <c r="AW12" s="424">
        <f t="shared" si="15"/>
        <v>593.13007763986434</v>
      </c>
      <c r="AY12" s="425" t="s">
        <v>97</v>
      </c>
      <c r="AZ12" s="447">
        <f t="shared" si="16"/>
        <v>0.17635306703712222</v>
      </c>
      <c r="BA12" s="447">
        <f t="shared" si="17"/>
        <v>0.25129871229794443</v>
      </c>
      <c r="BB12" s="447">
        <f t="shared" si="18"/>
        <v>0.22976316606614014</v>
      </c>
      <c r="BC12" s="447">
        <f t="shared" si="19"/>
        <v>0.36439385748608133</v>
      </c>
    </row>
    <row r="13" spans="1:55" outlineLevel="1">
      <c r="A13" s="416" t="s">
        <v>296</v>
      </c>
      <c r="B13" s="416" t="s">
        <v>602</v>
      </c>
      <c r="C13" s="425" t="s">
        <v>632</v>
      </c>
      <c r="D13" s="424">
        <v>18.601786661991675</v>
      </c>
      <c r="E13" s="424">
        <v>6.170385065180394</v>
      </c>
      <c r="F13" s="424">
        <v>0.31498704441661868</v>
      </c>
      <c r="G13" s="424">
        <v>68.187203999999994</v>
      </c>
      <c r="I13" s="425" t="s">
        <v>632</v>
      </c>
      <c r="J13" s="424">
        <v>5499</v>
      </c>
      <c r="K13" s="424">
        <v>2400</v>
      </c>
      <c r="L13" s="424">
        <v>18</v>
      </c>
      <c r="M13" s="424">
        <v>3907</v>
      </c>
      <c r="O13" s="425" t="s">
        <v>632</v>
      </c>
      <c r="P13" s="449">
        <f t="shared" si="0"/>
        <v>4.5212024024429934E-5</v>
      </c>
      <c r="Q13" s="449">
        <f t="shared" si="1"/>
        <v>2.3369903590212093E-5</v>
      </c>
      <c r="R13" s="449">
        <f t="shared" si="2"/>
        <v>1.8614454329960237E-7</v>
      </c>
      <c r="S13" s="449">
        <f t="shared" si="3"/>
        <v>3.8406446897601679E-5</v>
      </c>
      <c r="U13" s="425" t="s">
        <v>632</v>
      </c>
      <c r="V13" s="424">
        <f t="shared" si="4"/>
        <v>3382.7580763760093</v>
      </c>
      <c r="W13" s="424">
        <f t="shared" si="5"/>
        <v>2570.9937771584973</v>
      </c>
      <c r="X13" s="424">
        <f t="shared" si="6"/>
        <v>17499.280245367703</v>
      </c>
      <c r="Y13" s="424">
        <f t="shared" si="7"/>
        <v>17452.573329920655</v>
      </c>
      <c r="AA13" s="425" t="s">
        <v>632</v>
      </c>
      <c r="AB13" s="424">
        <v>10.281663999999999</v>
      </c>
      <c r="AC13" s="424">
        <v>4.667637</v>
      </c>
      <c r="AD13" s="424">
        <v>0.10191700000000001</v>
      </c>
      <c r="AE13" s="424">
        <v>50.334049999999991</v>
      </c>
      <c r="AG13" s="425" t="s">
        <v>632</v>
      </c>
      <c r="AH13" s="424">
        <f t="shared" si="8"/>
        <v>1869.7334060738317</v>
      </c>
      <c r="AI13" s="424">
        <f t="shared" si="9"/>
        <v>1944.8487500000001</v>
      </c>
      <c r="AJ13" s="424">
        <f t="shared" si="10"/>
        <v>5662.0555555555566</v>
      </c>
      <c r="AK13" s="424">
        <f t="shared" si="11"/>
        <v>12883.043255694905</v>
      </c>
      <c r="AM13" s="425" t="s">
        <v>632</v>
      </c>
      <c r="AN13" s="448">
        <f t="shared" si="20"/>
        <v>8.3201226619916753</v>
      </c>
      <c r="AO13" s="448">
        <f t="shared" si="21"/>
        <v>1.5027480651803939</v>
      </c>
      <c r="AP13" s="448">
        <f t="shared" si="22"/>
        <v>0.21307004441661867</v>
      </c>
      <c r="AQ13" s="448">
        <f t="shared" si="23"/>
        <v>17.853154000000004</v>
      </c>
      <c r="AS13" s="425" t="s">
        <v>632</v>
      </c>
      <c r="AT13" s="424">
        <f t="shared" si="12"/>
        <v>1513.0246703021778</v>
      </c>
      <c r="AU13" s="424">
        <f t="shared" si="13"/>
        <v>626.14502715849744</v>
      </c>
      <c r="AV13" s="424">
        <f t="shared" si="14"/>
        <v>11837.224689812148</v>
      </c>
      <c r="AW13" s="424">
        <f t="shared" si="15"/>
        <v>4569.5300742257496</v>
      </c>
      <c r="AY13" s="425" t="s">
        <v>632</v>
      </c>
      <c r="AZ13" s="447">
        <f t="shared" si="16"/>
        <v>0.44727545870590307</v>
      </c>
      <c r="BA13" s="447">
        <f t="shared" si="17"/>
        <v>0.24354202360245414</v>
      </c>
      <c r="BB13" s="447">
        <f t="shared" si="18"/>
        <v>0.67644066063492081</v>
      </c>
      <c r="BC13" s="447">
        <f t="shared" si="19"/>
        <v>0.26182557654072464</v>
      </c>
    </row>
    <row r="14" spans="1:55" outlineLevel="1">
      <c r="A14" s="416" t="s">
        <v>296</v>
      </c>
      <c r="B14" s="416" t="s">
        <v>601</v>
      </c>
      <c r="C14" s="425" t="s">
        <v>631</v>
      </c>
      <c r="D14" s="424">
        <v>544.83059823632618</v>
      </c>
      <c r="E14" s="424">
        <v>561.73916811869049</v>
      </c>
      <c r="F14" s="424">
        <v>395.35635565655872</v>
      </c>
      <c r="G14" s="424">
        <v>454.11484799999999</v>
      </c>
      <c r="I14" s="425" t="s">
        <v>631</v>
      </c>
      <c r="J14" s="424">
        <v>71787</v>
      </c>
      <c r="K14" s="424">
        <v>70630</v>
      </c>
      <c r="L14" s="424">
        <v>40812</v>
      </c>
      <c r="M14" s="424">
        <v>44687</v>
      </c>
      <c r="O14" s="425" t="s">
        <v>631</v>
      </c>
      <c r="P14" s="449">
        <f t="shared" si="0"/>
        <v>5.9022287118417011E-4</v>
      </c>
      <c r="Q14" s="449">
        <f t="shared" si="1"/>
        <v>6.8775678774028346E-4</v>
      </c>
      <c r="R14" s="449">
        <f t="shared" si="2"/>
        <v>4.2205172784129841E-4</v>
      </c>
      <c r="S14" s="449">
        <f t="shared" si="3"/>
        <v>4.3928049462839169E-4</v>
      </c>
      <c r="U14" s="425" t="s">
        <v>631</v>
      </c>
      <c r="V14" s="424">
        <f t="shared" si="4"/>
        <v>7589.5440432992909</v>
      </c>
      <c r="W14" s="424">
        <f t="shared" si="5"/>
        <v>7953.2658660440393</v>
      </c>
      <c r="X14" s="424">
        <f t="shared" si="6"/>
        <v>9687.2575628873547</v>
      </c>
      <c r="Y14" s="424">
        <f t="shared" si="7"/>
        <v>10162.124286705306</v>
      </c>
      <c r="AA14" s="425" t="s">
        <v>631</v>
      </c>
      <c r="AB14" s="424">
        <v>267.78334999999998</v>
      </c>
      <c r="AC14" s="424">
        <v>386.12474400000002</v>
      </c>
      <c r="AD14" s="424">
        <v>241.70950400000001</v>
      </c>
      <c r="AE14" s="424">
        <v>285.15300000000002</v>
      </c>
      <c r="AG14" s="425" t="s">
        <v>631</v>
      </c>
      <c r="AH14" s="424">
        <f t="shared" si="8"/>
        <v>3730.2485129619563</v>
      </c>
      <c r="AI14" s="424">
        <f t="shared" si="9"/>
        <v>5466.8659776299019</v>
      </c>
      <c r="AJ14" s="424">
        <f t="shared" si="10"/>
        <v>5922.5106341272176</v>
      </c>
      <c r="AK14" s="424">
        <f t="shared" si="11"/>
        <v>6381.117550965605</v>
      </c>
      <c r="AM14" s="425" t="s">
        <v>631</v>
      </c>
      <c r="AN14" s="448">
        <f t="shared" si="20"/>
        <v>277.0472482363262</v>
      </c>
      <c r="AO14" s="448">
        <f t="shared" si="21"/>
        <v>175.61442411869047</v>
      </c>
      <c r="AP14" s="448">
        <f t="shared" si="22"/>
        <v>153.64685165655871</v>
      </c>
      <c r="AQ14" s="448">
        <f t="shared" si="23"/>
        <v>168.96184799999997</v>
      </c>
      <c r="AS14" s="425" t="s">
        <v>631</v>
      </c>
      <c r="AT14" s="424">
        <f t="shared" si="12"/>
        <v>3859.2955303373342</v>
      </c>
      <c r="AU14" s="424">
        <f t="shared" si="13"/>
        <v>2486.3998884141365</v>
      </c>
      <c r="AV14" s="424">
        <f t="shared" si="14"/>
        <v>3764.7469287601371</v>
      </c>
      <c r="AW14" s="424">
        <f t="shared" si="15"/>
        <v>3781.0067357396997</v>
      </c>
      <c r="AY14" s="425" t="s">
        <v>631</v>
      </c>
      <c r="AZ14" s="447">
        <f t="shared" si="16"/>
        <v>0.50850163176069263</v>
      </c>
      <c r="BA14" s="447">
        <f t="shared" si="17"/>
        <v>0.31262627583338587</v>
      </c>
      <c r="BB14" s="447">
        <f t="shared" si="18"/>
        <v>0.38862876354017656</v>
      </c>
      <c r="BC14" s="447">
        <f t="shared" si="19"/>
        <v>0.37206853892608238</v>
      </c>
    </row>
    <row r="15" spans="1:55" outlineLevel="1">
      <c r="A15" s="416" t="s">
        <v>296</v>
      </c>
      <c r="B15" s="416" t="s">
        <v>597</v>
      </c>
      <c r="C15" s="425" t="s">
        <v>630</v>
      </c>
      <c r="D15" s="424">
        <v>2568.8330200278269</v>
      </c>
      <c r="E15" s="424">
        <v>3047.0467737494528</v>
      </c>
      <c r="F15" s="424">
        <v>3068.6989395326259</v>
      </c>
      <c r="G15" s="424">
        <v>2684.9224939999999</v>
      </c>
      <c r="I15" s="425" t="s">
        <v>630</v>
      </c>
      <c r="J15" s="424">
        <v>879896</v>
      </c>
      <c r="K15" s="424">
        <v>1048499</v>
      </c>
      <c r="L15" s="424">
        <v>931206</v>
      </c>
      <c r="M15" s="424">
        <v>805786</v>
      </c>
      <c r="O15" s="425" t="s">
        <v>630</v>
      </c>
      <c r="P15" s="449">
        <f t="shared" si="0"/>
        <v>7.2343842682305506E-3</v>
      </c>
      <c r="Q15" s="449">
        <f t="shared" si="1"/>
        <v>1.0209716893514079E-2</v>
      </c>
      <c r="R15" s="449">
        <f t="shared" si="2"/>
        <v>9.6299397548805284E-3</v>
      </c>
      <c r="S15" s="449">
        <f t="shared" si="3"/>
        <v>7.9210077347916224E-3</v>
      </c>
      <c r="U15" s="425" t="s">
        <v>630</v>
      </c>
      <c r="V15" s="424">
        <f t="shared" si="4"/>
        <v>2919.4734605315025</v>
      </c>
      <c r="W15" s="424">
        <f t="shared" si="5"/>
        <v>2906.1036526972871</v>
      </c>
      <c r="X15" s="424">
        <f t="shared" si="6"/>
        <v>3295.4028856478863</v>
      </c>
      <c r="Y15" s="424">
        <f t="shared" si="7"/>
        <v>3332.054036679714</v>
      </c>
      <c r="AA15" s="425" t="s">
        <v>630</v>
      </c>
      <c r="AB15" s="424">
        <v>1568.20048</v>
      </c>
      <c r="AC15" s="424">
        <v>1908.3479319999999</v>
      </c>
      <c r="AD15" s="424">
        <v>1860.8056550000001</v>
      </c>
      <c r="AE15" s="424">
        <v>1640.9537599999999</v>
      </c>
      <c r="AG15" s="425" t="s">
        <v>630</v>
      </c>
      <c r="AH15" s="424">
        <f t="shared" si="8"/>
        <v>1782.2566303290389</v>
      </c>
      <c r="AI15" s="424">
        <f t="shared" si="9"/>
        <v>1820.0760630196119</v>
      </c>
      <c r="AJ15" s="424">
        <f t="shared" si="10"/>
        <v>1998.2749842677131</v>
      </c>
      <c r="AK15" s="424">
        <f t="shared" si="11"/>
        <v>2036.463477896116</v>
      </c>
      <c r="AM15" s="425" t="s">
        <v>630</v>
      </c>
      <c r="AN15" s="448">
        <f t="shared" si="20"/>
        <v>1000.632540027827</v>
      </c>
      <c r="AO15" s="448">
        <f t="shared" si="21"/>
        <v>1138.6988417494529</v>
      </c>
      <c r="AP15" s="448">
        <f t="shared" si="22"/>
        <v>1207.8932845326258</v>
      </c>
      <c r="AQ15" s="448">
        <f t="shared" si="23"/>
        <v>1043.968734</v>
      </c>
      <c r="AS15" s="425" t="s">
        <v>630</v>
      </c>
      <c r="AT15" s="424">
        <f t="shared" si="12"/>
        <v>1137.2168302024636</v>
      </c>
      <c r="AU15" s="424">
        <f t="shared" si="13"/>
        <v>1086.0275896776752</v>
      </c>
      <c r="AV15" s="424">
        <f t="shared" si="14"/>
        <v>1297.1279013801734</v>
      </c>
      <c r="AW15" s="424">
        <f t="shared" si="15"/>
        <v>1295.5905587835975</v>
      </c>
      <c r="AY15" s="425" t="s">
        <v>630</v>
      </c>
      <c r="AZ15" s="447">
        <f t="shared" si="16"/>
        <v>0.38952805893821296</v>
      </c>
      <c r="BA15" s="447">
        <f t="shared" si="17"/>
        <v>0.3737057309259027</v>
      </c>
      <c r="BB15" s="447">
        <f t="shared" si="18"/>
        <v>0.39361739562389014</v>
      </c>
      <c r="BC15" s="447">
        <f t="shared" si="19"/>
        <v>0.38882639492683996</v>
      </c>
    </row>
    <row r="16" spans="1:55" outlineLevel="1">
      <c r="A16" s="416" t="s">
        <v>296</v>
      </c>
      <c r="B16" s="416" t="s">
        <v>597</v>
      </c>
      <c r="C16" s="425" t="s">
        <v>639</v>
      </c>
      <c r="D16" s="424">
        <v>5.3801730111801787</v>
      </c>
      <c r="E16" s="424">
        <v>1.1648959846442115</v>
      </c>
      <c r="F16" s="424">
        <v>6.0477700531598462</v>
      </c>
      <c r="G16" s="424">
        <v>4.0381410000000004</v>
      </c>
      <c r="I16" s="425" t="s">
        <v>639</v>
      </c>
      <c r="J16" s="424">
        <v>4899</v>
      </c>
      <c r="K16" s="424">
        <v>1000</v>
      </c>
      <c r="L16" s="424">
        <v>78004</v>
      </c>
      <c r="M16" s="424">
        <v>56100</v>
      </c>
      <c r="O16" s="425" t="s">
        <v>639</v>
      </c>
      <c r="P16" s="449">
        <f t="shared" si="0"/>
        <v>4.0278906291267906E-5</v>
      </c>
      <c r="Q16" s="449">
        <f t="shared" si="1"/>
        <v>9.7374598292550393E-6</v>
      </c>
      <c r="R16" s="449">
        <f t="shared" si="2"/>
        <v>8.0666771975234351E-4</v>
      </c>
      <c r="S16" s="449">
        <f t="shared" si="3"/>
        <v>5.5147214511273466E-4</v>
      </c>
      <c r="U16" s="425" t="s">
        <v>639</v>
      </c>
      <c r="V16" s="424">
        <f t="shared" si="4"/>
        <v>1098.2186183262254</v>
      </c>
      <c r="W16" s="424">
        <f t="shared" si="5"/>
        <v>1164.8959846442117</v>
      </c>
      <c r="X16" s="424">
        <f t="shared" si="6"/>
        <v>77.531537525765941</v>
      </c>
      <c r="Y16" s="424">
        <f t="shared" si="7"/>
        <v>71.981122994652409</v>
      </c>
      <c r="AA16" s="425" t="s">
        <v>639</v>
      </c>
      <c r="AB16" s="424">
        <v>6.2633999999999999</v>
      </c>
      <c r="AC16" s="424">
        <v>0.45735499999999996</v>
      </c>
      <c r="AD16" s="424">
        <v>0</v>
      </c>
      <c r="AE16" s="424">
        <v>2.3196000000000438E-2</v>
      </c>
      <c r="AG16" s="425" t="s">
        <v>639</v>
      </c>
      <c r="AH16" s="424">
        <f t="shared" si="8"/>
        <v>1278.5058175137783</v>
      </c>
      <c r="AI16" s="424">
        <f t="shared" si="9"/>
        <v>457.35499999999996</v>
      </c>
      <c r="AJ16" s="424">
        <f t="shared" si="10"/>
        <v>0</v>
      </c>
      <c r="AK16" s="424">
        <f t="shared" si="11"/>
        <v>0.41347593582888487</v>
      </c>
      <c r="AM16" s="425" t="s">
        <v>639</v>
      </c>
      <c r="AN16" s="448">
        <f t="shared" si="20"/>
        <v>-0.8832269888198212</v>
      </c>
      <c r="AO16" s="448">
        <f t="shared" si="21"/>
        <v>0.70754098464421156</v>
      </c>
      <c r="AP16" s="448">
        <f t="shared" si="22"/>
        <v>6.0477700531598462</v>
      </c>
      <c r="AQ16" s="448">
        <f t="shared" si="23"/>
        <v>4.014945</v>
      </c>
      <c r="AS16" s="425" t="s">
        <v>639</v>
      </c>
      <c r="AT16" s="424">
        <f t="shared" si="12"/>
        <v>-180.2871991875528</v>
      </c>
      <c r="AU16" s="424">
        <f t="shared" si="13"/>
        <v>707.54098464421156</v>
      </c>
      <c r="AV16" s="424">
        <f t="shared" si="14"/>
        <v>77.531537525765941</v>
      </c>
      <c r="AW16" s="424">
        <f t="shared" si="15"/>
        <v>71.567647058823525</v>
      </c>
      <c r="AY16" s="425" t="s">
        <v>639</v>
      </c>
      <c r="AZ16" s="447">
        <f t="shared" si="16"/>
        <v>-0.16416330608410662</v>
      </c>
      <c r="BA16" s="447">
        <f t="shared" si="17"/>
        <v>0.60738554683945656</v>
      </c>
      <c r="BB16" s="447">
        <f t="shared" si="18"/>
        <v>1</v>
      </c>
      <c r="BC16" s="447">
        <f t="shared" si="19"/>
        <v>0.9942557726438972</v>
      </c>
    </row>
    <row r="17" spans="1:55" outlineLevel="1">
      <c r="A17" s="416" t="s">
        <v>296</v>
      </c>
      <c r="B17" s="416" t="s">
        <v>600</v>
      </c>
      <c r="C17" s="425" t="s">
        <v>629</v>
      </c>
      <c r="D17" s="424">
        <v>1917.6811306315994</v>
      </c>
      <c r="E17" s="424">
        <v>2627.8462558332731</v>
      </c>
      <c r="F17" s="424">
        <v>2177.6221652920121</v>
      </c>
      <c r="G17" s="424">
        <v>987.78811900000005</v>
      </c>
      <c r="I17" s="425" t="s">
        <v>629</v>
      </c>
      <c r="J17" s="424">
        <v>493079</v>
      </c>
      <c r="K17" s="424">
        <v>701453</v>
      </c>
      <c r="L17" s="424">
        <v>563083</v>
      </c>
      <c r="M17" s="424">
        <v>291042</v>
      </c>
      <c r="O17" s="425" t="s">
        <v>629</v>
      </c>
      <c r="P17" s="449">
        <f t="shared" si="0"/>
        <v>4.0540279312496607E-3</v>
      </c>
      <c r="Q17" s="449">
        <f t="shared" si="1"/>
        <v>6.8303704096104355E-3</v>
      </c>
      <c r="R17" s="449">
        <f t="shared" si="2"/>
        <v>5.8230459930427771E-3</v>
      </c>
      <c r="S17" s="449">
        <f t="shared" si="3"/>
        <v>2.860990304062398E-3</v>
      </c>
      <c r="U17" s="425" t="s">
        <v>629</v>
      </c>
      <c r="V17" s="424">
        <f t="shared" si="4"/>
        <v>3889.1965194859231</v>
      </c>
      <c r="W17" s="424">
        <f t="shared" si="5"/>
        <v>3746.2898523967719</v>
      </c>
      <c r="X17" s="424">
        <f t="shared" si="6"/>
        <v>3867.3200314909386</v>
      </c>
      <c r="Y17" s="424">
        <f t="shared" si="7"/>
        <v>3393.971038544265</v>
      </c>
      <c r="AA17" s="425" t="s">
        <v>629</v>
      </c>
      <c r="AB17" s="424">
        <v>1051.159402</v>
      </c>
      <c r="AC17" s="424">
        <v>1599.283864</v>
      </c>
      <c r="AD17" s="424">
        <v>1276.9171840000001</v>
      </c>
      <c r="AE17" s="424">
        <v>653.93422800000008</v>
      </c>
      <c r="AG17" s="425" t="s">
        <v>629</v>
      </c>
      <c r="AH17" s="424">
        <f t="shared" si="8"/>
        <v>2131.8275611007566</v>
      </c>
      <c r="AI17" s="424">
        <f t="shared" si="9"/>
        <v>2279.9586914590145</v>
      </c>
      <c r="AJ17" s="424">
        <f t="shared" si="10"/>
        <v>2267.7246231905424</v>
      </c>
      <c r="AK17" s="424">
        <f t="shared" si="11"/>
        <v>2246.8723689364424</v>
      </c>
      <c r="AM17" s="425" t="s">
        <v>629</v>
      </c>
      <c r="AN17" s="448">
        <f t="shared" si="20"/>
        <v>866.52172863159944</v>
      </c>
      <c r="AO17" s="448">
        <f t="shared" si="21"/>
        <v>1028.5623918332731</v>
      </c>
      <c r="AP17" s="448">
        <f t="shared" si="22"/>
        <v>900.70498129201201</v>
      </c>
      <c r="AQ17" s="448">
        <f t="shared" si="23"/>
        <v>333.85389099999998</v>
      </c>
      <c r="AS17" s="425" t="s">
        <v>629</v>
      </c>
      <c r="AT17" s="424">
        <f t="shared" si="12"/>
        <v>1757.3689583851663</v>
      </c>
      <c r="AU17" s="424">
        <f t="shared" si="13"/>
        <v>1466.3311609377579</v>
      </c>
      <c r="AV17" s="424">
        <f t="shared" si="14"/>
        <v>1599.5954083003962</v>
      </c>
      <c r="AW17" s="424">
        <f t="shared" si="15"/>
        <v>1147.098669607823</v>
      </c>
      <c r="AY17" s="425" t="s">
        <v>629</v>
      </c>
      <c r="AZ17" s="447">
        <f t="shared" si="16"/>
        <v>0.45185913069197559</v>
      </c>
      <c r="BA17" s="447">
        <f t="shared" si="17"/>
        <v>0.39140889218692992</v>
      </c>
      <c r="BB17" s="447">
        <f t="shared" si="18"/>
        <v>0.41361857701849319</v>
      </c>
      <c r="BC17" s="447">
        <f t="shared" si="19"/>
        <v>0.33798127814898327</v>
      </c>
    </row>
    <row r="18" spans="1:55">
      <c r="C18" s="432" t="s">
        <v>293</v>
      </c>
      <c r="D18" s="431">
        <f>SUM(D19:D30)</f>
        <v>19902.784606736317</v>
      </c>
      <c r="E18" s="431">
        <f>SUM(E19:E30)</f>
        <v>15860.221844159076</v>
      </c>
      <c r="F18" s="431">
        <f>SUM(F19:F30)</f>
        <v>14069.502105492578</v>
      </c>
      <c r="G18" s="431">
        <f>SUM(G19:G30)</f>
        <v>15204.375878999999</v>
      </c>
      <c r="I18" s="432" t="s">
        <v>293</v>
      </c>
      <c r="J18" s="431">
        <f>SUM(J19:J30)</f>
        <v>4406433</v>
      </c>
      <c r="K18" s="431">
        <f>SUM(K19:K30)</f>
        <v>4069774</v>
      </c>
      <c r="L18" s="431">
        <f>SUM(L19:L30)</f>
        <v>3653042</v>
      </c>
      <c r="M18" s="431">
        <f>SUM(M19:M30)</f>
        <v>5367004</v>
      </c>
      <c r="O18" s="432" t="s">
        <v>293</v>
      </c>
      <c r="P18" s="445">
        <f t="shared" si="0"/>
        <v>3.6229087953817213E-2</v>
      </c>
      <c r="Q18" s="445">
        <f t="shared" si="1"/>
        <v>3.9629260839146599E-2</v>
      </c>
      <c r="R18" s="445">
        <f t="shared" si="2"/>
        <v>3.777743526357033E-2</v>
      </c>
      <c r="S18" s="445">
        <f t="shared" si="3"/>
        <v>5.275852421940512E-2</v>
      </c>
      <c r="U18" s="432" t="s">
        <v>293</v>
      </c>
      <c r="V18" s="431">
        <f t="shared" si="4"/>
        <v>4516.7564346800045</v>
      </c>
      <c r="W18" s="431">
        <f t="shared" si="5"/>
        <v>3897.0768018467552</v>
      </c>
      <c r="X18" s="431">
        <f t="shared" si="6"/>
        <v>3851.4482191807756</v>
      </c>
      <c r="Y18" s="431">
        <f t="shared" si="7"/>
        <v>2832.9354475979521</v>
      </c>
      <c r="AA18" s="432" t="s">
        <v>293</v>
      </c>
      <c r="AB18" s="431">
        <f>SUM(AB19:AB30)</f>
        <v>13388.960407142637</v>
      </c>
      <c r="AC18" s="431">
        <f>SUM(AC19:AC30)</f>
        <v>10806.448713504586</v>
      </c>
      <c r="AD18" s="431">
        <f>SUM(AD19:AD30)</f>
        <v>8727.5893002547036</v>
      </c>
      <c r="AE18" s="431">
        <f>SUM(AE19:AE30)</f>
        <v>8606.8948712163947</v>
      </c>
      <c r="AG18" s="432" t="s">
        <v>293</v>
      </c>
      <c r="AH18" s="431">
        <f t="shared" si="8"/>
        <v>3038.5031174064457</v>
      </c>
      <c r="AI18" s="431">
        <f t="shared" si="9"/>
        <v>2655.2945479293408</v>
      </c>
      <c r="AJ18" s="431">
        <f t="shared" si="10"/>
        <v>2389.129197051308</v>
      </c>
      <c r="AK18" s="431">
        <f t="shared" si="11"/>
        <v>1603.6684286459251</v>
      </c>
      <c r="AM18" s="432" t="s">
        <v>293</v>
      </c>
      <c r="AN18" s="431">
        <f>SUM(AN19:AN30)</f>
        <v>6513.8241995936824</v>
      </c>
      <c r="AO18" s="431">
        <f>SUM(AO19:AO30)</f>
        <v>5053.7731306544929</v>
      </c>
      <c r="AP18" s="431">
        <f>SUM(AP19:AP30)</f>
        <v>5341.9128052378755</v>
      </c>
      <c r="AQ18" s="431">
        <f>SUM(AQ19:AQ30)</f>
        <v>6597.4810077836055</v>
      </c>
      <c r="AS18" s="432" t="s">
        <v>293</v>
      </c>
      <c r="AT18" s="431">
        <f t="shared" si="12"/>
        <v>1478.2533172735593</v>
      </c>
      <c r="AU18" s="431">
        <f t="shared" si="13"/>
        <v>1241.7822539174149</v>
      </c>
      <c r="AV18" s="431">
        <f t="shared" si="14"/>
        <v>1462.3190221294681</v>
      </c>
      <c r="AW18" s="431">
        <f t="shared" si="15"/>
        <v>1229.2670189520272</v>
      </c>
      <c r="AY18" s="432" t="s">
        <v>293</v>
      </c>
      <c r="AZ18" s="443">
        <f t="shared" si="16"/>
        <v>0.32728205265252214</v>
      </c>
      <c r="BA18" s="443">
        <f t="shared" si="17"/>
        <v>0.31864454232181322</v>
      </c>
      <c r="BB18" s="443">
        <f t="shared" si="18"/>
        <v>0.37968030177503237</v>
      </c>
      <c r="BC18" s="443">
        <f t="shared" si="19"/>
        <v>0.43391988334726211</v>
      </c>
    </row>
    <row r="19" spans="1:55" outlineLevel="1">
      <c r="A19" s="416" t="s">
        <v>293</v>
      </c>
      <c r="B19" s="416" t="s">
        <v>608</v>
      </c>
      <c r="C19" s="425" t="s">
        <v>638</v>
      </c>
      <c r="D19" s="424">
        <v>7911.2041681530709</v>
      </c>
      <c r="E19" s="424">
        <v>4839.6529609508079</v>
      </c>
      <c r="F19" s="424">
        <v>4591.5687395108098</v>
      </c>
      <c r="G19" s="424">
        <v>6925.3864979999998</v>
      </c>
      <c r="I19" s="425" t="s">
        <v>638</v>
      </c>
      <c r="J19" s="424">
        <v>1378984</v>
      </c>
      <c r="K19" s="424">
        <v>951412</v>
      </c>
      <c r="L19" s="424">
        <v>1308652</v>
      </c>
      <c r="M19" s="424">
        <v>2580784</v>
      </c>
      <c r="O19" s="425" t="s">
        <v>638</v>
      </c>
      <c r="P19" s="449">
        <f t="shared" si="0"/>
        <v>1.133781737357783E-2</v>
      </c>
      <c r="Q19" s="449">
        <f t="shared" si="1"/>
        <v>9.2643361310711953E-3</v>
      </c>
      <c r="R19" s="449">
        <f t="shared" si="2"/>
        <v>1.3533246048783957E-2</v>
      </c>
      <c r="S19" s="449">
        <f t="shared" si="3"/>
        <v>2.536952742518046E-2</v>
      </c>
      <c r="U19" s="425" t="s">
        <v>638</v>
      </c>
      <c r="V19" s="424">
        <f t="shared" si="4"/>
        <v>5736.9803914715985</v>
      </c>
      <c r="W19" s="424">
        <f t="shared" si="5"/>
        <v>5086.8109304389764</v>
      </c>
      <c r="X19" s="424">
        <f t="shared" si="6"/>
        <v>3508.624706576546</v>
      </c>
      <c r="Y19" s="424">
        <f t="shared" si="7"/>
        <v>2683.4428987470474</v>
      </c>
      <c r="AA19" s="425" t="s">
        <v>638</v>
      </c>
      <c r="AB19" s="424">
        <v>4659.4210658805414</v>
      </c>
      <c r="AC19" s="424">
        <v>2918.5872119907895</v>
      </c>
      <c r="AD19" s="424">
        <v>2519.4586606760354</v>
      </c>
      <c r="AE19" s="424">
        <v>3529.4393122350198</v>
      </c>
      <c r="AG19" s="425" t="s">
        <v>638</v>
      </c>
      <c r="AH19" s="424">
        <f t="shared" si="8"/>
        <v>3378.8797157041286</v>
      </c>
      <c r="AI19" s="424">
        <f t="shared" si="9"/>
        <v>3067.6375870714155</v>
      </c>
      <c r="AJ19" s="424">
        <f t="shared" si="10"/>
        <v>1925.2319644000356</v>
      </c>
      <c r="AK19" s="424">
        <f t="shared" si="11"/>
        <v>1367.5841574633987</v>
      </c>
      <c r="AM19" s="425" t="s">
        <v>638</v>
      </c>
      <c r="AN19" s="448">
        <f t="shared" ref="AN19:AN30" si="24">D19-AB19</f>
        <v>3251.7831022725295</v>
      </c>
      <c r="AO19" s="448">
        <f t="shared" ref="AO19:AO30" si="25">E19-AC19</f>
        <v>1921.0657489600185</v>
      </c>
      <c r="AP19" s="448">
        <f t="shared" ref="AP19:AP30" si="26">F19-AD19</f>
        <v>2072.1100788347744</v>
      </c>
      <c r="AQ19" s="448">
        <f t="shared" ref="AQ19:AQ30" si="27">G19-AE19</f>
        <v>3395.9471857649801</v>
      </c>
      <c r="AS19" s="425" t="s">
        <v>638</v>
      </c>
      <c r="AT19" s="424">
        <f t="shared" si="12"/>
        <v>2358.1006757674704</v>
      </c>
      <c r="AU19" s="424">
        <f t="shared" si="13"/>
        <v>2019.1733433675615</v>
      </c>
      <c r="AV19" s="424">
        <f t="shared" si="14"/>
        <v>1583.3927421765102</v>
      </c>
      <c r="AW19" s="424">
        <f t="shared" si="15"/>
        <v>1315.8587412836487</v>
      </c>
      <c r="AY19" s="425" t="s">
        <v>638</v>
      </c>
      <c r="AZ19" s="447">
        <f t="shared" si="16"/>
        <v>0.41103516394668932</v>
      </c>
      <c r="BA19" s="447">
        <f t="shared" si="17"/>
        <v>0.39694287265229905</v>
      </c>
      <c r="BB19" s="447">
        <f t="shared" si="18"/>
        <v>0.45128586685506944</v>
      </c>
      <c r="BC19" s="447">
        <f t="shared" si="19"/>
        <v>0.49036211722561684</v>
      </c>
    </row>
    <row r="20" spans="1:55" outlineLevel="1">
      <c r="A20" s="416" t="s">
        <v>293</v>
      </c>
      <c r="B20" s="416" t="s">
        <v>607</v>
      </c>
      <c r="C20" s="425" t="s">
        <v>637</v>
      </c>
      <c r="D20" s="424">
        <v>2101.5709339474579</v>
      </c>
      <c r="E20" s="424">
        <v>1783.1170933369042</v>
      </c>
      <c r="F20" s="424">
        <v>1744.1857289010409</v>
      </c>
      <c r="G20" s="424">
        <v>696.46160199999997</v>
      </c>
      <c r="I20" s="425" t="s">
        <v>637</v>
      </c>
      <c r="J20" s="424">
        <v>322646</v>
      </c>
      <c r="K20" s="424">
        <v>332646</v>
      </c>
      <c r="L20" s="424">
        <v>457703</v>
      </c>
      <c r="M20" s="424">
        <v>152628</v>
      </c>
      <c r="O20" s="425" t="s">
        <v>637</v>
      </c>
      <c r="P20" s="449">
        <f t="shared" si="0"/>
        <v>2.652751173556323E-3</v>
      </c>
      <c r="Q20" s="449">
        <f t="shared" si="1"/>
        <v>3.2391270623623718E-3</v>
      </c>
      <c r="R20" s="449">
        <f t="shared" si="2"/>
        <v>4.7332731056587722E-3</v>
      </c>
      <c r="S20" s="449">
        <f t="shared" si="3"/>
        <v>1.5003581205751599E-3</v>
      </c>
      <c r="U20" s="425" t="s">
        <v>637</v>
      </c>
      <c r="V20" s="424">
        <f t="shared" si="4"/>
        <v>6513.5502499564782</v>
      </c>
      <c r="W20" s="424">
        <f t="shared" si="5"/>
        <v>5360.4044339535249</v>
      </c>
      <c r="X20" s="424">
        <f t="shared" si="6"/>
        <v>3810.7369383662349</v>
      </c>
      <c r="Y20" s="424">
        <f t="shared" si="7"/>
        <v>4563.1312865267182</v>
      </c>
      <c r="AA20" s="425" t="s">
        <v>637</v>
      </c>
      <c r="AB20" s="424">
        <v>1618.4995159471159</v>
      </c>
      <c r="AC20" s="424">
        <v>1413.9191385644503</v>
      </c>
      <c r="AD20" s="424">
        <v>1160.8754329419517</v>
      </c>
      <c r="AE20" s="424">
        <v>423.47442742496173</v>
      </c>
      <c r="AG20" s="425" t="s">
        <v>637</v>
      </c>
      <c r="AH20" s="424">
        <f t="shared" si="8"/>
        <v>5016.3321905342573</v>
      </c>
      <c r="AI20" s="424">
        <f t="shared" si="9"/>
        <v>4250.521992040939</v>
      </c>
      <c r="AJ20" s="424">
        <f t="shared" si="10"/>
        <v>2536.3072405947782</v>
      </c>
      <c r="AK20" s="424">
        <f t="shared" si="11"/>
        <v>2774.5526864334311</v>
      </c>
      <c r="AM20" s="425" t="s">
        <v>637</v>
      </c>
      <c r="AN20" s="448">
        <f t="shared" si="24"/>
        <v>483.07141800034196</v>
      </c>
      <c r="AO20" s="448">
        <f t="shared" si="25"/>
        <v>369.19795477245384</v>
      </c>
      <c r="AP20" s="448">
        <f t="shared" si="26"/>
        <v>583.31029595908922</v>
      </c>
      <c r="AQ20" s="448">
        <f t="shared" si="27"/>
        <v>272.98717457503824</v>
      </c>
      <c r="AS20" s="425" t="s">
        <v>637</v>
      </c>
      <c r="AT20" s="424">
        <f t="shared" si="12"/>
        <v>1497.2180594222211</v>
      </c>
      <c r="AU20" s="424">
        <f t="shared" si="13"/>
        <v>1109.8824419125854</v>
      </c>
      <c r="AV20" s="424">
        <f t="shared" si="14"/>
        <v>1274.4296977714569</v>
      </c>
      <c r="AW20" s="424">
        <f t="shared" si="15"/>
        <v>1788.5786000932874</v>
      </c>
      <c r="AY20" s="425" t="s">
        <v>637</v>
      </c>
      <c r="AZ20" s="447">
        <f t="shared" si="16"/>
        <v>0.22986205709124991</v>
      </c>
      <c r="BA20" s="447">
        <f t="shared" si="17"/>
        <v>0.20705199683860423</v>
      </c>
      <c r="BB20" s="447">
        <f t="shared" si="18"/>
        <v>0.33443129724872567</v>
      </c>
      <c r="BC20" s="447">
        <f t="shared" si="19"/>
        <v>0.39196299378330729</v>
      </c>
    </row>
    <row r="21" spans="1:55" outlineLevel="1">
      <c r="A21" s="416" t="s">
        <v>293</v>
      </c>
      <c r="B21" s="416" t="s">
        <v>606</v>
      </c>
      <c r="C21" s="425" t="s">
        <v>636</v>
      </c>
      <c r="D21" s="424">
        <v>3760.3885215215346</v>
      </c>
      <c r="E21" s="424">
        <v>3755.9129659839555</v>
      </c>
      <c r="F21" s="424">
        <v>3306.4581949932744</v>
      </c>
      <c r="G21" s="424">
        <v>3218.5258979999999</v>
      </c>
      <c r="I21" s="425" t="s">
        <v>636</v>
      </c>
      <c r="J21" s="424">
        <v>403231</v>
      </c>
      <c r="K21" s="424">
        <v>473057</v>
      </c>
      <c r="L21" s="424">
        <v>447031</v>
      </c>
      <c r="M21" s="424">
        <v>442814</v>
      </c>
      <c r="O21" s="425" t="s">
        <v>636</v>
      </c>
      <c r="P21" s="449">
        <f t="shared" si="0"/>
        <v>3.3153099944344257E-3</v>
      </c>
      <c r="Q21" s="449">
        <f t="shared" si="1"/>
        <v>4.6063735344479013E-3</v>
      </c>
      <c r="R21" s="449">
        <f t="shared" si="2"/>
        <v>4.6229100742091415E-3</v>
      </c>
      <c r="S21" s="449">
        <f t="shared" si="3"/>
        <v>4.3529338050971563E-3</v>
      </c>
      <c r="U21" s="425" t="s">
        <v>636</v>
      </c>
      <c r="V21" s="424">
        <f t="shared" si="4"/>
        <v>9325.6434190861673</v>
      </c>
      <c r="W21" s="424">
        <f t="shared" si="5"/>
        <v>7939.6625903093191</v>
      </c>
      <c r="X21" s="424">
        <f t="shared" si="6"/>
        <v>7396.4852437376248</v>
      </c>
      <c r="Y21" s="424">
        <f t="shared" si="7"/>
        <v>7268.3472022113119</v>
      </c>
      <c r="AA21" s="425" t="s">
        <v>636</v>
      </c>
      <c r="AB21" s="424">
        <v>2421.1038399999998</v>
      </c>
      <c r="AC21" s="424">
        <v>2633.4485000000004</v>
      </c>
      <c r="AD21" s="424">
        <v>2074.8095400000002</v>
      </c>
      <c r="AE21" s="424">
        <v>1995.4275089999999</v>
      </c>
      <c r="AG21" s="425" t="s">
        <v>636</v>
      </c>
      <c r="AH21" s="424">
        <f t="shared" si="8"/>
        <v>6004.2601883287743</v>
      </c>
      <c r="AI21" s="424">
        <f t="shared" si="9"/>
        <v>5566.8735480079577</v>
      </c>
      <c r="AJ21" s="424">
        <f t="shared" si="10"/>
        <v>4641.3101999637611</v>
      </c>
      <c r="AK21" s="424">
        <f t="shared" si="11"/>
        <v>4506.2430478711149</v>
      </c>
      <c r="AM21" s="425" t="s">
        <v>636</v>
      </c>
      <c r="AN21" s="448">
        <f t="shared" si="24"/>
        <v>1339.2846815215348</v>
      </c>
      <c r="AO21" s="448">
        <f t="shared" si="25"/>
        <v>1122.4644659839551</v>
      </c>
      <c r="AP21" s="448">
        <f t="shared" si="26"/>
        <v>1231.6486549932742</v>
      </c>
      <c r="AQ21" s="448">
        <f t="shared" si="27"/>
        <v>1223.098389</v>
      </c>
      <c r="AS21" s="425" t="s">
        <v>636</v>
      </c>
      <c r="AT21" s="424">
        <f t="shared" si="12"/>
        <v>3321.3832307573944</v>
      </c>
      <c r="AU21" s="424">
        <f t="shared" si="13"/>
        <v>2372.7890423013614</v>
      </c>
      <c r="AV21" s="424">
        <f t="shared" si="14"/>
        <v>2755.1750437738642</v>
      </c>
      <c r="AW21" s="424">
        <f t="shared" si="15"/>
        <v>2762.1041543401971</v>
      </c>
      <c r="AY21" s="425" t="s">
        <v>636</v>
      </c>
      <c r="AZ21" s="447">
        <f t="shared" si="16"/>
        <v>0.35615593278633645</v>
      </c>
      <c r="BA21" s="447">
        <f t="shared" si="17"/>
        <v>0.29885262948043245</v>
      </c>
      <c r="BB21" s="447">
        <f t="shared" si="18"/>
        <v>0.37249787608331747</v>
      </c>
      <c r="BC21" s="447">
        <f t="shared" si="19"/>
        <v>0.38001819086185895</v>
      </c>
    </row>
    <row r="22" spans="1:55" outlineLevel="1">
      <c r="A22" s="416" t="s">
        <v>293</v>
      </c>
      <c r="B22" s="416" t="s">
        <v>605</v>
      </c>
      <c r="C22" s="425" t="s">
        <v>635</v>
      </c>
      <c r="D22" s="424">
        <v>1229.9056913508227</v>
      </c>
      <c r="E22" s="424">
        <v>356.88803124263495</v>
      </c>
      <c r="F22" s="424">
        <v>400.22934316633064</v>
      </c>
      <c r="G22" s="424">
        <v>568.54153499999995</v>
      </c>
      <c r="I22" s="425" t="s">
        <v>635</v>
      </c>
      <c r="J22" s="424">
        <v>679768</v>
      </c>
      <c r="K22" s="424">
        <v>204885</v>
      </c>
      <c r="L22" s="424">
        <v>251892</v>
      </c>
      <c r="M22" s="424">
        <v>562633</v>
      </c>
      <c r="O22" s="425" t="s">
        <v>635</v>
      </c>
      <c r="P22" s="449">
        <f t="shared" si="0"/>
        <v>5.5889592920601357E-3</v>
      </c>
      <c r="Q22" s="449">
        <f t="shared" si="1"/>
        <v>1.9950594571169185E-3</v>
      </c>
      <c r="R22" s="449">
        <f t="shared" si="2"/>
        <v>2.6049067389346354E-3</v>
      </c>
      <c r="S22" s="449">
        <f t="shared" si="3"/>
        <v>5.5307741073300047E-3</v>
      </c>
      <c r="U22" s="425" t="s">
        <v>635</v>
      </c>
      <c r="V22" s="424">
        <f t="shared" si="4"/>
        <v>1809.3021315372637</v>
      </c>
      <c r="W22" s="424">
        <f t="shared" si="5"/>
        <v>1741.8943858390558</v>
      </c>
      <c r="X22" s="424">
        <f t="shared" si="6"/>
        <v>1588.8926332171352</v>
      </c>
      <c r="Y22" s="424">
        <f t="shared" si="7"/>
        <v>1010.5015791821667</v>
      </c>
      <c r="AA22" s="425" t="s">
        <v>635</v>
      </c>
      <c r="AB22" s="424">
        <v>939.28189328260351</v>
      </c>
      <c r="AC22" s="424">
        <v>262.36384915358394</v>
      </c>
      <c r="AD22" s="424">
        <v>221.61593400704729</v>
      </c>
      <c r="AE22" s="424">
        <v>257.8947823503787</v>
      </c>
      <c r="AG22" s="425" t="s">
        <v>635</v>
      </c>
      <c r="AH22" s="424">
        <f t="shared" si="8"/>
        <v>1381.7683287277475</v>
      </c>
      <c r="AI22" s="424">
        <f t="shared" si="9"/>
        <v>1280.5420072410568</v>
      </c>
      <c r="AJ22" s="424">
        <f t="shared" si="10"/>
        <v>879.80536899563026</v>
      </c>
      <c r="AK22" s="424">
        <f t="shared" si="11"/>
        <v>458.37123373562997</v>
      </c>
      <c r="AM22" s="425" t="s">
        <v>635</v>
      </c>
      <c r="AN22" s="448">
        <f t="shared" si="24"/>
        <v>290.62379806821923</v>
      </c>
      <c r="AO22" s="448">
        <f t="shared" si="25"/>
        <v>94.52418208905101</v>
      </c>
      <c r="AP22" s="448">
        <f t="shared" si="26"/>
        <v>178.61340915928335</v>
      </c>
      <c r="AQ22" s="448">
        <f t="shared" si="27"/>
        <v>310.64675264962125</v>
      </c>
      <c r="AS22" s="425" t="s">
        <v>635</v>
      </c>
      <c r="AT22" s="424">
        <f t="shared" si="12"/>
        <v>427.53380280951626</v>
      </c>
      <c r="AU22" s="424">
        <f t="shared" si="13"/>
        <v>461.35237859799889</v>
      </c>
      <c r="AV22" s="424">
        <f t="shared" si="14"/>
        <v>709.08726422150505</v>
      </c>
      <c r="AW22" s="424">
        <f t="shared" si="15"/>
        <v>552.13034544653669</v>
      </c>
      <c r="AY22" s="425" t="s">
        <v>635</v>
      </c>
      <c r="AZ22" s="447">
        <f t="shared" si="16"/>
        <v>0.23629762843769186</v>
      </c>
      <c r="BA22" s="447">
        <f t="shared" si="17"/>
        <v>0.26485668841269583</v>
      </c>
      <c r="BB22" s="447">
        <f t="shared" si="18"/>
        <v>0.44627764607717357</v>
      </c>
      <c r="BC22" s="447">
        <f t="shared" si="19"/>
        <v>0.54639236278422698</v>
      </c>
    </row>
    <row r="23" spans="1:55" outlineLevel="1">
      <c r="A23" s="416" t="s">
        <v>293</v>
      </c>
      <c r="B23" s="416" t="s">
        <v>604</v>
      </c>
      <c r="C23" s="425" t="s">
        <v>634</v>
      </c>
      <c r="D23" s="424">
        <v>83.966402042102189</v>
      </c>
      <c r="E23" s="424">
        <v>149.64031241503952</v>
      </c>
      <c r="F23" s="424">
        <v>325.07721804113191</v>
      </c>
      <c r="G23" s="424">
        <v>830.78954999999996</v>
      </c>
      <c r="I23" s="425" t="s">
        <v>634</v>
      </c>
      <c r="J23" s="424">
        <v>4176</v>
      </c>
      <c r="K23" s="424">
        <v>8262</v>
      </c>
      <c r="L23" s="424">
        <v>27737</v>
      </c>
      <c r="M23" s="424">
        <v>92237</v>
      </c>
      <c r="O23" s="425" t="s">
        <v>634</v>
      </c>
      <c r="P23" s="449">
        <f t="shared" si="0"/>
        <v>3.4334499422807675E-5</v>
      </c>
      <c r="Q23" s="449">
        <f t="shared" si="1"/>
        <v>8.045089310930513E-5</v>
      </c>
      <c r="R23" s="449">
        <f t="shared" si="2"/>
        <v>2.8683839986117058E-4</v>
      </c>
      <c r="S23" s="449">
        <f t="shared" si="3"/>
        <v>9.0670474596726033E-4</v>
      </c>
      <c r="U23" s="425" t="s">
        <v>634</v>
      </c>
      <c r="V23" s="424">
        <f t="shared" si="4"/>
        <v>20106.897040733282</v>
      </c>
      <c r="W23" s="424">
        <f t="shared" si="5"/>
        <v>18111.875141011802</v>
      </c>
      <c r="X23" s="424">
        <f t="shared" si="6"/>
        <v>11719.984787148283</v>
      </c>
      <c r="Y23" s="424">
        <f t="shared" si="7"/>
        <v>9007.1180762600688</v>
      </c>
      <c r="AA23" s="425" t="s">
        <v>634</v>
      </c>
      <c r="AB23" s="424">
        <v>57.2995870144739</v>
      </c>
      <c r="AC23" s="424">
        <v>132.40048005992779</v>
      </c>
      <c r="AD23" s="424">
        <v>373.51295136817726</v>
      </c>
      <c r="AE23" s="424">
        <v>513.07360075162649</v>
      </c>
      <c r="AG23" s="425" t="s">
        <v>634</v>
      </c>
      <c r="AH23" s="424">
        <f t="shared" si="8"/>
        <v>13721.165472814631</v>
      </c>
      <c r="AI23" s="424">
        <f t="shared" si="9"/>
        <v>16025.233606866108</v>
      </c>
      <c r="AJ23" s="424">
        <f t="shared" si="10"/>
        <v>13466.234681767215</v>
      </c>
      <c r="AK23" s="424">
        <f t="shared" si="11"/>
        <v>5562.5573333003731</v>
      </c>
      <c r="AM23" s="425" t="s">
        <v>634</v>
      </c>
      <c r="AN23" s="448">
        <f t="shared" si="24"/>
        <v>26.666815027628289</v>
      </c>
      <c r="AO23" s="448">
        <f t="shared" si="25"/>
        <v>17.23983235511173</v>
      </c>
      <c r="AP23" s="448">
        <f t="shared" si="26"/>
        <v>-48.435733327045341</v>
      </c>
      <c r="AQ23" s="448">
        <f t="shared" si="27"/>
        <v>317.71594924837348</v>
      </c>
      <c r="AS23" s="425" t="s">
        <v>634</v>
      </c>
      <c r="AT23" s="424">
        <f t="shared" si="12"/>
        <v>6385.7315679186513</v>
      </c>
      <c r="AU23" s="424">
        <f t="shared" si="13"/>
        <v>2086.6415341456945</v>
      </c>
      <c r="AV23" s="424">
        <f t="shared" si="14"/>
        <v>-1746.249894618933</v>
      </c>
      <c r="AW23" s="424">
        <f t="shared" si="15"/>
        <v>3444.5607429596957</v>
      </c>
      <c r="AY23" s="425" t="s">
        <v>634</v>
      </c>
      <c r="AZ23" s="447">
        <f t="shared" si="16"/>
        <v>0.31758911158604952</v>
      </c>
      <c r="BA23" s="447">
        <f t="shared" si="17"/>
        <v>0.11520847609095909</v>
      </c>
      <c r="BB23" s="447">
        <f t="shared" si="18"/>
        <v>-0.14899762468410438</v>
      </c>
      <c r="BC23" s="447">
        <f t="shared" si="19"/>
        <v>0.38242651132091576</v>
      </c>
    </row>
    <row r="24" spans="1:55" outlineLevel="1">
      <c r="A24" s="416" t="s">
        <v>293</v>
      </c>
      <c r="B24" s="416" t="s">
        <v>603</v>
      </c>
      <c r="C24" s="425" t="s">
        <v>633</v>
      </c>
      <c r="D24" s="424">
        <v>423.72243003623748</v>
      </c>
      <c r="E24" s="424">
        <v>72.901317663351492</v>
      </c>
      <c r="F24" s="424">
        <v>166.14614924714681</v>
      </c>
      <c r="G24" s="424">
        <v>124.90106</v>
      </c>
      <c r="I24" s="425" t="s">
        <v>633</v>
      </c>
      <c r="J24" s="424">
        <v>104048</v>
      </c>
      <c r="K24" s="424">
        <v>16854</v>
      </c>
      <c r="L24" s="424">
        <v>12092</v>
      </c>
      <c r="M24" s="424">
        <v>27989</v>
      </c>
      <c r="O24" s="425" t="s">
        <v>633</v>
      </c>
      <c r="P24" s="449">
        <f t="shared" si="0"/>
        <v>8.5546838983340348E-4</v>
      </c>
      <c r="Q24" s="449">
        <f t="shared" si="1"/>
        <v>1.6411514796226443E-4</v>
      </c>
      <c r="R24" s="449">
        <f t="shared" si="2"/>
        <v>1.2504776764326621E-4</v>
      </c>
      <c r="S24" s="449">
        <f t="shared" si="3"/>
        <v>2.7513643261248359E-4</v>
      </c>
      <c r="U24" s="425" t="s">
        <v>633</v>
      </c>
      <c r="V24" s="424">
        <f t="shared" si="4"/>
        <v>4072.3745774665294</v>
      </c>
      <c r="W24" s="424">
        <f t="shared" si="5"/>
        <v>4325.4608795153372</v>
      </c>
      <c r="X24" s="424">
        <f t="shared" si="6"/>
        <v>13740.171125301589</v>
      </c>
      <c r="Y24" s="424">
        <f t="shared" si="7"/>
        <v>4462.5052699274711</v>
      </c>
      <c r="AA24" s="425" t="s">
        <v>633</v>
      </c>
      <c r="AB24" s="424">
        <v>295.54997201790314</v>
      </c>
      <c r="AC24" s="424">
        <v>54.350962735834209</v>
      </c>
      <c r="AD24" s="424">
        <v>95.605191261491726</v>
      </c>
      <c r="AE24" s="424">
        <v>78.463534454408276</v>
      </c>
      <c r="AG24" s="425" t="s">
        <v>633</v>
      </c>
      <c r="AH24" s="424">
        <f t="shared" si="8"/>
        <v>2840.5156467967008</v>
      </c>
      <c r="AI24" s="424">
        <f t="shared" si="9"/>
        <v>3224.8108897492707</v>
      </c>
      <c r="AJ24" s="424">
        <f t="shared" si="10"/>
        <v>7906.4829028689819</v>
      </c>
      <c r="AK24" s="424">
        <f t="shared" si="11"/>
        <v>2803.3704117477678</v>
      </c>
      <c r="AM24" s="425" t="s">
        <v>633</v>
      </c>
      <c r="AN24" s="448">
        <f t="shared" si="24"/>
        <v>128.17245801833434</v>
      </c>
      <c r="AO24" s="448">
        <f t="shared" si="25"/>
        <v>18.550354927517283</v>
      </c>
      <c r="AP24" s="448">
        <f t="shared" si="26"/>
        <v>70.540957985655083</v>
      </c>
      <c r="AQ24" s="448">
        <f t="shared" si="27"/>
        <v>46.437525545591726</v>
      </c>
      <c r="AS24" s="425" t="s">
        <v>633</v>
      </c>
      <c r="AT24" s="424">
        <f t="shared" si="12"/>
        <v>1231.8589306698289</v>
      </c>
      <c r="AU24" s="424">
        <f t="shared" si="13"/>
        <v>1100.6499897660665</v>
      </c>
      <c r="AV24" s="424">
        <f t="shared" si="14"/>
        <v>5833.6882224326073</v>
      </c>
      <c r="AW24" s="424">
        <f t="shared" si="15"/>
        <v>1659.1348581797038</v>
      </c>
      <c r="AY24" s="425" t="s">
        <v>633</v>
      </c>
      <c r="AZ24" s="447">
        <f t="shared" si="16"/>
        <v>0.30249155799321931</v>
      </c>
      <c r="BA24" s="447">
        <f t="shared" si="17"/>
        <v>0.25445843123412848</v>
      </c>
      <c r="BB24" s="447">
        <f t="shared" si="18"/>
        <v>0.42457172980111346</v>
      </c>
      <c r="BC24" s="447">
        <f t="shared" si="19"/>
        <v>0.37179448713719265</v>
      </c>
    </row>
    <row r="25" spans="1:55" outlineLevel="1">
      <c r="A25" s="416" t="s">
        <v>293</v>
      </c>
      <c r="B25" s="416" t="s">
        <v>97</v>
      </c>
      <c r="C25" s="425" t="s">
        <v>97</v>
      </c>
      <c r="D25" s="424">
        <v>401.06833119920196</v>
      </c>
      <c r="E25" s="424">
        <v>550.75306362184403</v>
      </c>
      <c r="F25" s="424">
        <v>263.34997653157501</v>
      </c>
      <c r="G25" s="424">
        <v>224.40499800000001</v>
      </c>
      <c r="I25" s="425" t="s">
        <v>97</v>
      </c>
      <c r="J25" s="424">
        <v>226339</v>
      </c>
      <c r="K25" s="424">
        <v>314420</v>
      </c>
      <c r="L25" s="424">
        <v>217162</v>
      </c>
      <c r="M25" s="424">
        <v>109284</v>
      </c>
      <c r="O25" s="425" t="s">
        <v>97</v>
      </c>
      <c r="P25" s="449">
        <f t="shared" si="0"/>
        <v>1.8609282243435981E-3</v>
      </c>
      <c r="Q25" s="449">
        <f t="shared" si="1"/>
        <v>3.0616521195143695E-3</v>
      </c>
      <c r="R25" s="449">
        <f t="shared" si="2"/>
        <v>2.2457511840015694E-3</v>
      </c>
      <c r="S25" s="449">
        <f t="shared" si="3"/>
        <v>1.0742795348752244E-3</v>
      </c>
      <c r="U25" s="425" t="s">
        <v>97</v>
      </c>
      <c r="V25" s="424">
        <f t="shared" si="4"/>
        <v>1771.9806626308412</v>
      </c>
      <c r="W25" s="424">
        <f t="shared" si="5"/>
        <v>1751.6476802424911</v>
      </c>
      <c r="X25" s="424">
        <f t="shared" si="6"/>
        <v>1212.689036440883</v>
      </c>
      <c r="Y25" s="424">
        <f t="shared" si="7"/>
        <v>2053.41127703964</v>
      </c>
      <c r="AA25" s="425" t="s">
        <v>97</v>
      </c>
      <c r="AB25" s="424">
        <v>336.02803</v>
      </c>
      <c r="AC25" s="424">
        <v>392.18495099999996</v>
      </c>
      <c r="AD25" s="424">
        <v>162.97855799999999</v>
      </c>
      <c r="AE25" s="424">
        <v>158.72049700000002</v>
      </c>
      <c r="AG25" s="425" t="s">
        <v>97</v>
      </c>
      <c r="AH25" s="424">
        <f t="shared" si="8"/>
        <v>1484.6227561312899</v>
      </c>
      <c r="AI25" s="424">
        <f t="shared" si="9"/>
        <v>1247.3282583805099</v>
      </c>
      <c r="AJ25" s="424">
        <f t="shared" si="10"/>
        <v>750.49298680247921</v>
      </c>
      <c r="AK25" s="424">
        <f t="shared" si="11"/>
        <v>1452.3671992240404</v>
      </c>
      <c r="AM25" s="425" t="s">
        <v>97</v>
      </c>
      <c r="AN25" s="448">
        <f t="shared" si="24"/>
        <v>65.040301199201963</v>
      </c>
      <c r="AO25" s="448">
        <f t="shared" si="25"/>
        <v>158.56811262184408</v>
      </c>
      <c r="AP25" s="448">
        <f t="shared" si="26"/>
        <v>100.37141853157502</v>
      </c>
      <c r="AQ25" s="448">
        <f t="shared" si="27"/>
        <v>65.684500999999983</v>
      </c>
      <c r="AS25" s="425" t="s">
        <v>97</v>
      </c>
      <c r="AT25" s="424">
        <f t="shared" si="12"/>
        <v>287.3579064995514</v>
      </c>
      <c r="AU25" s="424">
        <f t="shared" si="13"/>
        <v>504.31942186198103</v>
      </c>
      <c r="AV25" s="424">
        <f t="shared" si="14"/>
        <v>462.19604963840368</v>
      </c>
      <c r="AW25" s="424">
        <f t="shared" si="15"/>
        <v>601.04407781559962</v>
      </c>
      <c r="AY25" s="425" t="s">
        <v>97</v>
      </c>
      <c r="AZ25" s="447">
        <f t="shared" si="16"/>
        <v>0.16216763114836372</v>
      </c>
      <c r="BA25" s="447">
        <f t="shared" si="17"/>
        <v>0.28791144906044408</v>
      </c>
      <c r="BB25" s="447">
        <f t="shared" si="18"/>
        <v>0.3811331971755112</v>
      </c>
      <c r="BC25" s="447">
        <f t="shared" si="19"/>
        <v>0.29270516069343511</v>
      </c>
    </row>
    <row r="26" spans="1:55" outlineLevel="1">
      <c r="A26" s="416" t="s">
        <v>293</v>
      </c>
      <c r="B26" s="416" t="s">
        <v>602</v>
      </c>
      <c r="C26" s="425" t="s">
        <v>632</v>
      </c>
      <c r="D26" s="424">
        <v>105.70265062521324</v>
      </c>
      <c r="E26" s="424">
        <v>3.1805646925364672</v>
      </c>
      <c r="F26" s="424">
        <v>45.130322024407306</v>
      </c>
      <c r="G26" s="424">
        <v>13.151999999999999</v>
      </c>
      <c r="I26" s="425" t="s">
        <v>632</v>
      </c>
      <c r="J26" s="424">
        <v>30208</v>
      </c>
      <c r="K26" s="424">
        <v>1224</v>
      </c>
      <c r="L26" s="424">
        <v>8865</v>
      </c>
      <c r="M26" s="424">
        <v>1362</v>
      </c>
      <c r="O26" s="425" t="s">
        <v>632</v>
      </c>
      <c r="P26" s="449">
        <f t="shared" si="0"/>
        <v>2.4836603413893059E-4</v>
      </c>
      <c r="Q26" s="449">
        <f t="shared" si="1"/>
        <v>1.1918650831008168E-5</v>
      </c>
      <c r="R26" s="449">
        <f t="shared" si="2"/>
        <v>9.1676187575054157E-5</v>
      </c>
      <c r="S26" s="449">
        <f t="shared" si="3"/>
        <v>1.3388682025731633E-5</v>
      </c>
      <c r="U26" s="425" t="s">
        <v>632</v>
      </c>
      <c r="V26" s="424">
        <f t="shared" si="4"/>
        <v>3499.1608390232136</v>
      </c>
      <c r="W26" s="424">
        <f t="shared" si="5"/>
        <v>2598.5005657977672</v>
      </c>
      <c r="X26" s="424">
        <f t="shared" si="6"/>
        <v>5090.8428679534463</v>
      </c>
      <c r="Y26" s="424">
        <f t="shared" si="7"/>
        <v>9656.3876651982373</v>
      </c>
      <c r="AA26" s="425" t="s">
        <v>632</v>
      </c>
      <c r="AB26" s="424">
        <v>56.189806999999995</v>
      </c>
      <c r="AC26" s="424">
        <v>2.0798049999999999</v>
      </c>
      <c r="AD26" s="424">
        <v>32.192064999999999</v>
      </c>
      <c r="AE26" s="424">
        <v>9.0170779999999979</v>
      </c>
      <c r="AG26" s="425" t="s">
        <v>632</v>
      </c>
      <c r="AH26" s="424">
        <f t="shared" si="8"/>
        <v>1860.0968948622879</v>
      </c>
      <c r="AI26" s="424">
        <f t="shared" si="9"/>
        <v>1699.187091503268</v>
      </c>
      <c r="AJ26" s="424">
        <f t="shared" si="10"/>
        <v>3631.3666102650873</v>
      </c>
      <c r="AK26" s="424">
        <f t="shared" si="11"/>
        <v>6620.4684287812024</v>
      </c>
      <c r="AM26" s="425" t="s">
        <v>632</v>
      </c>
      <c r="AN26" s="448">
        <f t="shared" si="24"/>
        <v>49.512843625213243</v>
      </c>
      <c r="AO26" s="448">
        <f t="shared" si="25"/>
        <v>1.1007596925364673</v>
      </c>
      <c r="AP26" s="448">
        <f t="shared" si="26"/>
        <v>12.938257024407307</v>
      </c>
      <c r="AQ26" s="448">
        <f t="shared" si="27"/>
        <v>4.1349220000000013</v>
      </c>
      <c r="AS26" s="425" t="s">
        <v>632</v>
      </c>
      <c r="AT26" s="424">
        <f t="shared" si="12"/>
        <v>1639.0639441609258</v>
      </c>
      <c r="AU26" s="424">
        <f t="shared" si="13"/>
        <v>899.31347429449931</v>
      </c>
      <c r="AV26" s="424">
        <f t="shared" si="14"/>
        <v>1459.4762576883595</v>
      </c>
      <c r="AW26" s="424">
        <f t="shared" si="15"/>
        <v>3035.9192364170349</v>
      </c>
      <c r="AY26" s="425" t="s">
        <v>632</v>
      </c>
      <c r="AZ26" s="447">
        <f t="shared" si="16"/>
        <v>0.46841629166679527</v>
      </c>
      <c r="BA26" s="447">
        <f t="shared" si="17"/>
        <v>0.34608938944694845</v>
      </c>
      <c r="BB26" s="447">
        <f t="shared" si="18"/>
        <v>0.28668656557358618</v>
      </c>
      <c r="BC26" s="447">
        <f t="shared" si="19"/>
        <v>0.31439492092457433</v>
      </c>
    </row>
    <row r="27" spans="1:55" outlineLevel="1">
      <c r="A27" s="416" t="s">
        <v>293</v>
      </c>
      <c r="B27" s="416" t="s">
        <v>601</v>
      </c>
      <c r="C27" s="425" t="s">
        <v>631</v>
      </c>
      <c r="D27" s="424">
        <v>864.48443811042057</v>
      </c>
      <c r="E27" s="424">
        <v>598.59567936364226</v>
      </c>
      <c r="F27" s="424">
        <v>726.43527986691151</v>
      </c>
      <c r="G27" s="424">
        <v>140.25086999999999</v>
      </c>
      <c r="I27" s="425" t="s">
        <v>631</v>
      </c>
      <c r="J27" s="424">
        <v>106209</v>
      </c>
      <c r="K27" s="424">
        <v>86985</v>
      </c>
      <c r="L27" s="424">
        <v>116459</v>
      </c>
      <c r="M27" s="424">
        <v>13939</v>
      </c>
      <c r="O27" s="425" t="s">
        <v>631</v>
      </c>
      <c r="P27" s="449">
        <f t="shared" si="0"/>
        <v>8.7323583553567535E-4</v>
      </c>
      <c r="Q27" s="449">
        <f t="shared" si="1"/>
        <v>8.4701294324774962E-4</v>
      </c>
      <c r="R27" s="449">
        <f t="shared" si="2"/>
        <v>1.2043448537849106E-3</v>
      </c>
      <c r="S27" s="449">
        <f t="shared" si="3"/>
        <v>1.3702264225893775E-4</v>
      </c>
      <c r="U27" s="425" t="s">
        <v>631</v>
      </c>
      <c r="V27" s="424">
        <f t="shared" si="4"/>
        <v>8139.4649992978048</v>
      </c>
      <c r="W27" s="424">
        <f t="shared" si="5"/>
        <v>6881.5965897987262</v>
      </c>
      <c r="X27" s="424">
        <f t="shared" si="6"/>
        <v>6237.691203487163</v>
      </c>
      <c r="Y27" s="424">
        <f t="shared" si="7"/>
        <v>10061.759810603344</v>
      </c>
      <c r="AA27" s="425" t="s">
        <v>631</v>
      </c>
      <c r="AB27" s="424">
        <v>436.56629600000008</v>
      </c>
      <c r="AC27" s="424">
        <v>427.48832300000004</v>
      </c>
      <c r="AD27" s="424">
        <v>486.04576799999995</v>
      </c>
      <c r="AE27" s="424">
        <v>94.897676999999987</v>
      </c>
      <c r="AG27" s="425" t="s">
        <v>631</v>
      </c>
      <c r="AH27" s="424">
        <f t="shared" si="8"/>
        <v>4110.4454048150346</v>
      </c>
      <c r="AI27" s="424">
        <f t="shared" si="9"/>
        <v>4914.5062137150089</v>
      </c>
      <c r="AJ27" s="424">
        <f t="shared" si="10"/>
        <v>4173.5354760044302</v>
      </c>
      <c r="AK27" s="424">
        <f t="shared" si="11"/>
        <v>6808.0692302173748</v>
      </c>
      <c r="AM27" s="425" t="s">
        <v>631</v>
      </c>
      <c r="AN27" s="448">
        <f t="shared" si="24"/>
        <v>427.91814211042049</v>
      </c>
      <c r="AO27" s="448">
        <f t="shared" si="25"/>
        <v>171.10735636364223</v>
      </c>
      <c r="AP27" s="448">
        <f t="shared" si="26"/>
        <v>240.38951186691156</v>
      </c>
      <c r="AQ27" s="448">
        <f t="shared" si="27"/>
        <v>45.353193000000005</v>
      </c>
      <c r="AS27" s="425" t="s">
        <v>631</v>
      </c>
      <c r="AT27" s="424">
        <f t="shared" si="12"/>
        <v>4029.0195944827697</v>
      </c>
      <c r="AU27" s="424">
        <f t="shared" si="13"/>
        <v>1967.090376083718</v>
      </c>
      <c r="AV27" s="424">
        <f t="shared" si="14"/>
        <v>2064.1557274827328</v>
      </c>
      <c r="AW27" s="424">
        <f t="shared" si="15"/>
        <v>3253.6905803859681</v>
      </c>
      <c r="AY27" s="425" t="s">
        <v>631</v>
      </c>
      <c r="AZ27" s="447">
        <f t="shared" si="16"/>
        <v>0.4949980858484378</v>
      </c>
      <c r="BA27" s="447">
        <f t="shared" si="17"/>
        <v>0.28584796426453291</v>
      </c>
      <c r="BB27" s="447">
        <f t="shared" si="18"/>
        <v>0.33091662606330569</v>
      </c>
      <c r="BC27" s="447">
        <f t="shared" si="19"/>
        <v>0.32337191919023395</v>
      </c>
    </row>
    <row r="28" spans="1:55" outlineLevel="1">
      <c r="A28" s="416" t="s">
        <v>293</v>
      </c>
      <c r="B28" s="416" t="s">
        <v>597</v>
      </c>
      <c r="C28" s="425" t="s">
        <v>630</v>
      </c>
      <c r="D28" s="424">
        <v>2918.7151048588858</v>
      </c>
      <c r="E28" s="424">
        <v>3609.263327529221</v>
      </c>
      <c r="F28" s="424">
        <v>2465.5014525266711</v>
      </c>
      <c r="G28" s="424">
        <v>2348.008088</v>
      </c>
      <c r="I28" s="425" t="s">
        <v>630</v>
      </c>
      <c r="J28" s="424">
        <v>1054036</v>
      </c>
      <c r="K28" s="424">
        <v>1458464</v>
      </c>
      <c r="L28" s="424">
        <v>754182</v>
      </c>
      <c r="M28" s="424">
        <v>1084808</v>
      </c>
      <c r="O28" s="425" t="s">
        <v>630</v>
      </c>
      <c r="P28" s="449">
        <f t="shared" si="0"/>
        <v>8.6661394716519412E-3</v>
      </c>
      <c r="Q28" s="449">
        <f t="shared" si="1"/>
        <v>1.4201734612414621E-2</v>
      </c>
      <c r="R28" s="449">
        <f t="shared" si="2"/>
        <v>7.7992702197100397E-3</v>
      </c>
      <c r="S28" s="449">
        <f t="shared" si="3"/>
        <v>1.0663839479419884E-2</v>
      </c>
      <c r="U28" s="425" t="s">
        <v>630</v>
      </c>
      <c r="V28" s="424">
        <f t="shared" si="4"/>
        <v>2769.0848366269138</v>
      </c>
      <c r="W28" s="424">
        <f t="shared" si="5"/>
        <v>2474.7016913199236</v>
      </c>
      <c r="X28" s="424">
        <f t="shared" si="6"/>
        <v>3269.1067309040404</v>
      </c>
      <c r="Y28" s="424">
        <f t="shared" si="7"/>
        <v>2164.4457710488859</v>
      </c>
      <c r="AA28" s="425" t="s">
        <v>630</v>
      </c>
      <c r="AB28" s="424">
        <v>2512.2157010000001</v>
      </c>
      <c r="AC28" s="424">
        <v>2460.852026</v>
      </c>
      <c r="AD28" s="424">
        <v>1575.5687779999998</v>
      </c>
      <c r="AE28" s="424">
        <v>1479.6414529999997</v>
      </c>
      <c r="AG28" s="425" t="s">
        <v>630</v>
      </c>
      <c r="AH28" s="424">
        <f t="shared" si="8"/>
        <v>2383.4249503812016</v>
      </c>
      <c r="AI28" s="424">
        <f t="shared" si="9"/>
        <v>1687.2902080545011</v>
      </c>
      <c r="AJ28" s="424">
        <f t="shared" si="10"/>
        <v>2089.1094961163217</v>
      </c>
      <c r="AK28" s="424">
        <f t="shared" si="11"/>
        <v>1363.9662069232525</v>
      </c>
      <c r="AM28" s="425" t="s">
        <v>630</v>
      </c>
      <c r="AN28" s="448">
        <f t="shared" si="24"/>
        <v>406.49940385888567</v>
      </c>
      <c r="AO28" s="448">
        <f t="shared" si="25"/>
        <v>1148.411301529221</v>
      </c>
      <c r="AP28" s="448">
        <f t="shared" si="26"/>
        <v>889.93267452667124</v>
      </c>
      <c r="AQ28" s="448">
        <f t="shared" si="27"/>
        <v>868.36663500000031</v>
      </c>
      <c r="AS28" s="425" t="s">
        <v>630</v>
      </c>
      <c r="AT28" s="424">
        <f t="shared" si="12"/>
        <v>385.65988624571236</v>
      </c>
      <c r="AU28" s="424">
        <f t="shared" si="13"/>
        <v>787.41148326542248</v>
      </c>
      <c r="AV28" s="424">
        <f t="shared" si="14"/>
        <v>1179.9972347877188</v>
      </c>
      <c r="AW28" s="424">
        <f t="shared" si="15"/>
        <v>800.4795641256336</v>
      </c>
      <c r="AY28" s="425" t="s">
        <v>630</v>
      </c>
      <c r="AZ28" s="447">
        <f t="shared" si="16"/>
        <v>0.13927340944725031</v>
      </c>
      <c r="BA28" s="447">
        <f t="shared" si="17"/>
        <v>0.31818440421618788</v>
      </c>
      <c r="BB28" s="447">
        <f t="shared" si="18"/>
        <v>0.36095402564644979</v>
      </c>
      <c r="BC28" s="447">
        <f t="shared" si="19"/>
        <v>0.36983119412491577</v>
      </c>
    </row>
    <row r="29" spans="1:55" outlineLevel="1">
      <c r="A29" s="416" t="s">
        <v>293</v>
      </c>
      <c r="B29" s="416" t="s">
        <v>597</v>
      </c>
      <c r="C29" s="425" t="s">
        <v>639</v>
      </c>
      <c r="D29" s="424">
        <v>58.777840703018221</v>
      </c>
      <c r="E29" s="424">
        <v>108.94636724916236</v>
      </c>
      <c r="F29" s="424">
        <v>22.936720142205409</v>
      </c>
      <c r="G29" s="424">
        <v>56.02</v>
      </c>
      <c r="I29" s="425" t="s">
        <v>639</v>
      </c>
      <c r="J29" s="424">
        <v>85959</v>
      </c>
      <c r="K29" s="424">
        <v>211362</v>
      </c>
      <c r="L29" s="424">
        <v>46495</v>
      </c>
      <c r="M29" s="424">
        <v>278400</v>
      </c>
      <c r="O29" s="425" t="s">
        <v>639</v>
      </c>
      <c r="P29" s="449">
        <f t="shared" si="0"/>
        <v>7.0674311204145708E-4</v>
      </c>
      <c r="Q29" s="449">
        <f t="shared" si="1"/>
        <v>2.0581289844310035E-3</v>
      </c>
      <c r="R29" s="449">
        <f t="shared" si="2"/>
        <v>4.8082169670638956E-4</v>
      </c>
      <c r="S29" s="449">
        <f t="shared" si="3"/>
        <v>2.7367173832332499E-3</v>
      </c>
      <c r="U29" s="425" t="s">
        <v>639</v>
      </c>
      <c r="V29" s="424">
        <f t="shared" si="4"/>
        <v>683.78925654112095</v>
      </c>
      <c r="W29" s="424">
        <f t="shared" si="5"/>
        <v>515.44916895734502</v>
      </c>
      <c r="X29" s="424">
        <f t="shared" si="6"/>
        <v>493.31584347145736</v>
      </c>
      <c r="Y29" s="424">
        <f t="shared" si="7"/>
        <v>201.2212643678161</v>
      </c>
      <c r="AA29" s="425" t="s">
        <v>639</v>
      </c>
      <c r="AB29" s="424">
        <v>32.453330999999999</v>
      </c>
      <c r="AC29" s="424">
        <v>88.462156000000007</v>
      </c>
      <c r="AD29" s="424">
        <v>17.961143</v>
      </c>
      <c r="AE29" s="424">
        <v>29.127185000000004</v>
      </c>
      <c r="AG29" s="425" t="s">
        <v>639</v>
      </c>
      <c r="AH29" s="424">
        <f t="shared" si="8"/>
        <v>377.54430600635186</v>
      </c>
      <c r="AI29" s="424">
        <f t="shared" si="9"/>
        <v>418.53387079985998</v>
      </c>
      <c r="AJ29" s="424">
        <f t="shared" si="10"/>
        <v>386.30267770728034</v>
      </c>
      <c r="AK29" s="424">
        <f t="shared" si="11"/>
        <v>104.62350933908047</v>
      </c>
      <c r="AM29" s="425" t="s">
        <v>639</v>
      </c>
      <c r="AN29" s="448">
        <f t="shared" si="24"/>
        <v>26.324509703018222</v>
      </c>
      <c r="AO29" s="448">
        <f t="shared" si="25"/>
        <v>20.484211249162357</v>
      </c>
      <c r="AP29" s="448">
        <f t="shared" si="26"/>
        <v>4.9755771422054096</v>
      </c>
      <c r="AQ29" s="448">
        <f t="shared" si="27"/>
        <v>26.892814999999999</v>
      </c>
      <c r="AS29" s="425" t="s">
        <v>639</v>
      </c>
      <c r="AT29" s="424">
        <f t="shared" si="12"/>
        <v>306.24495053476915</v>
      </c>
      <c r="AU29" s="424">
        <f t="shared" si="13"/>
        <v>96.915298157485054</v>
      </c>
      <c r="AV29" s="424">
        <f t="shared" si="14"/>
        <v>107.013165764177</v>
      </c>
      <c r="AW29" s="424">
        <f t="shared" si="15"/>
        <v>96.597755028735634</v>
      </c>
      <c r="AY29" s="425" t="s">
        <v>639</v>
      </c>
      <c r="AZ29" s="447">
        <f t="shared" si="16"/>
        <v>0.44786452493254775</v>
      </c>
      <c r="BA29" s="447">
        <f t="shared" si="17"/>
        <v>0.18802105812591791</v>
      </c>
      <c r="BB29" s="447">
        <f t="shared" si="18"/>
        <v>0.21692626981352697</v>
      </c>
      <c r="BC29" s="447">
        <f t="shared" si="19"/>
        <v>0.48005739021777932</v>
      </c>
    </row>
    <row r="30" spans="1:55" outlineLevel="1">
      <c r="A30" s="416" t="s">
        <v>293</v>
      </c>
      <c r="B30" s="416" t="s">
        <v>600</v>
      </c>
      <c r="C30" s="425" t="s">
        <v>629</v>
      </c>
      <c r="D30" s="424">
        <v>43.278094188353997</v>
      </c>
      <c r="E30" s="424">
        <v>31.370160109979174</v>
      </c>
      <c r="F30" s="424">
        <v>12.482980541074372</v>
      </c>
      <c r="G30" s="424">
        <v>57.933779999999999</v>
      </c>
      <c r="I30" s="425" t="s">
        <v>629</v>
      </c>
      <c r="J30" s="424">
        <v>10829</v>
      </c>
      <c r="K30" s="424">
        <v>10203</v>
      </c>
      <c r="L30" s="424">
        <v>4772</v>
      </c>
      <c r="M30" s="424">
        <v>20126</v>
      </c>
      <c r="O30" s="425" t="s">
        <v>629</v>
      </c>
      <c r="P30" s="449">
        <f t="shared" si="0"/>
        <v>8.9034553220685897E-5</v>
      </c>
      <c r="Q30" s="449">
        <f t="shared" si="1"/>
        <v>9.935130263788916E-5</v>
      </c>
      <c r="R30" s="449">
        <f t="shared" si="2"/>
        <v>4.9348986701427916E-5</v>
      </c>
      <c r="S30" s="449">
        <f t="shared" si="3"/>
        <v>1.9784186082957036E-4</v>
      </c>
      <c r="U30" s="425" t="s">
        <v>629</v>
      </c>
      <c r="V30" s="424">
        <f t="shared" si="4"/>
        <v>3996.4996018426441</v>
      </c>
      <c r="W30" s="424">
        <f t="shared" si="5"/>
        <v>3074.601598547405</v>
      </c>
      <c r="X30" s="424">
        <f t="shared" si="6"/>
        <v>2615.8802475009165</v>
      </c>
      <c r="Y30" s="424">
        <f t="shared" si="7"/>
        <v>2878.5541091125906</v>
      </c>
      <c r="AA30" s="425" t="s">
        <v>629</v>
      </c>
      <c r="AB30" s="424">
        <v>24.351367999999997</v>
      </c>
      <c r="AC30" s="424">
        <v>20.311309999999999</v>
      </c>
      <c r="AD30" s="424">
        <v>6.9652780000000005</v>
      </c>
      <c r="AE30" s="424">
        <v>37.717815000000002</v>
      </c>
      <c r="AG30" s="425" t="s">
        <v>629</v>
      </c>
      <c r="AH30" s="424">
        <f t="shared" si="8"/>
        <v>2248.7180718441218</v>
      </c>
      <c r="AI30" s="424">
        <f t="shared" si="9"/>
        <v>1990.7193962560032</v>
      </c>
      <c r="AJ30" s="424">
        <f t="shared" si="10"/>
        <v>1459.6139983235544</v>
      </c>
      <c r="AK30" s="424">
        <f t="shared" si="11"/>
        <v>1874.0840206697803</v>
      </c>
      <c r="AM30" s="425" t="s">
        <v>629</v>
      </c>
      <c r="AN30" s="448">
        <f t="shared" si="24"/>
        <v>18.926726188353999</v>
      </c>
      <c r="AO30" s="448">
        <f t="shared" si="25"/>
        <v>11.058850109979176</v>
      </c>
      <c r="AP30" s="448">
        <f t="shared" si="26"/>
        <v>5.5177025410743719</v>
      </c>
      <c r="AQ30" s="448">
        <f t="shared" si="27"/>
        <v>20.215964999999997</v>
      </c>
      <c r="AS30" s="425" t="s">
        <v>629</v>
      </c>
      <c r="AT30" s="424">
        <f t="shared" si="12"/>
        <v>1747.7815299985225</v>
      </c>
      <c r="AU30" s="424">
        <f t="shared" si="13"/>
        <v>1083.8822022914021</v>
      </c>
      <c r="AV30" s="424">
        <f t="shared" si="14"/>
        <v>1156.2662491773622</v>
      </c>
      <c r="AW30" s="424">
        <f t="shared" si="15"/>
        <v>1004.4700884428102</v>
      </c>
      <c r="AY30" s="425" t="s">
        <v>629</v>
      </c>
      <c r="AZ30" s="447">
        <f t="shared" si="16"/>
        <v>0.43732808810807394</v>
      </c>
      <c r="BA30" s="447">
        <f t="shared" si="17"/>
        <v>0.35252769100343995</v>
      </c>
      <c r="BB30" s="447">
        <f t="shared" si="18"/>
        <v>0.44201803591047495</v>
      </c>
      <c r="BC30" s="447">
        <f t="shared" si="19"/>
        <v>0.34894952478502173</v>
      </c>
    </row>
    <row r="31" spans="1:55">
      <c r="C31" s="432" t="s">
        <v>291</v>
      </c>
      <c r="D31" s="431">
        <f>SUM(D32:D43)</f>
        <v>26407.303930302187</v>
      </c>
      <c r="E31" s="431">
        <f>SUM(E32:E43)</f>
        <v>29392.748819800367</v>
      </c>
      <c r="F31" s="431">
        <f>SUM(F32:F43)</f>
        <v>13718.787754489906</v>
      </c>
      <c r="G31" s="431">
        <f>SUM(G32:G43)</f>
        <v>15397.496975</v>
      </c>
      <c r="I31" s="432" t="s">
        <v>291</v>
      </c>
      <c r="J31" s="431">
        <f>SUM(J32:J43)</f>
        <v>399156</v>
      </c>
      <c r="K31" s="431">
        <f>SUM(K32:K43)</f>
        <v>454458</v>
      </c>
      <c r="L31" s="431">
        <f>SUM(L32:L43)</f>
        <v>219236</v>
      </c>
      <c r="M31" s="431">
        <f>SUM(M32:M43)</f>
        <v>255905</v>
      </c>
      <c r="O31" s="432" t="s">
        <v>291</v>
      </c>
      <c r="P31" s="445">
        <f t="shared" si="0"/>
        <v>3.2818059031633666E-3</v>
      </c>
      <c r="Q31" s="445">
        <f t="shared" si="1"/>
        <v>4.4252665190835866E-3</v>
      </c>
      <c r="R31" s="445">
        <f t="shared" si="2"/>
        <v>2.26719917193509E-3</v>
      </c>
      <c r="S31" s="445">
        <f t="shared" si="3"/>
        <v>2.5155878662223596E-3</v>
      </c>
      <c r="U31" s="432" t="s">
        <v>291</v>
      </c>
      <c r="V31" s="431">
        <f t="shared" si="4"/>
        <v>66157.852895364689</v>
      </c>
      <c r="W31" s="431">
        <f t="shared" si="5"/>
        <v>64676.491160460078</v>
      </c>
      <c r="X31" s="431">
        <f t="shared" si="6"/>
        <v>62575.433571538917</v>
      </c>
      <c r="Y31" s="431">
        <f t="shared" si="7"/>
        <v>60168.800824524726</v>
      </c>
      <c r="AA31" s="432" t="s">
        <v>291</v>
      </c>
      <c r="AB31" s="431">
        <f>SUM(AB32:AB43)</f>
        <v>9799.2587826621038</v>
      </c>
      <c r="AC31" s="431">
        <f>SUM(AC32:AC43)</f>
        <v>11864.78174653592</v>
      </c>
      <c r="AD31" s="431">
        <f>SUM(AD32:AD43)</f>
        <v>4830.9453670680059</v>
      </c>
      <c r="AE31" s="431">
        <f>SUM(AE32:AE43)</f>
        <v>5266.6085733585296</v>
      </c>
      <c r="AG31" s="432" t="s">
        <v>291</v>
      </c>
      <c r="AH31" s="431">
        <f t="shared" si="8"/>
        <v>24549.947345554378</v>
      </c>
      <c r="AI31" s="431">
        <f t="shared" si="9"/>
        <v>26107.542933639459</v>
      </c>
      <c r="AJ31" s="431">
        <f t="shared" si="10"/>
        <v>22035.365391942956</v>
      </c>
      <c r="AK31" s="431">
        <f t="shared" si="11"/>
        <v>20580.326970393427</v>
      </c>
      <c r="AM31" s="432" t="s">
        <v>291</v>
      </c>
      <c r="AN31" s="431">
        <f>SUM(AN32:AN43)</f>
        <v>16608.045147640081</v>
      </c>
      <c r="AO31" s="431">
        <f>SUM(AO32:AO43)</f>
        <v>17527.967073264448</v>
      </c>
      <c r="AP31" s="431">
        <f>SUM(AP32:AP43)</f>
        <v>8887.8423874218988</v>
      </c>
      <c r="AQ31" s="431">
        <f>SUM(AQ32:AQ43)</f>
        <v>10130.888401641472</v>
      </c>
      <c r="AS31" s="432" t="s">
        <v>291</v>
      </c>
      <c r="AT31" s="431">
        <f t="shared" si="12"/>
        <v>41607.905549810304</v>
      </c>
      <c r="AU31" s="431">
        <f t="shared" si="13"/>
        <v>38568.948226820619</v>
      </c>
      <c r="AV31" s="431">
        <f t="shared" si="14"/>
        <v>40540.068179595954</v>
      </c>
      <c r="AW31" s="431">
        <f t="shared" si="15"/>
        <v>39588.473854131305</v>
      </c>
      <c r="AY31" s="432" t="s">
        <v>291</v>
      </c>
      <c r="AZ31" s="443">
        <f t="shared" si="16"/>
        <v>0.62891862007095967</v>
      </c>
      <c r="BA31" s="443">
        <f t="shared" si="17"/>
        <v>0.59633643592588281</v>
      </c>
      <c r="BB31" s="443">
        <f t="shared" si="18"/>
        <v>0.64785916558210999</v>
      </c>
      <c r="BC31" s="443">
        <f t="shared" si="19"/>
        <v>0.65795683662678373</v>
      </c>
    </row>
    <row r="32" spans="1:55" outlineLevel="1">
      <c r="A32" s="416" t="s">
        <v>291</v>
      </c>
      <c r="B32" s="416" t="s">
        <v>608</v>
      </c>
      <c r="C32" s="425" t="s">
        <v>638</v>
      </c>
      <c r="D32" s="424">
        <v>19580.992901959075</v>
      </c>
      <c r="E32" s="424">
        <v>14726.737315055108</v>
      </c>
      <c r="F32" s="424">
        <v>1057.3848625952771</v>
      </c>
      <c r="G32" s="424">
        <v>1144.1510129999999</v>
      </c>
      <c r="I32" s="425" t="s">
        <v>638</v>
      </c>
      <c r="J32" s="424">
        <v>284844</v>
      </c>
      <c r="K32" s="424">
        <v>231101</v>
      </c>
      <c r="L32" s="424">
        <v>17526</v>
      </c>
      <c r="M32" s="424">
        <v>22421</v>
      </c>
      <c r="O32" s="425" t="s">
        <v>638</v>
      </c>
      <c r="P32" s="449">
        <f t="shared" si="0"/>
        <v>2.3419483126413381E-3</v>
      </c>
      <c r="Q32" s="449">
        <f t="shared" si="1"/>
        <v>2.2503367040006689E-3</v>
      </c>
      <c r="R32" s="449">
        <f t="shared" si="2"/>
        <v>1.8124273699271284E-4</v>
      </c>
      <c r="S32" s="449">
        <f t="shared" si="3"/>
        <v>2.204020849478186E-4</v>
      </c>
      <c r="U32" s="425" t="s">
        <v>638</v>
      </c>
      <c r="V32" s="424">
        <f t="shared" si="4"/>
        <v>68742.865926468789</v>
      </c>
      <c r="W32" s="424">
        <f t="shared" si="5"/>
        <v>63724.247472123054</v>
      </c>
      <c r="X32" s="424">
        <f t="shared" si="6"/>
        <v>60332.355505835731</v>
      </c>
      <c r="Y32" s="424">
        <f t="shared" si="7"/>
        <v>51030.329289505375</v>
      </c>
      <c r="AA32" s="425" t="s">
        <v>638</v>
      </c>
      <c r="AB32" s="424">
        <v>7154.3740157977181</v>
      </c>
      <c r="AC32" s="424">
        <v>6212.4161448143977</v>
      </c>
      <c r="AD32" s="424">
        <v>485.50261689480499</v>
      </c>
      <c r="AE32" s="424">
        <v>529.42035085385533</v>
      </c>
      <c r="AG32" s="425" t="s">
        <v>638</v>
      </c>
      <c r="AH32" s="424">
        <f t="shared" si="8"/>
        <v>25116.814873396379</v>
      </c>
      <c r="AI32" s="424">
        <f t="shared" si="9"/>
        <v>26881.822860197048</v>
      </c>
      <c r="AJ32" s="424">
        <f t="shared" si="10"/>
        <v>27701.849645943457</v>
      </c>
      <c r="AK32" s="424">
        <f t="shared" si="11"/>
        <v>23612.700185266283</v>
      </c>
      <c r="AM32" s="425" t="s">
        <v>638</v>
      </c>
      <c r="AN32" s="448">
        <f t="shared" ref="AN32:AN43" si="28">D32-AB32</f>
        <v>12426.618886161355</v>
      </c>
      <c r="AO32" s="448">
        <f t="shared" ref="AO32:AO43" si="29">E32-AC32</f>
        <v>8514.3211702407098</v>
      </c>
      <c r="AP32" s="448">
        <f t="shared" ref="AP32:AP43" si="30">F32-AD32</f>
        <v>571.88224570047214</v>
      </c>
      <c r="AQ32" s="448">
        <f t="shared" ref="AQ32:AQ43" si="31">G32-AE32</f>
        <v>614.7306621461446</v>
      </c>
      <c r="AS32" s="425" t="s">
        <v>638</v>
      </c>
      <c r="AT32" s="424">
        <f t="shared" si="12"/>
        <v>43626.051053072406</v>
      </c>
      <c r="AU32" s="424">
        <f t="shared" si="13"/>
        <v>36842.424611925991</v>
      </c>
      <c r="AV32" s="424">
        <f t="shared" si="14"/>
        <v>32630.505859892281</v>
      </c>
      <c r="AW32" s="424">
        <f t="shared" si="15"/>
        <v>27417.629104239091</v>
      </c>
      <c r="AY32" s="425" t="s">
        <v>638</v>
      </c>
      <c r="AZ32" s="447">
        <f t="shared" si="16"/>
        <v>0.63462659674004962</v>
      </c>
      <c r="BA32" s="447">
        <f t="shared" si="17"/>
        <v>0.57815393784042979</v>
      </c>
      <c r="BB32" s="447">
        <f t="shared" si="18"/>
        <v>0.54084587923533078</v>
      </c>
      <c r="BC32" s="447">
        <f t="shared" si="19"/>
        <v>0.53728105395309789</v>
      </c>
    </row>
    <row r="33" spans="1:55" outlineLevel="1">
      <c r="A33" s="416" t="s">
        <v>291</v>
      </c>
      <c r="B33" s="416" t="s">
        <v>607</v>
      </c>
      <c r="C33" s="425" t="s">
        <v>637</v>
      </c>
      <c r="D33" s="424">
        <v>52.614617256332188</v>
      </c>
      <c r="E33" s="424">
        <v>130.23389286552865</v>
      </c>
      <c r="F33" s="424">
        <v>4221.0868731811106</v>
      </c>
      <c r="G33" s="424">
        <v>3222.8132519999999</v>
      </c>
      <c r="I33" s="425" t="s">
        <v>637</v>
      </c>
      <c r="J33" s="424">
        <v>644</v>
      </c>
      <c r="K33" s="424">
        <v>1510</v>
      </c>
      <c r="L33" s="424">
        <v>66844</v>
      </c>
      <c r="M33" s="424">
        <v>82180</v>
      </c>
      <c r="O33" s="425" t="s">
        <v>637</v>
      </c>
      <c r="P33" s="449">
        <f t="shared" si="0"/>
        <v>5.2948797002605706E-6</v>
      </c>
      <c r="Q33" s="449">
        <f t="shared" si="1"/>
        <v>1.4703564342175109E-5</v>
      </c>
      <c r="R33" s="449">
        <f t="shared" si="2"/>
        <v>6.9125810290658998E-4</v>
      </c>
      <c r="S33" s="449">
        <f t="shared" si="3"/>
        <v>8.0784279653056212E-4</v>
      </c>
      <c r="U33" s="425" t="s">
        <v>637</v>
      </c>
      <c r="V33" s="424">
        <f t="shared" si="4"/>
        <v>81699.716236540669</v>
      </c>
      <c r="W33" s="424">
        <f t="shared" si="5"/>
        <v>86247.61116922427</v>
      </c>
      <c r="X33" s="424">
        <f t="shared" si="6"/>
        <v>63148.328543790172</v>
      </c>
      <c r="Y33" s="424">
        <f t="shared" si="7"/>
        <v>39216.515599902654</v>
      </c>
      <c r="AA33" s="425" t="s">
        <v>637</v>
      </c>
      <c r="AB33" s="424">
        <v>28.937963766982488</v>
      </c>
      <c r="AC33" s="424">
        <v>64.968520920498932</v>
      </c>
      <c r="AD33" s="424">
        <v>1953.6571469853377</v>
      </c>
      <c r="AE33" s="424">
        <v>1505.6421297970096</v>
      </c>
      <c r="AG33" s="425" t="s">
        <v>637</v>
      </c>
      <c r="AH33" s="424">
        <f t="shared" si="8"/>
        <v>44934.726346246098</v>
      </c>
      <c r="AI33" s="424">
        <f t="shared" si="9"/>
        <v>43025.510543376775</v>
      </c>
      <c r="AJ33" s="424">
        <f t="shared" si="10"/>
        <v>29227.113083976688</v>
      </c>
      <c r="AK33" s="424">
        <f t="shared" si="11"/>
        <v>18321.271961511437</v>
      </c>
      <c r="AM33" s="425" t="s">
        <v>637</v>
      </c>
      <c r="AN33" s="448">
        <f t="shared" si="28"/>
        <v>23.6766534893497</v>
      </c>
      <c r="AO33" s="448">
        <f t="shared" si="29"/>
        <v>65.265371945029713</v>
      </c>
      <c r="AP33" s="448">
        <f t="shared" si="30"/>
        <v>2267.4297261957727</v>
      </c>
      <c r="AQ33" s="448">
        <f t="shared" si="31"/>
        <v>1717.1711222029903</v>
      </c>
      <c r="AS33" s="425" t="s">
        <v>637</v>
      </c>
      <c r="AT33" s="424">
        <f t="shared" si="12"/>
        <v>36764.989890294564</v>
      </c>
      <c r="AU33" s="424">
        <f t="shared" si="13"/>
        <v>43222.100625847495</v>
      </c>
      <c r="AV33" s="424">
        <f t="shared" si="14"/>
        <v>33921.215459813488</v>
      </c>
      <c r="AW33" s="424">
        <f t="shared" si="15"/>
        <v>20895.243638391217</v>
      </c>
      <c r="AY33" s="425" t="s">
        <v>637</v>
      </c>
      <c r="AZ33" s="447">
        <f t="shared" si="16"/>
        <v>0.45000143921982455</v>
      </c>
      <c r="BA33" s="447">
        <f t="shared" si="17"/>
        <v>0.50113968421736921</v>
      </c>
      <c r="BB33" s="447">
        <f t="shared" si="18"/>
        <v>0.537167273339481</v>
      </c>
      <c r="BC33" s="447">
        <f t="shared" si="19"/>
        <v>0.53281744486353821</v>
      </c>
    </row>
    <row r="34" spans="1:55" outlineLevel="1">
      <c r="A34" s="416" t="s">
        <v>291</v>
      </c>
      <c r="B34" s="416" t="s">
        <v>606</v>
      </c>
      <c r="C34" s="425" t="s">
        <v>636</v>
      </c>
      <c r="D34" s="424">
        <v>1750.9746641829643</v>
      </c>
      <c r="E34" s="424">
        <v>-31.075821469509155</v>
      </c>
      <c r="F34" s="424">
        <v>24.073397954385879</v>
      </c>
      <c r="G34" s="424">
        <v>1544.460822</v>
      </c>
      <c r="I34" s="425" t="s">
        <v>636</v>
      </c>
      <c r="J34" s="424">
        <v>27341</v>
      </c>
      <c r="K34" s="424">
        <v>-491</v>
      </c>
      <c r="L34" s="424">
        <v>1975</v>
      </c>
      <c r="M34" s="424">
        <v>18796</v>
      </c>
      <c r="O34" s="425" t="s">
        <v>636</v>
      </c>
      <c r="P34" s="449">
        <f t="shared" si="0"/>
        <v>2.2479395323730475E-4</v>
      </c>
      <c r="Q34" s="449">
        <f t="shared" si="1"/>
        <v>-4.7810927761642243E-6</v>
      </c>
      <c r="R34" s="449">
        <f t="shared" si="2"/>
        <v>2.0424192945373037E-5</v>
      </c>
      <c r="S34" s="449">
        <f t="shared" si="3"/>
        <v>1.8476774402030233E-4</v>
      </c>
      <c r="U34" s="425" t="s">
        <v>636</v>
      </c>
      <c r="V34" s="424">
        <f t="shared" si="4"/>
        <v>64042.085665592494</v>
      </c>
      <c r="W34" s="424">
        <f t="shared" si="5"/>
        <v>63290.878756637787</v>
      </c>
      <c r="X34" s="424">
        <f t="shared" si="6"/>
        <v>12189.062255385255</v>
      </c>
      <c r="Y34" s="424">
        <f t="shared" si="7"/>
        <v>82169.654288146412</v>
      </c>
      <c r="AA34" s="425" t="s">
        <v>636</v>
      </c>
      <c r="AB34" s="424">
        <v>723.66483899999992</v>
      </c>
      <c r="AC34" s="424">
        <v>-13.122754</v>
      </c>
      <c r="AD34" s="424">
        <v>9.064665999999999</v>
      </c>
      <c r="AE34" s="424">
        <v>645.07305800000006</v>
      </c>
      <c r="AG34" s="425" t="s">
        <v>636</v>
      </c>
      <c r="AH34" s="424">
        <f t="shared" si="8"/>
        <v>26468.118905672796</v>
      </c>
      <c r="AI34" s="424">
        <f t="shared" si="9"/>
        <v>26726.586558044808</v>
      </c>
      <c r="AJ34" s="424">
        <f t="shared" si="10"/>
        <v>4589.7043037974672</v>
      </c>
      <c r="AK34" s="424">
        <f t="shared" si="11"/>
        <v>34319.698765694833</v>
      </c>
      <c r="AM34" s="425" t="s">
        <v>636</v>
      </c>
      <c r="AN34" s="448">
        <f t="shared" si="28"/>
        <v>1027.3098251829642</v>
      </c>
      <c r="AO34" s="448">
        <f t="shared" si="29"/>
        <v>-17.953067469509154</v>
      </c>
      <c r="AP34" s="448">
        <f t="shared" si="30"/>
        <v>15.00873195438588</v>
      </c>
      <c r="AQ34" s="448">
        <f t="shared" si="31"/>
        <v>899.38776399999995</v>
      </c>
      <c r="AS34" s="425" t="s">
        <v>636</v>
      </c>
      <c r="AT34" s="424">
        <f t="shared" si="12"/>
        <v>37573.966759919691</v>
      </c>
      <c r="AU34" s="424">
        <f t="shared" si="13"/>
        <v>36564.292198592986</v>
      </c>
      <c r="AV34" s="424">
        <f t="shared" si="14"/>
        <v>7599.3579515877873</v>
      </c>
      <c r="AW34" s="424">
        <f t="shared" si="15"/>
        <v>47849.955522451586</v>
      </c>
      <c r="AY34" s="425" t="s">
        <v>636</v>
      </c>
      <c r="AZ34" s="447">
        <f t="shared" si="16"/>
        <v>0.58670741855783803</v>
      </c>
      <c r="BA34" s="447">
        <f t="shared" si="17"/>
        <v>0.57771819442083838</v>
      </c>
      <c r="BB34" s="447">
        <f t="shared" si="18"/>
        <v>0.62345714480458181</v>
      </c>
      <c r="BC34" s="447">
        <f t="shared" si="19"/>
        <v>0.58233122601021214</v>
      </c>
    </row>
    <row r="35" spans="1:55" outlineLevel="1">
      <c r="A35" s="416" t="s">
        <v>291</v>
      </c>
      <c r="B35" s="416" t="s">
        <v>605</v>
      </c>
      <c r="C35" s="425" t="s">
        <v>635</v>
      </c>
      <c r="D35" s="424">
        <v>0</v>
      </c>
      <c r="E35" s="424">
        <v>0</v>
      </c>
      <c r="F35" s="424">
        <v>2.7597529580404612E-2</v>
      </c>
      <c r="G35" s="424">
        <v>0</v>
      </c>
      <c r="I35" s="425" t="s">
        <v>635</v>
      </c>
      <c r="J35" s="424"/>
      <c r="K35" s="424">
        <v>0</v>
      </c>
      <c r="L35" s="424">
        <v>24</v>
      </c>
      <c r="M35" s="424">
        <v>0</v>
      </c>
      <c r="O35" s="425" t="s">
        <v>635</v>
      </c>
      <c r="P35" s="449">
        <f t="shared" si="0"/>
        <v>0</v>
      </c>
      <c r="Q35" s="449">
        <f t="shared" si="1"/>
        <v>0</v>
      </c>
      <c r="R35" s="449">
        <f t="shared" si="2"/>
        <v>2.4819272439946983E-7</v>
      </c>
      <c r="S35" s="449">
        <f t="shared" si="3"/>
        <v>0</v>
      </c>
      <c r="U35" s="425" t="s">
        <v>635</v>
      </c>
      <c r="V35" s="424">
        <f t="shared" si="4"/>
        <v>0</v>
      </c>
      <c r="W35" s="424">
        <f t="shared" si="5"/>
        <v>0</v>
      </c>
      <c r="X35" s="424">
        <f t="shared" si="6"/>
        <v>1149.8970658501921</v>
      </c>
      <c r="Y35" s="424">
        <f t="shared" si="7"/>
        <v>0</v>
      </c>
      <c r="AA35" s="425" t="s">
        <v>635</v>
      </c>
      <c r="AB35" s="424">
        <v>0</v>
      </c>
      <c r="AC35" s="424">
        <v>0</v>
      </c>
      <c r="AD35" s="424">
        <v>9.4730476132984451E-3</v>
      </c>
      <c r="AE35" s="424">
        <v>0</v>
      </c>
      <c r="AG35" s="425" t="s">
        <v>635</v>
      </c>
      <c r="AH35" s="424">
        <f t="shared" si="8"/>
        <v>0</v>
      </c>
      <c r="AI35" s="424">
        <f t="shared" si="9"/>
        <v>0</v>
      </c>
      <c r="AJ35" s="424">
        <f t="shared" si="10"/>
        <v>394.71031722076856</v>
      </c>
      <c r="AK35" s="424">
        <f t="shared" si="11"/>
        <v>0</v>
      </c>
      <c r="AM35" s="425" t="s">
        <v>635</v>
      </c>
      <c r="AN35" s="448">
        <f t="shared" si="28"/>
        <v>0</v>
      </c>
      <c r="AO35" s="448">
        <f t="shared" si="29"/>
        <v>0</v>
      </c>
      <c r="AP35" s="448">
        <f t="shared" si="30"/>
        <v>1.8124481967106167E-2</v>
      </c>
      <c r="AQ35" s="448">
        <f t="shared" si="31"/>
        <v>0</v>
      </c>
      <c r="AS35" s="425" t="s">
        <v>635</v>
      </c>
      <c r="AT35" s="424">
        <f t="shared" si="12"/>
        <v>0</v>
      </c>
      <c r="AU35" s="424">
        <f t="shared" si="13"/>
        <v>0</v>
      </c>
      <c r="AV35" s="424">
        <f t="shared" si="14"/>
        <v>755.18674862942362</v>
      </c>
      <c r="AW35" s="424">
        <f t="shared" si="15"/>
        <v>0</v>
      </c>
      <c r="AY35" s="425" t="s">
        <v>635</v>
      </c>
      <c r="AZ35" s="447">
        <f t="shared" si="16"/>
        <v>0</v>
      </c>
      <c r="BA35" s="447">
        <f t="shared" si="17"/>
        <v>0</v>
      </c>
      <c r="BB35" s="447">
        <f t="shared" si="18"/>
        <v>0.65674291295896636</v>
      </c>
      <c r="BC35" s="447">
        <f t="shared" si="19"/>
        <v>0</v>
      </c>
    </row>
    <row r="36" spans="1:55" outlineLevel="1">
      <c r="A36" s="416" t="s">
        <v>291</v>
      </c>
      <c r="B36" s="416" t="s">
        <v>604</v>
      </c>
      <c r="C36" s="425" t="s">
        <v>634</v>
      </c>
      <c r="D36" s="424">
        <v>475.49894980197365</v>
      </c>
      <c r="E36" s="424">
        <v>0.26444405923752606</v>
      </c>
      <c r="F36" s="424">
        <v>381.0633393819603</v>
      </c>
      <c r="G36" s="424">
        <v>1426.525852</v>
      </c>
      <c r="I36" s="425" t="s">
        <v>634</v>
      </c>
      <c r="J36" s="424">
        <v>9052</v>
      </c>
      <c r="K36" s="424">
        <v>6</v>
      </c>
      <c r="L36" s="424">
        <v>1954</v>
      </c>
      <c r="M36" s="424">
        <v>8135</v>
      </c>
      <c r="O36" s="425" t="s">
        <v>634</v>
      </c>
      <c r="P36" s="449">
        <f t="shared" si="0"/>
        <v>7.4424302867637712E-5</v>
      </c>
      <c r="Q36" s="449">
        <f t="shared" si="1"/>
        <v>5.8424758975530239E-8</v>
      </c>
      <c r="R36" s="449">
        <f t="shared" si="2"/>
        <v>2.0207024311523502E-5</v>
      </c>
      <c r="S36" s="449">
        <f t="shared" si="3"/>
        <v>7.9968376122853773E-5</v>
      </c>
      <c r="U36" s="425" t="s">
        <v>634</v>
      </c>
      <c r="V36" s="424">
        <f t="shared" ref="V36:V67" si="32">IFERROR(D36*1000000/J36,0)</f>
        <v>52529.711644053648</v>
      </c>
      <c r="W36" s="424">
        <f t="shared" ref="W36:W67" si="33">IFERROR(E36*1000000/K36,0)</f>
        <v>44074.009872921015</v>
      </c>
      <c r="X36" s="424">
        <f t="shared" ref="X36:X67" si="34">IFERROR(F36*1000000/L36,0)</f>
        <v>195017.06211973404</v>
      </c>
      <c r="Y36" s="424">
        <f t="shared" ref="Y36:Y67" si="35">IFERROR(G36*1000000/M36,0)</f>
        <v>175356.58905961894</v>
      </c>
      <c r="AA36" s="425" t="s">
        <v>634</v>
      </c>
      <c r="AB36" s="424">
        <v>190.38793166727601</v>
      </c>
      <c r="AC36" s="424">
        <v>0.1415554767342658</v>
      </c>
      <c r="AD36" s="424">
        <v>197.53240109513123</v>
      </c>
      <c r="AE36" s="424">
        <v>449.89101610910393</v>
      </c>
      <c r="AG36" s="425" t="s">
        <v>634</v>
      </c>
      <c r="AH36" s="424">
        <f t="shared" si="8"/>
        <v>21032.692406901901</v>
      </c>
      <c r="AI36" s="424">
        <f t="shared" si="9"/>
        <v>23592.579455710966</v>
      </c>
      <c r="AJ36" s="424">
        <f t="shared" si="10"/>
        <v>101091.30045810196</v>
      </c>
      <c r="AK36" s="424">
        <f t="shared" si="11"/>
        <v>55303.136583786589</v>
      </c>
      <c r="AM36" s="425" t="s">
        <v>634</v>
      </c>
      <c r="AN36" s="448">
        <f t="shared" si="28"/>
        <v>285.11101813469764</v>
      </c>
      <c r="AO36" s="448">
        <f t="shared" si="29"/>
        <v>0.12288858250326026</v>
      </c>
      <c r="AP36" s="448">
        <f t="shared" si="30"/>
        <v>183.53093828682907</v>
      </c>
      <c r="AQ36" s="448">
        <f t="shared" si="31"/>
        <v>976.63483589089606</v>
      </c>
      <c r="AS36" s="425" t="s">
        <v>634</v>
      </c>
      <c r="AT36" s="424">
        <f t="shared" si="12"/>
        <v>31497.019237151748</v>
      </c>
      <c r="AU36" s="424">
        <f t="shared" si="13"/>
        <v>20481.430417210042</v>
      </c>
      <c r="AV36" s="424">
        <f t="shared" si="14"/>
        <v>93925.761661632074</v>
      </c>
      <c r="AW36" s="424">
        <f t="shared" si="15"/>
        <v>120053.45247583234</v>
      </c>
      <c r="AY36" s="425" t="s">
        <v>634</v>
      </c>
      <c r="AZ36" s="447">
        <f t="shared" si="16"/>
        <v>0.59960388609361814</v>
      </c>
      <c r="BA36" s="447">
        <f t="shared" si="17"/>
        <v>0.46470540067183214</v>
      </c>
      <c r="BB36" s="447">
        <f t="shared" si="18"/>
        <v>0.48162843107525</v>
      </c>
      <c r="BC36" s="447">
        <f t="shared" si="19"/>
        <v>0.68462470169863843</v>
      </c>
    </row>
    <row r="37" spans="1:55" outlineLevel="1">
      <c r="A37" s="416" t="s">
        <v>291</v>
      </c>
      <c r="B37" s="416" t="s">
        <v>603</v>
      </c>
      <c r="C37" s="425" t="s">
        <v>633</v>
      </c>
      <c r="D37" s="424">
        <v>971.26103841712575</v>
      </c>
      <c r="E37" s="424">
        <v>11338.468822697389</v>
      </c>
      <c r="F37" s="424">
        <v>7853.2493572486419</v>
      </c>
      <c r="G37" s="424">
        <v>7780.3987690000004</v>
      </c>
      <c r="I37" s="425" t="s">
        <v>633</v>
      </c>
      <c r="J37" s="424">
        <v>12701</v>
      </c>
      <c r="K37" s="424">
        <v>158399</v>
      </c>
      <c r="L37" s="424">
        <v>118286</v>
      </c>
      <c r="M37" s="424">
        <v>113610</v>
      </c>
      <c r="O37" s="425" t="s">
        <v>633</v>
      </c>
      <c r="P37" s="449">
        <f t="shared" si="0"/>
        <v>1.0442588054815141E-4</v>
      </c>
      <c r="Q37" s="449">
        <f t="shared" si="1"/>
        <v>1.542403899494169E-3</v>
      </c>
      <c r="R37" s="449">
        <f t="shared" si="2"/>
        <v>1.2232385249298203E-3</v>
      </c>
      <c r="S37" s="449">
        <f t="shared" si="3"/>
        <v>1.1168048200758964E-3</v>
      </c>
      <c r="U37" s="425" t="s">
        <v>633</v>
      </c>
      <c r="V37" s="424">
        <f t="shared" si="32"/>
        <v>76471.225763099414</v>
      </c>
      <c r="W37" s="424">
        <f t="shared" si="33"/>
        <v>71581.694472170828</v>
      </c>
      <c r="X37" s="424">
        <f t="shared" si="34"/>
        <v>66392.044343782371</v>
      </c>
      <c r="Y37" s="424">
        <f t="shared" si="35"/>
        <v>68483.397315377166</v>
      </c>
      <c r="AA37" s="425" t="s">
        <v>633</v>
      </c>
      <c r="AB37" s="424">
        <v>382.16228643012886</v>
      </c>
      <c r="AC37" s="424">
        <v>4083.0974993242876</v>
      </c>
      <c r="AD37" s="424">
        <v>2089.1835680451181</v>
      </c>
      <c r="AE37" s="424">
        <v>2050.5956595985599</v>
      </c>
      <c r="AG37" s="425" t="s">
        <v>633</v>
      </c>
      <c r="AH37" s="424">
        <f t="shared" si="8"/>
        <v>30089.14939218399</v>
      </c>
      <c r="AI37" s="424">
        <f t="shared" si="9"/>
        <v>25777.293412990533</v>
      </c>
      <c r="AJ37" s="424">
        <f t="shared" si="10"/>
        <v>17662.137260919451</v>
      </c>
      <c r="AK37" s="424">
        <f t="shared" si="11"/>
        <v>18049.429272058445</v>
      </c>
      <c r="AM37" s="425" t="s">
        <v>633</v>
      </c>
      <c r="AN37" s="448">
        <f t="shared" si="28"/>
        <v>589.09875198699683</v>
      </c>
      <c r="AO37" s="448">
        <f t="shared" si="29"/>
        <v>7255.3713233731014</v>
      </c>
      <c r="AP37" s="448">
        <f t="shared" si="30"/>
        <v>5764.0657892035233</v>
      </c>
      <c r="AQ37" s="448">
        <f t="shared" si="31"/>
        <v>5729.8031094014405</v>
      </c>
      <c r="AS37" s="425" t="s">
        <v>633</v>
      </c>
      <c r="AT37" s="424">
        <f t="shared" si="12"/>
        <v>46382.076370915434</v>
      </c>
      <c r="AU37" s="424">
        <f t="shared" si="13"/>
        <v>45804.401059180309</v>
      </c>
      <c r="AV37" s="424">
        <f t="shared" si="14"/>
        <v>48729.907082862919</v>
      </c>
      <c r="AW37" s="424">
        <f t="shared" si="15"/>
        <v>50433.968043318724</v>
      </c>
      <c r="AY37" s="425" t="s">
        <v>633</v>
      </c>
      <c r="AZ37" s="447">
        <f t="shared" si="16"/>
        <v>0.60652978827098558</v>
      </c>
      <c r="BA37" s="447">
        <f t="shared" si="17"/>
        <v>0.63988986844936879</v>
      </c>
      <c r="BB37" s="447">
        <f t="shared" si="18"/>
        <v>0.73397208301850525</v>
      </c>
      <c r="BC37" s="447">
        <f t="shared" si="19"/>
        <v>0.73644080201018813</v>
      </c>
    </row>
    <row r="38" spans="1:55" outlineLevel="1">
      <c r="A38" s="416" t="s">
        <v>291</v>
      </c>
      <c r="B38" s="416" t="s">
        <v>97</v>
      </c>
      <c r="C38" s="425" t="s">
        <v>97</v>
      </c>
      <c r="D38" s="424">
        <v>3439.4490932075005</v>
      </c>
      <c r="E38" s="424">
        <v>2455.1465159177565</v>
      </c>
      <c r="F38" s="424">
        <v>88.62098158465372</v>
      </c>
      <c r="G38" s="424">
        <v>0.83148900000000003</v>
      </c>
      <c r="I38" s="425" t="s">
        <v>97</v>
      </c>
      <c r="J38" s="424">
        <v>63098</v>
      </c>
      <c r="K38" s="424">
        <v>53723</v>
      </c>
      <c r="L38" s="424">
        <v>2431</v>
      </c>
      <c r="M38" s="424">
        <v>54</v>
      </c>
      <c r="O38" s="425" t="s">
        <v>97</v>
      </c>
      <c r="P38" s="449">
        <f t="shared" si="0"/>
        <v>5.1878310454509544E-4</v>
      </c>
      <c r="Q38" s="449">
        <f t="shared" si="1"/>
        <v>5.2312555440706847E-4</v>
      </c>
      <c r="R38" s="449">
        <f t="shared" si="2"/>
        <v>2.5139854708962962E-5</v>
      </c>
      <c r="S38" s="449">
        <f t="shared" si="3"/>
        <v>5.3082880278231142E-7</v>
      </c>
      <c r="U38" s="425" t="s">
        <v>97</v>
      </c>
      <c r="V38" s="424">
        <f t="shared" si="32"/>
        <v>54509.637281807671</v>
      </c>
      <c r="W38" s="424">
        <f t="shared" si="33"/>
        <v>45700.100811900986</v>
      </c>
      <c r="X38" s="424">
        <f t="shared" si="34"/>
        <v>36454.537879331023</v>
      </c>
      <c r="Y38" s="424">
        <f t="shared" si="35"/>
        <v>15397.944444444445</v>
      </c>
      <c r="AA38" s="425" t="s">
        <v>97</v>
      </c>
      <c r="AB38" s="424">
        <v>1262.452769</v>
      </c>
      <c r="AC38" s="424">
        <v>1167.8230799999999</v>
      </c>
      <c r="AD38" s="424">
        <v>55.843322999999998</v>
      </c>
      <c r="AE38" s="424">
        <v>1.144231</v>
      </c>
      <c r="AG38" s="425" t="s">
        <v>97</v>
      </c>
      <c r="AH38" s="424">
        <f t="shared" si="8"/>
        <v>20007.809581920188</v>
      </c>
      <c r="AI38" s="424">
        <f t="shared" si="9"/>
        <v>21737.860506673118</v>
      </c>
      <c r="AJ38" s="424">
        <f t="shared" si="10"/>
        <v>22971.338132455781</v>
      </c>
      <c r="AK38" s="424">
        <f t="shared" si="11"/>
        <v>21189.462962962964</v>
      </c>
      <c r="AM38" s="425" t="s">
        <v>97</v>
      </c>
      <c r="AN38" s="448">
        <f t="shared" si="28"/>
        <v>2176.9963242075005</v>
      </c>
      <c r="AO38" s="448">
        <f t="shared" si="29"/>
        <v>1287.3234359177566</v>
      </c>
      <c r="AP38" s="448">
        <f t="shared" si="30"/>
        <v>32.777658584653722</v>
      </c>
      <c r="AQ38" s="448">
        <f t="shared" si="31"/>
        <v>-0.31274199999999996</v>
      </c>
      <c r="AS38" s="425" t="s">
        <v>97</v>
      </c>
      <c r="AT38" s="424">
        <f t="shared" si="12"/>
        <v>34501.827699887486</v>
      </c>
      <c r="AU38" s="424">
        <f t="shared" si="13"/>
        <v>23962.240305227864</v>
      </c>
      <c r="AV38" s="424">
        <f t="shared" si="14"/>
        <v>13483.199746875245</v>
      </c>
      <c r="AW38" s="424">
        <f t="shared" si="15"/>
        <v>-5791.5185185185173</v>
      </c>
      <c r="AY38" s="425" t="s">
        <v>97</v>
      </c>
      <c r="AZ38" s="447">
        <f t="shared" si="16"/>
        <v>0.63294913377459405</v>
      </c>
      <c r="BA38" s="447">
        <f t="shared" si="17"/>
        <v>0.52433670559842049</v>
      </c>
      <c r="BB38" s="447">
        <f t="shared" si="18"/>
        <v>0.3698634115595234</v>
      </c>
      <c r="BC38" s="447">
        <f t="shared" si="19"/>
        <v>-0.37612283505855154</v>
      </c>
    </row>
    <row r="39" spans="1:55" outlineLevel="1">
      <c r="A39" s="416" t="s">
        <v>291</v>
      </c>
      <c r="B39" s="416" t="s">
        <v>602</v>
      </c>
      <c r="C39" s="425" t="s">
        <v>632</v>
      </c>
      <c r="D39" s="424">
        <v>0</v>
      </c>
      <c r="E39" s="424">
        <v>0</v>
      </c>
      <c r="F39" s="424">
        <v>0</v>
      </c>
      <c r="G39" s="424">
        <v>0</v>
      </c>
      <c r="I39" s="425" t="s">
        <v>632</v>
      </c>
      <c r="J39" s="424"/>
      <c r="K39" s="424">
        <v>0</v>
      </c>
      <c r="L39" s="424">
        <v>0</v>
      </c>
      <c r="M39" s="424">
        <v>0</v>
      </c>
      <c r="O39" s="425" t="s">
        <v>632</v>
      </c>
      <c r="P39" s="449">
        <f t="shared" si="0"/>
        <v>0</v>
      </c>
      <c r="Q39" s="449">
        <f t="shared" si="1"/>
        <v>0</v>
      </c>
      <c r="R39" s="449">
        <f t="shared" si="2"/>
        <v>0</v>
      </c>
      <c r="S39" s="449">
        <f t="shared" si="3"/>
        <v>0</v>
      </c>
      <c r="U39" s="425" t="s">
        <v>632</v>
      </c>
      <c r="V39" s="424">
        <f t="shared" si="32"/>
        <v>0</v>
      </c>
      <c r="W39" s="424">
        <f t="shared" si="33"/>
        <v>0</v>
      </c>
      <c r="X39" s="424">
        <f t="shared" si="34"/>
        <v>0</v>
      </c>
      <c r="Y39" s="424">
        <f t="shared" si="35"/>
        <v>0</v>
      </c>
      <c r="AA39" s="425" t="s">
        <v>632</v>
      </c>
      <c r="AB39" s="424">
        <v>0</v>
      </c>
      <c r="AC39" s="424">
        <v>0</v>
      </c>
      <c r="AD39" s="424">
        <v>0</v>
      </c>
      <c r="AE39" s="424">
        <v>0</v>
      </c>
      <c r="AG39" s="425" t="s">
        <v>632</v>
      </c>
      <c r="AH39" s="424">
        <f t="shared" si="8"/>
        <v>0</v>
      </c>
      <c r="AI39" s="424">
        <f t="shared" si="9"/>
        <v>0</v>
      </c>
      <c r="AJ39" s="424">
        <f t="shared" si="10"/>
        <v>0</v>
      </c>
      <c r="AK39" s="424">
        <f t="shared" si="11"/>
        <v>0</v>
      </c>
      <c r="AM39" s="425" t="s">
        <v>632</v>
      </c>
      <c r="AN39" s="448">
        <f t="shared" si="28"/>
        <v>0</v>
      </c>
      <c r="AO39" s="448">
        <f t="shared" si="29"/>
        <v>0</v>
      </c>
      <c r="AP39" s="448">
        <f t="shared" si="30"/>
        <v>0</v>
      </c>
      <c r="AQ39" s="448">
        <f t="shared" si="31"/>
        <v>0</v>
      </c>
      <c r="AS39" s="425" t="s">
        <v>632</v>
      </c>
      <c r="AT39" s="424">
        <f t="shared" si="12"/>
        <v>0</v>
      </c>
      <c r="AU39" s="424">
        <f t="shared" si="13"/>
        <v>0</v>
      </c>
      <c r="AV39" s="424">
        <f t="shared" si="14"/>
        <v>0</v>
      </c>
      <c r="AW39" s="424">
        <f t="shared" si="15"/>
        <v>0</v>
      </c>
      <c r="AY39" s="425" t="s">
        <v>632</v>
      </c>
      <c r="AZ39" s="447">
        <f t="shared" si="16"/>
        <v>0</v>
      </c>
      <c r="BA39" s="447">
        <f t="shared" si="17"/>
        <v>0</v>
      </c>
      <c r="BB39" s="447">
        <f t="shared" si="18"/>
        <v>0</v>
      </c>
      <c r="BC39" s="447">
        <f t="shared" si="19"/>
        <v>0</v>
      </c>
    </row>
    <row r="40" spans="1:55" outlineLevel="1">
      <c r="A40" s="416" t="s">
        <v>291</v>
      </c>
      <c r="B40" s="416" t="s">
        <v>601</v>
      </c>
      <c r="C40" s="425" t="s">
        <v>631</v>
      </c>
      <c r="D40" s="424">
        <v>0.25875629229962605</v>
      </c>
      <c r="E40" s="424">
        <v>0</v>
      </c>
      <c r="F40" s="424">
        <v>27.869391797281086</v>
      </c>
      <c r="G40" s="424">
        <v>1.267304</v>
      </c>
      <c r="I40" s="425" t="s">
        <v>631</v>
      </c>
      <c r="J40" s="424">
        <v>7</v>
      </c>
      <c r="K40" s="424">
        <v>0</v>
      </c>
      <c r="L40" s="424">
        <v>3022</v>
      </c>
      <c r="M40" s="424">
        <v>27</v>
      </c>
      <c r="O40" s="425" t="s">
        <v>631</v>
      </c>
      <c r="P40" s="449">
        <f t="shared" si="0"/>
        <v>5.7553040220223589E-8</v>
      </c>
      <c r="Q40" s="449">
        <f t="shared" si="1"/>
        <v>0</v>
      </c>
      <c r="R40" s="449">
        <f t="shared" si="2"/>
        <v>3.1251600547299908E-5</v>
      </c>
      <c r="S40" s="449">
        <f t="shared" si="3"/>
        <v>2.6541440139115571E-7</v>
      </c>
      <c r="U40" s="425" t="s">
        <v>631</v>
      </c>
      <c r="V40" s="424">
        <f t="shared" si="32"/>
        <v>36965.18461423229</v>
      </c>
      <c r="W40" s="424">
        <f t="shared" si="33"/>
        <v>0</v>
      </c>
      <c r="X40" s="424">
        <f t="shared" si="34"/>
        <v>9222.1680335145884</v>
      </c>
      <c r="Y40" s="424">
        <f t="shared" si="35"/>
        <v>46937.185185185182</v>
      </c>
      <c r="AA40" s="425" t="s">
        <v>631</v>
      </c>
      <c r="AB40" s="424">
        <v>4.583799999999999E-2</v>
      </c>
      <c r="AC40" s="424">
        <v>0</v>
      </c>
      <c r="AD40" s="424">
        <v>9.7272869999999969</v>
      </c>
      <c r="AE40" s="424">
        <v>0.24333300000000002</v>
      </c>
      <c r="AG40" s="425" t="s">
        <v>631</v>
      </c>
      <c r="AH40" s="424">
        <f t="shared" si="8"/>
        <v>6548.2857142857129</v>
      </c>
      <c r="AI40" s="424">
        <f t="shared" si="9"/>
        <v>0</v>
      </c>
      <c r="AJ40" s="424">
        <f t="shared" si="10"/>
        <v>3218.8242885506274</v>
      </c>
      <c r="AK40" s="424">
        <f t="shared" si="11"/>
        <v>9012.3333333333339</v>
      </c>
      <c r="AM40" s="425" t="s">
        <v>631</v>
      </c>
      <c r="AN40" s="448">
        <f t="shared" si="28"/>
        <v>0.21291829229962606</v>
      </c>
      <c r="AO40" s="448">
        <f t="shared" si="29"/>
        <v>0</v>
      </c>
      <c r="AP40" s="448">
        <f t="shared" si="30"/>
        <v>18.142104797281089</v>
      </c>
      <c r="AQ40" s="448">
        <f t="shared" si="31"/>
        <v>1.023971</v>
      </c>
      <c r="AS40" s="425" t="s">
        <v>631</v>
      </c>
      <c r="AT40" s="424">
        <f t="shared" si="12"/>
        <v>30416.898899946576</v>
      </c>
      <c r="AU40" s="424">
        <f t="shared" si="13"/>
        <v>0</v>
      </c>
      <c r="AV40" s="424">
        <f t="shared" si="14"/>
        <v>6003.3437449639614</v>
      </c>
      <c r="AW40" s="424">
        <f t="shared" si="15"/>
        <v>37924.851851851854</v>
      </c>
      <c r="AY40" s="425" t="s">
        <v>631</v>
      </c>
      <c r="AZ40" s="447">
        <f t="shared" si="16"/>
        <v>0.82285261706052726</v>
      </c>
      <c r="BA40" s="447">
        <f t="shared" si="17"/>
        <v>0</v>
      </c>
      <c r="BB40" s="447">
        <f t="shared" si="18"/>
        <v>0.65096880941086832</v>
      </c>
      <c r="BC40" s="447">
        <f t="shared" si="19"/>
        <v>0.80799161053701396</v>
      </c>
    </row>
    <row r="41" spans="1:55" outlineLevel="1">
      <c r="A41" s="416" t="s">
        <v>291</v>
      </c>
      <c r="B41" s="416" t="s">
        <v>597</v>
      </c>
      <c r="C41" s="425" t="s">
        <v>630</v>
      </c>
      <c r="D41" s="424">
        <v>136.25390918491655</v>
      </c>
      <c r="E41" s="424">
        <v>772.66147675550462</v>
      </c>
      <c r="F41" s="424">
        <v>50.002791524238937</v>
      </c>
      <c r="G41" s="424">
        <v>277.048474</v>
      </c>
      <c r="I41" s="425" t="s">
        <v>630</v>
      </c>
      <c r="J41" s="424">
        <v>1469</v>
      </c>
      <c r="K41" s="424">
        <v>10191</v>
      </c>
      <c r="L41" s="424">
        <v>4314</v>
      </c>
      <c r="M41" s="424">
        <v>10682</v>
      </c>
      <c r="O41" s="425" t="s">
        <v>630</v>
      </c>
      <c r="P41" s="449">
        <f t="shared" si="0"/>
        <v>1.2077916583358351E-5</v>
      </c>
      <c r="Q41" s="449">
        <f t="shared" si="1"/>
        <v>9.9234453119938102E-5</v>
      </c>
      <c r="R41" s="449">
        <f t="shared" si="2"/>
        <v>4.4612642210804697E-5</v>
      </c>
      <c r="S41" s="449">
        <f t="shared" si="3"/>
        <v>1.050058013207528E-4</v>
      </c>
      <c r="U41" s="425" t="s">
        <v>630</v>
      </c>
      <c r="V41" s="424">
        <f t="shared" si="32"/>
        <v>92752.831303551095</v>
      </c>
      <c r="W41" s="424">
        <f t="shared" si="33"/>
        <v>75818.023428074244</v>
      </c>
      <c r="X41" s="424">
        <f t="shared" si="34"/>
        <v>11590.818619434152</v>
      </c>
      <c r="Y41" s="424">
        <f t="shared" si="35"/>
        <v>25936.011421082196</v>
      </c>
      <c r="AA41" s="425" t="s">
        <v>630</v>
      </c>
      <c r="AB41" s="424">
        <v>57.233139000000008</v>
      </c>
      <c r="AC41" s="424">
        <v>349.39720700000004</v>
      </c>
      <c r="AD41" s="424">
        <v>21.292649999999998</v>
      </c>
      <c r="AE41" s="424">
        <v>84.598794999999996</v>
      </c>
      <c r="AG41" s="425" t="s">
        <v>630</v>
      </c>
      <c r="AH41" s="424">
        <f t="shared" si="8"/>
        <v>38960.611980939422</v>
      </c>
      <c r="AI41" s="424">
        <f t="shared" si="9"/>
        <v>34284.879501520954</v>
      </c>
      <c r="AJ41" s="424">
        <f t="shared" si="10"/>
        <v>4935.709318497914</v>
      </c>
      <c r="AK41" s="424">
        <f t="shared" si="11"/>
        <v>7919.752387193409</v>
      </c>
      <c r="AM41" s="425" t="s">
        <v>630</v>
      </c>
      <c r="AN41" s="448">
        <f t="shared" si="28"/>
        <v>79.020770184916543</v>
      </c>
      <c r="AO41" s="448">
        <f t="shared" si="29"/>
        <v>423.26426975550459</v>
      </c>
      <c r="AP41" s="448">
        <f t="shared" si="30"/>
        <v>28.710141524238939</v>
      </c>
      <c r="AQ41" s="448">
        <f t="shared" si="31"/>
        <v>192.449679</v>
      </c>
      <c r="AS41" s="425" t="s">
        <v>630</v>
      </c>
      <c r="AT41" s="424">
        <f t="shared" si="12"/>
        <v>53792.219322611665</v>
      </c>
      <c r="AU41" s="424">
        <f t="shared" si="13"/>
        <v>41533.14392655329</v>
      </c>
      <c r="AV41" s="424">
        <f t="shared" si="14"/>
        <v>6655.1093009362403</v>
      </c>
      <c r="AW41" s="424">
        <f t="shared" si="15"/>
        <v>18016.259033888786</v>
      </c>
      <c r="AY41" s="425" t="s">
        <v>630</v>
      </c>
      <c r="AZ41" s="447">
        <f t="shared" si="16"/>
        <v>0.57995231591978591</v>
      </c>
      <c r="BA41" s="447">
        <f t="shared" si="17"/>
        <v>0.54780040482002601</v>
      </c>
      <c r="BB41" s="447">
        <f t="shared" si="18"/>
        <v>0.5741707742521065</v>
      </c>
      <c r="BC41" s="447">
        <f t="shared" si="19"/>
        <v>0.69464262416402989</v>
      </c>
    </row>
    <row r="42" spans="1:55" outlineLevel="1">
      <c r="A42" s="416" t="s">
        <v>291</v>
      </c>
      <c r="B42" s="416" t="s">
        <v>597</v>
      </c>
      <c r="C42" s="425" t="s">
        <v>639</v>
      </c>
      <c r="D42" s="424">
        <v>0</v>
      </c>
      <c r="E42" s="424">
        <v>0.31217391935155031</v>
      </c>
      <c r="F42" s="424">
        <v>0</v>
      </c>
      <c r="G42" s="424">
        <v>0</v>
      </c>
      <c r="I42" s="425" t="s">
        <v>639</v>
      </c>
      <c r="J42" s="424"/>
      <c r="K42" s="424">
        <v>19</v>
      </c>
      <c r="L42" s="424">
        <v>0</v>
      </c>
      <c r="M42" s="424">
        <v>0</v>
      </c>
      <c r="O42" s="425" t="s">
        <v>639</v>
      </c>
      <c r="P42" s="449">
        <f t="shared" si="0"/>
        <v>0</v>
      </c>
      <c r="Q42" s="449">
        <f t="shared" si="1"/>
        <v>1.8501173675584576E-7</v>
      </c>
      <c r="R42" s="449">
        <f t="shared" si="2"/>
        <v>0</v>
      </c>
      <c r="S42" s="449">
        <f t="shared" si="3"/>
        <v>0</v>
      </c>
      <c r="U42" s="425" t="s">
        <v>639</v>
      </c>
      <c r="V42" s="424">
        <f t="shared" si="32"/>
        <v>0</v>
      </c>
      <c r="W42" s="424">
        <f t="shared" si="33"/>
        <v>16430.206281660543</v>
      </c>
      <c r="X42" s="424">
        <f t="shared" si="34"/>
        <v>0</v>
      </c>
      <c r="Y42" s="424">
        <f t="shared" si="35"/>
        <v>0</v>
      </c>
      <c r="AA42" s="425" t="s">
        <v>639</v>
      </c>
      <c r="AB42" s="424">
        <v>0</v>
      </c>
      <c r="AC42" s="424">
        <v>6.0492999999999963E-2</v>
      </c>
      <c r="AD42" s="424">
        <v>0</v>
      </c>
      <c r="AE42" s="424">
        <v>0</v>
      </c>
      <c r="AG42" s="425" t="s">
        <v>639</v>
      </c>
      <c r="AH42" s="424">
        <f t="shared" si="8"/>
        <v>0</v>
      </c>
      <c r="AI42" s="424">
        <f t="shared" si="9"/>
        <v>3183.8421052631561</v>
      </c>
      <c r="AJ42" s="424">
        <f t="shared" si="10"/>
        <v>0</v>
      </c>
      <c r="AK42" s="424">
        <f t="shared" si="11"/>
        <v>0</v>
      </c>
      <c r="AM42" s="425" t="s">
        <v>639</v>
      </c>
      <c r="AN42" s="448">
        <f t="shared" si="28"/>
        <v>0</v>
      </c>
      <c r="AO42" s="448">
        <f t="shared" si="29"/>
        <v>0.25168091935155035</v>
      </c>
      <c r="AP42" s="448">
        <f t="shared" si="30"/>
        <v>0</v>
      </c>
      <c r="AQ42" s="448">
        <f t="shared" si="31"/>
        <v>0</v>
      </c>
      <c r="AS42" s="425" t="s">
        <v>639</v>
      </c>
      <c r="AT42" s="424">
        <f t="shared" si="12"/>
        <v>0</v>
      </c>
      <c r="AU42" s="424">
        <f t="shared" si="13"/>
        <v>13246.364176397386</v>
      </c>
      <c r="AV42" s="424">
        <f t="shared" si="14"/>
        <v>0</v>
      </c>
      <c r="AW42" s="424">
        <f t="shared" si="15"/>
        <v>0</v>
      </c>
      <c r="AY42" s="425" t="s">
        <v>639</v>
      </c>
      <c r="AZ42" s="447">
        <f t="shared" si="16"/>
        <v>0</v>
      </c>
      <c r="BA42" s="447">
        <f t="shared" si="17"/>
        <v>0.80622019890176466</v>
      </c>
      <c r="BB42" s="447">
        <f t="shared" si="18"/>
        <v>0</v>
      </c>
      <c r="BC42" s="447">
        <f t="shared" si="19"/>
        <v>0</v>
      </c>
    </row>
    <row r="43" spans="1:55" outlineLevel="1">
      <c r="A43" s="416" t="s">
        <v>291</v>
      </c>
      <c r="B43" s="416" t="s">
        <v>600</v>
      </c>
      <c r="C43" s="425" t="s">
        <v>629</v>
      </c>
      <c r="D43" s="424">
        <v>0</v>
      </c>
      <c r="E43" s="424">
        <v>0</v>
      </c>
      <c r="F43" s="424">
        <v>15.409161692774248</v>
      </c>
      <c r="G43" s="424">
        <v>0</v>
      </c>
      <c r="I43" s="425" t="s">
        <v>629</v>
      </c>
      <c r="J43" s="424"/>
      <c r="K43" s="424">
        <v>0</v>
      </c>
      <c r="L43" s="424">
        <v>2860</v>
      </c>
      <c r="M43" s="424">
        <v>0</v>
      </c>
      <c r="O43" s="425" t="s">
        <v>629</v>
      </c>
      <c r="P43" s="449">
        <f t="shared" si="0"/>
        <v>0</v>
      </c>
      <c r="Q43" s="449">
        <f t="shared" si="1"/>
        <v>0</v>
      </c>
      <c r="R43" s="449">
        <f t="shared" si="2"/>
        <v>2.9576299657603486E-5</v>
      </c>
      <c r="S43" s="449">
        <f t="shared" si="3"/>
        <v>0</v>
      </c>
      <c r="U43" s="425" t="s">
        <v>629</v>
      </c>
      <c r="V43" s="424">
        <f t="shared" si="32"/>
        <v>0</v>
      </c>
      <c r="W43" s="424">
        <f t="shared" si="33"/>
        <v>0</v>
      </c>
      <c r="X43" s="424">
        <f t="shared" si="34"/>
        <v>5387.8187736972895</v>
      </c>
      <c r="Y43" s="424">
        <f t="shared" si="35"/>
        <v>0</v>
      </c>
      <c r="AA43" s="425" t="s">
        <v>629</v>
      </c>
      <c r="AB43" s="424">
        <v>0</v>
      </c>
      <c r="AC43" s="424">
        <v>0</v>
      </c>
      <c r="AD43" s="424">
        <v>9.1322349999999997</v>
      </c>
      <c r="AE43" s="424">
        <v>0</v>
      </c>
      <c r="AG43" s="425" t="s">
        <v>629</v>
      </c>
      <c r="AH43" s="424">
        <f t="shared" si="8"/>
        <v>0</v>
      </c>
      <c r="AI43" s="424">
        <f t="shared" si="9"/>
        <v>0</v>
      </c>
      <c r="AJ43" s="424">
        <f t="shared" si="10"/>
        <v>3193.0891608391607</v>
      </c>
      <c r="AK43" s="424">
        <f t="shared" si="11"/>
        <v>0</v>
      </c>
      <c r="AM43" s="425" t="s">
        <v>629</v>
      </c>
      <c r="AN43" s="448">
        <f t="shared" si="28"/>
        <v>0</v>
      </c>
      <c r="AO43" s="448">
        <f t="shared" si="29"/>
        <v>0</v>
      </c>
      <c r="AP43" s="448">
        <f t="shared" si="30"/>
        <v>6.2769266927742482</v>
      </c>
      <c r="AQ43" s="448">
        <f t="shared" si="31"/>
        <v>0</v>
      </c>
      <c r="AS43" s="425" t="s">
        <v>629</v>
      </c>
      <c r="AT43" s="424">
        <f t="shared" si="12"/>
        <v>0</v>
      </c>
      <c r="AU43" s="424">
        <f t="shared" si="13"/>
        <v>0</v>
      </c>
      <c r="AV43" s="424">
        <f t="shared" si="14"/>
        <v>2194.7296128581288</v>
      </c>
      <c r="AW43" s="424">
        <f t="shared" si="15"/>
        <v>0</v>
      </c>
      <c r="AY43" s="425" t="s">
        <v>629</v>
      </c>
      <c r="AZ43" s="447">
        <f t="shared" si="16"/>
        <v>0</v>
      </c>
      <c r="BA43" s="447">
        <f t="shared" si="17"/>
        <v>0</v>
      </c>
      <c r="BB43" s="447">
        <f t="shared" si="18"/>
        <v>0.40735030353517937</v>
      </c>
      <c r="BC43" s="447">
        <f t="shared" si="19"/>
        <v>0</v>
      </c>
    </row>
    <row r="44" spans="1:55">
      <c r="C44" s="432" t="s">
        <v>290</v>
      </c>
      <c r="D44" s="431">
        <f>SUM(D45:D56)</f>
        <v>37052.72310874697</v>
      </c>
      <c r="E44" s="431">
        <f>SUM(E45:E56)</f>
        <v>37786.613385354474</v>
      </c>
      <c r="F44" s="431">
        <f>SUM(F45:F56)</f>
        <v>33256.861956673289</v>
      </c>
      <c r="G44" s="431">
        <f>SUM(G45:G56)</f>
        <v>30587.687594000003</v>
      </c>
      <c r="I44" s="432" t="s">
        <v>290</v>
      </c>
      <c r="J44" s="431">
        <f>SUM(J45:J56)</f>
        <v>10733714</v>
      </c>
      <c r="K44" s="431">
        <f>SUM(K45:K56)</f>
        <v>10097196</v>
      </c>
      <c r="L44" s="431">
        <f>SUM(L45:L56)</f>
        <v>7763979</v>
      </c>
      <c r="M44" s="431">
        <f>SUM(M45:M56)</f>
        <v>6748541</v>
      </c>
      <c r="O44" s="432" t="s">
        <v>290</v>
      </c>
      <c r="P44" s="445">
        <f t="shared" si="0"/>
        <v>8.8251124793482433E-2</v>
      </c>
      <c r="Q44" s="445">
        <f t="shared" si="1"/>
        <v>9.8321040438114668E-2</v>
      </c>
      <c r="R44" s="445">
        <f t="shared" si="2"/>
        <v>8.0290129174594632E-2</v>
      </c>
      <c r="S44" s="445">
        <f t="shared" si="3"/>
        <v>6.6339258139950799E-2</v>
      </c>
      <c r="U44" s="432" t="s">
        <v>290</v>
      </c>
      <c r="V44" s="431">
        <f t="shared" si="32"/>
        <v>3451.9946319369951</v>
      </c>
      <c r="W44" s="431">
        <f t="shared" si="33"/>
        <v>3742.2877980534872</v>
      </c>
      <c r="X44" s="431">
        <f t="shared" si="34"/>
        <v>4283.4816988393823</v>
      </c>
      <c r="Y44" s="431">
        <f t="shared" si="35"/>
        <v>4532.4889622808851</v>
      </c>
      <c r="AA44" s="432" t="s">
        <v>290</v>
      </c>
      <c r="AB44" s="431">
        <f>SUM(AB45:AB56)</f>
        <v>21095.188598782013</v>
      </c>
      <c r="AC44" s="431">
        <f>SUM(AC45:AC56)</f>
        <v>20747.941231843688</v>
      </c>
      <c r="AD44" s="431">
        <f>SUM(AD45:AD56)</f>
        <v>15239.219094511805</v>
      </c>
      <c r="AE44" s="431">
        <f>SUM(AE45:AE56)</f>
        <v>12948.934809502334</v>
      </c>
      <c r="AG44" s="432" t="s">
        <v>290</v>
      </c>
      <c r="AH44" s="431">
        <f t="shared" si="8"/>
        <v>1965.3205403816435</v>
      </c>
      <c r="AI44" s="431">
        <f t="shared" si="9"/>
        <v>2054.8220745485864</v>
      </c>
      <c r="AJ44" s="431">
        <f t="shared" si="10"/>
        <v>1962.8104473893868</v>
      </c>
      <c r="AK44" s="431">
        <f t="shared" si="11"/>
        <v>1918.7754522795867</v>
      </c>
      <c r="AM44" s="432" t="s">
        <v>290</v>
      </c>
      <c r="AN44" s="444">
        <f>SUM(AN45:AN56)</f>
        <v>15957.53450996496</v>
      </c>
      <c r="AO44" s="444">
        <f>SUM(AO45:AO56)</f>
        <v>17038.672153510786</v>
      </c>
      <c r="AP44" s="444">
        <f>SUM(AP45:AP56)</f>
        <v>18017.64286216148</v>
      </c>
      <c r="AQ44" s="444">
        <f>SUM(AQ45:AQ56)</f>
        <v>17638.752784497665</v>
      </c>
      <c r="AS44" s="432" t="s">
        <v>290</v>
      </c>
      <c r="AT44" s="431">
        <f t="shared" si="12"/>
        <v>1486.6740915553517</v>
      </c>
      <c r="AU44" s="431">
        <f t="shared" si="13"/>
        <v>1687.4657235049003</v>
      </c>
      <c r="AV44" s="431">
        <f t="shared" si="14"/>
        <v>2320.671251449995</v>
      </c>
      <c r="AW44" s="431">
        <f t="shared" si="15"/>
        <v>2613.7135100012974</v>
      </c>
      <c r="AY44" s="432" t="s">
        <v>290</v>
      </c>
      <c r="AZ44" s="443">
        <f t="shared" si="16"/>
        <v>0.43067103227826981</v>
      </c>
      <c r="BA44" s="443">
        <f t="shared" si="17"/>
        <v>0.45091821221837047</v>
      </c>
      <c r="BB44" s="443">
        <f t="shared" si="18"/>
        <v>0.54177218781599679</v>
      </c>
      <c r="BC44" s="443">
        <f t="shared" si="19"/>
        <v>0.576661858804836</v>
      </c>
    </row>
    <row r="45" spans="1:55" outlineLevel="1">
      <c r="A45" s="416" t="s">
        <v>290</v>
      </c>
      <c r="B45" s="416" t="s">
        <v>608</v>
      </c>
      <c r="C45" s="425" t="s">
        <v>638</v>
      </c>
      <c r="D45" s="424">
        <v>11985.040146179546</v>
      </c>
      <c r="E45" s="424">
        <v>12914.834173666801</v>
      </c>
      <c r="F45" s="424">
        <v>11770.781318389048</v>
      </c>
      <c r="G45" s="424">
        <v>11074.900383</v>
      </c>
      <c r="I45" s="425" t="s">
        <v>638</v>
      </c>
      <c r="J45" s="424">
        <v>3373851</v>
      </c>
      <c r="K45" s="424">
        <v>3486673</v>
      </c>
      <c r="L45" s="424">
        <v>2854572</v>
      </c>
      <c r="M45" s="424">
        <v>2629853</v>
      </c>
      <c r="O45" s="425" t="s">
        <v>638</v>
      </c>
      <c r="P45" s="449">
        <f t="shared" si="0"/>
        <v>2.7739340328577368E-2</v>
      </c>
      <c r="Q45" s="449">
        <f t="shared" si="1"/>
        <v>3.3951338275248155E-2</v>
      </c>
      <c r="R45" s="449">
        <f t="shared" si="2"/>
        <v>2.9520166736435139E-2</v>
      </c>
      <c r="S45" s="449">
        <f t="shared" si="3"/>
        <v>2.5851883694138336E-2</v>
      </c>
      <c r="U45" s="425" t="s">
        <v>638</v>
      </c>
      <c r="V45" s="424">
        <f t="shared" si="32"/>
        <v>3552.3323780983646</v>
      </c>
      <c r="W45" s="424">
        <f t="shared" si="33"/>
        <v>3704.0566103178594</v>
      </c>
      <c r="X45" s="424">
        <f t="shared" si="34"/>
        <v>4123.4837721343329</v>
      </c>
      <c r="Y45" s="424">
        <f t="shared" si="35"/>
        <v>4211.2241189906808</v>
      </c>
      <c r="AA45" s="425" t="s">
        <v>638</v>
      </c>
      <c r="AB45" s="424">
        <v>7113.4563112565038</v>
      </c>
      <c r="AC45" s="424">
        <v>6870.8973266341436</v>
      </c>
      <c r="AD45" s="424">
        <v>4718.8959062068052</v>
      </c>
      <c r="AE45" s="424">
        <v>3709.5132547935327</v>
      </c>
      <c r="AG45" s="425" t="s">
        <v>638</v>
      </c>
      <c r="AH45" s="424">
        <f t="shared" si="8"/>
        <v>2108.4085548699404</v>
      </c>
      <c r="AI45" s="424">
        <f t="shared" si="9"/>
        <v>1970.6170686594767</v>
      </c>
      <c r="AJ45" s="424">
        <f t="shared" si="10"/>
        <v>1653.1010274769055</v>
      </c>
      <c r="AK45" s="424">
        <f t="shared" si="11"/>
        <v>1410.5401536867394</v>
      </c>
      <c r="AM45" s="425" t="s">
        <v>638</v>
      </c>
      <c r="AN45" s="448">
        <f t="shared" ref="AN45:AN56" si="36">D45-AB45</f>
        <v>4871.5838349230426</v>
      </c>
      <c r="AO45" s="448">
        <f t="shared" ref="AO45:AO56" si="37">E45-AC45</f>
        <v>6043.9368470326572</v>
      </c>
      <c r="AP45" s="448">
        <f t="shared" ref="AP45:AP56" si="38">F45-AD45</f>
        <v>7051.8854121822433</v>
      </c>
      <c r="AQ45" s="448">
        <f t="shared" ref="AQ45:AQ56" si="39">G45-AE45</f>
        <v>7365.3871282064674</v>
      </c>
      <c r="AS45" s="425" t="s">
        <v>638</v>
      </c>
      <c r="AT45" s="424">
        <f t="shared" si="12"/>
        <v>1443.9238232284242</v>
      </c>
      <c r="AU45" s="424">
        <f t="shared" si="13"/>
        <v>1733.4395416583825</v>
      </c>
      <c r="AV45" s="424">
        <f t="shared" si="14"/>
        <v>2470.3827446574278</v>
      </c>
      <c r="AW45" s="424">
        <f t="shared" si="15"/>
        <v>2800.6839653039419</v>
      </c>
      <c r="AY45" s="425" t="s">
        <v>638</v>
      </c>
      <c r="AZ45" s="447">
        <f t="shared" si="16"/>
        <v>0.40647204978082196</v>
      </c>
      <c r="BA45" s="447">
        <f t="shared" si="17"/>
        <v>0.46798408448450507</v>
      </c>
      <c r="BB45" s="447">
        <f t="shared" si="18"/>
        <v>0.59910087711555293</v>
      </c>
      <c r="BC45" s="447">
        <f t="shared" si="19"/>
        <v>0.66505222381163398</v>
      </c>
    </row>
    <row r="46" spans="1:55" outlineLevel="1">
      <c r="A46" s="416" t="s">
        <v>290</v>
      </c>
      <c r="B46" s="416" t="s">
        <v>607</v>
      </c>
      <c r="C46" s="425" t="s">
        <v>637</v>
      </c>
      <c r="D46" s="424">
        <v>1760.0181279151288</v>
      </c>
      <c r="E46" s="424">
        <v>2119.5766884121567</v>
      </c>
      <c r="F46" s="424">
        <v>2633.3671277705134</v>
      </c>
      <c r="G46" s="424">
        <v>1801.381721</v>
      </c>
      <c r="I46" s="425" t="s">
        <v>637</v>
      </c>
      <c r="J46" s="424">
        <v>340885</v>
      </c>
      <c r="K46" s="424">
        <v>453590</v>
      </c>
      <c r="L46" s="424">
        <v>545003</v>
      </c>
      <c r="M46" s="424">
        <v>377055</v>
      </c>
      <c r="O46" s="425" t="s">
        <v>637</v>
      </c>
      <c r="P46" s="449">
        <f t="shared" si="0"/>
        <v>2.8027097307815598E-3</v>
      </c>
      <c r="Q46" s="449">
        <f t="shared" si="1"/>
        <v>4.4168144039517937E-3</v>
      </c>
      <c r="R46" s="449">
        <f t="shared" si="2"/>
        <v>5.6360741406618437E-3</v>
      </c>
      <c r="S46" s="449">
        <f t="shared" si="3"/>
        <v>3.7065121154274895E-3</v>
      </c>
      <c r="U46" s="425" t="s">
        <v>637</v>
      </c>
      <c r="V46" s="424">
        <f t="shared" si="32"/>
        <v>5163.0846998698353</v>
      </c>
      <c r="W46" s="424">
        <f t="shared" si="33"/>
        <v>4672.8911316655058</v>
      </c>
      <c r="X46" s="424">
        <f t="shared" si="34"/>
        <v>4831.8396922044712</v>
      </c>
      <c r="Y46" s="424">
        <f t="shared" si="35"/>
        <v>4777.5038681359483</v>
      </c>
      <c r="AA46" s="425" t="s">
        <v>637</v>
      </c>
      <c r="AB46" s="424">
        <v>830.22874436701181</v>
      </c>
      <c r="AC46" s="424">
        <v>1124.8290663147502</v>
      </c>
      <c r="AD46" s="424">
        <v>1002.796724197809</v>
      </c>
      <c r="AE46" s="424">
        <v>613.10036757303624</v>
      </c>
      <c r="AG46" s="425" t="s">
        <v>637</v>
      </c>
      <c r="AH46" s="424">
        <f t="shared" si="8"/>
        <v>2435.5097594995727</v>
      </c>
      <c r="AI46" s="424">
        <f t="shared" si="9"/>
        <v>2479.8365623465029</v>
      </c>
      <c r="AJ46" s="424">
        <f t="shared" si="10"/>
        <v>1839.9838610022496</v>
      </c>
      <c r="AK46" s="424">
        <f t="shared" si="11"/>
        <v>1626.0237036321921</v>
      </c>
      <c r="AM46" s="425" t="s">
        <v>637</v>
      </c>
      <c r="AN46" s="448">
        <f t="shared" si="36"/>
        <v>929.78938354811703</v>
      </c>
      <c r="AO46" s="448">
        <f t="shared" si="37"/>
        <v>994.74762209740652</v>
      </c>
      <c r="AP46" s="448">
        <f t="shared" si="38"/>
        <v>1630.5704035727044</v>
      </c>
      <c r="AQ46" s="448">
        <f t="shared" si="39"/>
        <v>1188.2813534269637</v>
      </c>
      <c r="AS46" s="425" t="s">
        <v>637</v>
      </c>
      <c r="AT46" s="424">
        <f t="shared" si="12"/>
        <v>2727.574940370263</v>
      </c>
      <c r="AU46" s="424">
        <f t="shared" si="13"/>
        <v>2193.0545693190029</v>
      </c>
      <c r="AV46" s="424">
        <f t="shared" si="14"/>
        <v>2991.8558312022219</v>
      </c>
      <c r="AW46" s="424">
        <f t="shared" si="15"/>
        <v>3151.4801645037564</v>
      </c>
      <c r="AY46" s="425" t="s">
        <v>637</v>
      </c>
      <c r="AZ46" s="447">
        <f t="shared" si="16"/>
        <v>0.52828398117099007</v>
      </c>
      <c r="BA46" s="447">
        <f t="shared" si="17"/>
        <v>0.46931428692141547</v>
      </c>
      <c r="BB46" s="447">
        <f t="shared" si="18"/>
        <v>0.61919600437679712</v>
      </c>
      <c r="BC46" s="447">
        <f t="shared" si="19"/>
        <v>0.65964994513617792</v>
      </c>
    </row>
    <row r="47" spans="1:55" outlineLevel="1">
      <c r="A47" s="416" t="s">
        <v>290</v>
      </c>
      <c r="B47" s="416" t="s">
        <v>606</v>
      </c>
      <c r="C47" s="425" t="s">
        <v>636</v>
      </c>
      <c r="D47" s="424">
        <v>1727.1451220821223</v>
      </c>
      <c r="E47" s="424">
        <v>1738.764816554929</v>
      </c>
      <c r="F47" s="424">
        <v>2154.6761219709006</v>
      </c>
      <c r="G47" s="424">
        <v>1702.1128699999999</v>
      </c>
      <c r="I47" s="425" t="s">
        <v>636</v>
      </c>
      <c r="J47" s="424">
        <v>170231</v>
      </c>
      <c r="K47" s="424">
        <v>164449</v>
      </c>
      <c r="L47" s="424">
        <v>167229</v>
      </c>
      <c r="M47" s="424">
        <v>148968</v>
      </c>
      <c r="O47" s="425" t="s">
        <v>636</v>
      </c>
      <c r="P47" s="449">
        <f t="shared" si="0"/>
        <v>1.3996159413898403E-3</v>
      </c>
      <c r="Q47" s="449">
        <f t="shared" si="1"/>
        <v>1.601315531461162E-3</v>
      </c>
      <c r="R47" s="449">
        <f t="shared" si="2"/>
        <v>1.7293758795249557E-3</v>
      </c>
      <c r="S47" s="449">
        <f t="shared" si="3"/>
        <v>1.4643797239421365E-3</v>
      </c>
      <c r="U47" s="425" t="s">
        <v>636</v>
      </c>
      <c r="V47" s="424">
        <f t="shared" si="32"/>
        <v>10145.890713689765</v>
      </c>
      <c r="W47" s="424">
        <f t="shared" si="33"/>
        <v>10573.276922054431</v>
      </c>
      <c r="X47" s="424">
        <f t="shared" si="34"/>
        <v>12884.584144920442</v>
      </c>
      <c r="Y47" s="424">
        <f t="shared" si="35"/>
        <v>11426.030221255573</v>
      </c>
      <c r="AA47" s="425" t="s">
        <v>636</v>
      </c>
      <c r="AB47" s="424">
        <v>956.87555199999997</v>
      </c>
      <c r="AC47" s="424">
        <v>956.7849040000001</v>
      </c>
      <c r="AD47" s="424">
        <v>888.67990599999996</v>
      </c>
      <c r="AE47" s="424">
        <v>759.5388109999999</v>
      </c>
      <c r="AG47" s="425" t="s">
        <v>636</v>
      </c>
      <c r="AH47" s="424">
        <f t="shared" si="8"/>
        <v>5621.0417139063975</v>
      </c>
      <c r="AI47" s="424">
        <f t="shared" si="9"/>
        <v>5818.1254005801202</v>
      </c>
      <c r="AJ47" s="424">
        <f t="shared" si="10"/>
        <v>5314.1494956018396</v>
      </c>
      <c r="AK47" s="424">
        <f t="shared" si="11"/>
        <v>5098.6709293271033</v>
      </c>
      <c r="AM47" s="425" t="s">
        <v>636</v>
      </c>
      <c r="AN47" s="448">
        <f t="shared" si="36"/>
        <v>770.2695700821223</v>
      </c>
      <c r="AO47" s="448">
        <f t="shared" si="37"/>
        <v>781.97991255492889</v>
      </c>
      <c r="AP47" s="448">
        <f t="shared" si="38"/>
        <v>1265.9962159709007</v>
      </c>
      <c r="AQ47" s="448">
        <f t="shared" si="39"/>
        <v>942.57405900000003</v>
      </c>
      <c r="AS47" s="425" t="s">
        <v>636</v>
      </c>
      <c r="AT47" s="424">
        <f t="shared" si="12"/>
        <v>4524.8489997833667</v>
      </c>
      <c r="AU47" s="424">
        <f t="shared" si="13"/>
        <v>4755.1515214743104</v>
      </c>
      <c r="AV47" s="424">
        <f t="shared" si="14"/>
        <v>7570.434649318604</v>
      </c>
      <c r="AW47" s="424">
        <f t="shared" si="15"/>
        <v>6327.3592919284674</v>
      </c>
      <c r="AY47" s="425" t="s">
        <v>636</v>
      </c>
      <c r="AZ47" s="447">
        <f t="shared" si="16"/>
        <v>0.44597848798805079</v>
      </c>
      <c r="BA47" s="447">
        <f t="shared" si="17"/>
        <v>0.44973299730339095</v>
      </c>
      <c r="BB47" s="447">
        <f t="shared" si="18"/>
        <v>0.58755754661303028</v>
      </c>
      <c r="BC47" s="447">
        <f t="shared" si="19"/>
        <v>0.55376707127536151</v>
      </c>
    </row>
    <row r="48" spans="1:55" outlineLevel="1">
      <c r="A48" s="416" t="s">
        <v>290</v>
      </c>
      <c r="B48" s="416" t="s">
        <v>605</v>
      </c>
      <c r="C48" s="425" t="s">
        <v>635</v>
      </c>
      <c r="D48" s="424">
        <v>1887.419138228694</v>
      </c>
      <c r="E48" s="424">
        <v>1889.6032778479096</v>
      </c>
      <c r="F48" s="424">
        <v>1474.6779512048734</v>
      </c>
      <c r="G48" s="424">
        <v>1028.0530080000001</v>
      </c>
      <c r="I48" s="425" t="s">
        <v>635</v>
      </c>
      <c r="J48" s="424">
        <v>996480</v>
      </c>
      <c r="K48" s="424">
        <v>970707</v>
      </c>
      <c r="L48" s="424">
        <v>635636</v>
      </c>
      <c r="M48" s="424">
        <v>492195</v>
      </c>
      <c r="O48" s="425" t="s">
        <v>635</v>
      </c>
      <c r="P48" s="449">
        <f t="shared" si="0"/>
        <v>8.1929219312354869E-3</v>
      </c>
      <c r="Q48" s="449">
        <f t="shared" si="1"/>
        <v>9.4522204184766707E-3</v>
      </c>
      <c r="R48" s="449">
        <f t="shared" si="2"/>
        <v>6.5733429402658914E-3</v>
      </c>
      <c r="S48" s="449">
        <f t="shared" si="3"/>
        <v>4.8383570849155517E-3</v>
      </c>
      <c r="U48" s="425" t="s">
        <v>635</v>
      </c>
      <c r="V48" s="424">
        <f t="shared" si="32"/>
        <v>1894.0863220824242</v>
      </c>
      <c r="W48" s="424">
        <f t="shared" si="33"/>
        <v>1946.6257870273002</v>
      </c>
      <c r="X48" s="424">
        <f t="shared" si="34"/>
        <v>2320.0038248382302</v>
      </c>
      <c r="Y48" s="424">
        <f t="shared" si="35"/>
        <v>2088.7107914546068</v>
      </c>
      <c r="AA48" s="425" t="s">
        <v>635</v>
      </c>
      <c r="AB48" s="424">
        <v>1058.1855658504433</v>
      </c>
      <c r="AC48" s="424">
        <v>1134.3528024537607</v>
      </c>
      <c r="AD48" s="424">
        <v>575.24030061836538</v>
      </c>
      <c r="AE48" s="424">
        <v>355.4392451104103</v>
      </c>
      <c r="AG48" s="425" t="s">
        <v>635</v>
      </c>
      <c r="AH48" s="424">
        <f t="shared" si="8"/>
        <v>1061.9235366996259</v>
      </c>
      <c r="AI48" s="424">
        <f t="shared" si="9"/>
        <v>1168.5841375963712</v>
      </c>
      <c r="AJ48" s="424">
        <f t="shared" si="10"/>
        <v>904.9838281946985</v>
      </c>
      <c r="AK48" s="424">
        <f t="shared" si="11"/>
        <v>722.15127157002871</v>
      </c>
      <c r="AM48" s="425" t="s">
        <v>635</v>
      </c>
      <c r="AN48" s="448">
        <f t="shared" si="36"/>
        <v>829.23357237825076</v>
      </c>
      <c r="AO48" s="448">
        <f t="shared" si="37"/>
        <v>755.25047539414891</v>
      </c>
      <c r="AP48" s="448">
        <f t="shared" si="38"/>
        <v>899.43765058650797</v>
      </c>
      <c r="AQ48" s="448">
        <f t="shared" si="39"/>
        <v>672.61376288958979</v>
      </c>
      <c r="AS48" s="425" t="s">
        <v>635</v>
      </c>
      <c r="AT48" s="424">
        <f t="shared" si="12"/>
        <v>832.16278538279812</v>
      </c>
      <c r="AU48" s="424">
        <f t="shared" si="13"/>
        <v>778.04164943092917</v>
      </c>
      <c r="AV48" s="424">
        <f t="shared" si="14"/>
        <v>1415.0199966435316</v>
      </c>
      <c r="AW48" s="424">
        <f t="shared" si="15"/>
        <v>1366.5595198845779</v>
      </c>
      <c r="AY48" s="425" t="s">
        <v>635</v>
      </c>
      <c r="AZ48" s="447">
        <f t="shared" si="16"/>
        <v>0.439347866927147</v>
      </c>
      <c r="BA48" s="447">
        <f t="shared" si="17"/>
        <v>0.39968732286192482</v>
      </c>
      <c r="BB48" s="447">
        <f t="shared" si="18"/>
        <v>0.60992140680724893</v>
      </c>
      <c r="BC48" s="447">
        <f t="shared" si="19"/>
        <v>0.65425980728183397</v>
      </c>
    </row>
    <row r="49" spans="1:55" outlineLevel="1">
      <c r="A49" s="416" t="s">
        <v>290</v>
      </c>
      <c r="B49" s="416" t="s">
        <v>604</v>
      </c>
      <c r="C49" s="425" t="s">
        <v>634</v>
      </c>
      <c r="D49" s="424">
        <v>593.404835388278</v>
      </c>
      <c r="E49" s="424">
        <v>541.98593680304543</v>
      </c>
      <c r="F49" s="424">
        <v>900.58816375859965</v>
      </c>
      <c r="G49" s="424">
        <v>1354.3344480000001</v>
      </c>
      <c r="I49" s="425" t="s">
        <v>634</v>
      </c>
      <c r="J49" s="424">
        <v>113052</v>
      </c>
      <c r="K49" s="424">
        <v>87263</v>
      </c>
      <c r="L49" s="424">
        <v>76588</v>
      </c>
      <c r="M49" s="424">
        <v>111257</v>
      </c>
      <c r="O49" s="425" t="s">
        <v>634</v>
      </c>
      <c r="P49" s="449">
        <f t="shared" si="0"/>
        <v>9.2949804328238815E-4</v>
      </c>
      <c r="Q49" s="449">
        <f t="shared" si="1"/>
        <v>8.4971995708028251E-4</v>
      </c>
      <c r="R49" s="449">
        <f t="shared" si="2"/>
        <v>7.9202434901277474E-4</v>
      </c>
      <c r="S49" s="449">
        <f t="shared" si="3"/>
        <v>1.0936744465028078E-3</v>
      </c>
      <c r="U49" s="425" t="s">
        <v>634</v>
      </c>
      <c r="V49" s="424">
        <f t="shared" si="32"/>
        <v>5248.9547764593108</v>
      </c>
      <c r="W49" s="424">
        <f t="shared" si="33"/>
        <v>6210.9477877570725</v>
      </c>
      <c r="X49" s="424">
        <f t="shared" si="34"/>
        <v>11758.867756810461</v>
      </c>
      <c r="Y49" s="424">
        <f t="shared" si="35"/>
        <v>12173.026847748906</v>
      </c>
      <c r="AA49" s="425" t="s">
        <v>634</v>
      </c>
      <c r="AB49" s="424">
        <v>305.04515956599431</v>
      </c>
      <c r="AC49" s="424">
        <v>292.76533921255054</v>
      </c>
      <c r="AD49" s="424">
        <v>470.97673392086733</v>
      </c>
      <c r="AE49" s="424">
        <v>587.53667494546528</v>
      </c>
      <c r="AG49" s="425" t="s">
        <v>634</v>
      </c>
      <c r="AH49" s="424">
        <f t="shared" si="8"/>
        <v>2698.27300327278</v>
      </c>
      <c r="AI49" s="424">
        <f t="shared" si="9"/>
        <v>3354.9767852646655</v>
      </c>
      <c r="AJ49" s="424">
        <f t="shared" si="10"/>
        <v>6149.4846963083946</v>
      </c>
      <c r="AK49" s="424">
        <f t="shared" si="11"/>
        <v>5280.8962577227976</v>
      </c>
      <c r="AM49" s="425" t="s">
        <v>634</v>
      </c>
      <c r="AN49" s="448">
        <f t="shared" si="36"/>
        <v>288.35967582228369</v>
      </c>
      <c r="AO49" s="448">
        <f t="shared" si="37"/>
        <v>249.22059759049489</v>
      </c>
      <c r="AP49" s="448">
        <f t="shared" si="38"/>
        <v>429.61142983773232</v>
      </c>
      <c r="AQ49" s="448">
        <f t="shared" si="39"/>
        <v>766.79777305453479</v>
      </c>
      <c r="AS49" s="425" t="s">
        <v>634</v>
      </c>
      <c r="AT49" s="424">
        <f t="shared" si="12"/>
        <v>2550.6817731865308</v>
      </c>
      <c r="AU49" s="424">
        <f t="shared" si="13"/>
        <v>2855.971002492407</v>
      </c>
      <c r="AV49" s="424">
        <f t="shared" si="14"/>
        <v>5609.3830605020667</v>
      </c>
      <c r="AW49" s="424">
        <f t="shared" si="15"/>
        <v>6892.1305900261086</v>
      </c>
      <c r="AY49" s="425" t="s">
        <v>634</v>
      </c>
      <c r="AZ49" s="447">
        <f t="shared" si="16"/>
        <v>0.48594089334240687</v>
      </c>
      <c r="BA49" s="447">
        <f t="shared" si="17"/>
        <v>0.45982853182602085</v>
      </c>
      <c r="BB49" s="447">
        <f t="shared" si="18"/>
        <v>0.47703428395588882</v>
      </c>
      <c r="BC49" s="447">
        <f t="shared" si="19"/>
        <v>0.5661805133782839</v>
      </c>
    </row>
    <row r="50" spans="1:55" outlineLevel="1">
      <c r="A50" s="416" t="s">
        <v>290</v>
      </c>
      <c r="B50" s="416" t="s">
        <v>603</v>
      </c>
      <c r="C50" s="425" t="s">
        <v>633</v>
      </c>
      <c r="D50" s="424">
        <v>2929.7201374820738</v>
      </c>
      <c r="E50" s="424">
        <v>2051.6398275802667</v>
      </c>
      <c r="F50" s="424">
        <v>1127.2253057924154</v>
      </c>
      <c r="G50" s="424">
        <v>1831.96694</v>
      </c>
      <c r="I50" s="425" t="s">
        <v>633</v>
      </c>
      <c r="J50" s="424">
        <v>601673</v>
      </c>
      <c r="K50" s="424">
        <v>552663</v>
      </c>
      <c r="L50" s="424">
        <v>318976</v>
      </c>
      <c r="M50" s="424">
        <v>414237</v>
      </c>
      <c r="O50" s="425" t="s">
        <v>633</v>
      </c>
      <c r="P50" s="449">
        <f t="shared" si="0"/>
        <v>4.9468729097746555E-3</v>
      </c>
      <c r="Q50" s="449">
        <f t="shared" si="1"/>
        <v>5.3815337616155779E-3</v>
      </c>
      <c r="R50" s="449">
        <f t="shared" si="2"/>
        <v>3.2986467690852201E-3</v>
      </c>
      <c r="S50" s="449">
        <f t="shared" si="3"/>
        <v>4.0720172366321547E-3</v>
      </c>
      <c r="U50" s="425" t="s">
        <v>633</v>
      </c>
      <c r="V50" s="424">
        <f t="shared" si="32"/>
        <v>4869.2896930426887</v>
      </c>
      <c r="W50" s="424">
        <f t="shared" si="33"/>
        <v>3712.2800469368617</v>
      </c>
      <c r="X50" s="424">
        <f t="shared" si="34"/>
        <v>3533.8875206674338</v>
      </c>
      <c r="Y50" s="424">
        <f t="shared" si="35"/>
        <v>4422.5091915980465</v>
      </c>
      <c r="AA50" s="425" t="s">
        <v>633</v>
      </c>
      <c r="AB50" s="424">
        <v>1847.9656397420597</v>
      </c>
      <c r="AC50" s="424">
        <v>1311.8775832284809</v>
      </c>
      <c r="AD50" s="424">
        <v>639.99705356795971</v>
      </c>
      <c r="AE50" s="424">
        <v>770.51638107989061</v>
      </c>
      <c r="AG50" s="425" t="s">
        <v>633</v>
      </c>
      <c r="AH50" s="424">
        <f t="shared" si="8"/>
        <v>3071.3787052802099</v>
      </c>
      <c r="AI50" s="424">
        <f t="shared" si="9"/>
        <v>2373.7387580288187</v>
      </c>
      <c r="AJ50" s="424">
        <f t="shared" si="10"/>
        <v>2006.4113085873535</v>
      </c>
      <c r="AK50" s="424">
        <f t="shared" si="11"/>
        <v>1860.0858471838358</v>
      </c>
      <c r="AM50" s="425" t="s">
        <v>633</v>
      </c>
      <c r="AN50" s="448">
        <f t="shared" si="36"/>
        <v>1081.7544977400141</v>
      </c>
      <c r="AO50" s="448">
        <f t="shared" si="37"/>
        <v>739.76224435178574</v>
      </c>
      <c r="AP50" s="448">
        <f t="shared" si="38"/>
        <v>487.22825222445567</v>
      </c>
      <c r="AQ50" s="448">
        <f t="shared" si="39"/>
        <v>1061.4505589201094</v>
      </c>
      <c r="AS50" s="425" t="s">
        <v>633</v>
      </c>
      <c r="AT50" s="424">
        <f t="shared" si="12"/>
        <v>1797.9109877624792</v>
      </c>
      <c r="AU50" s="424">
        <f t="shared" si="13"/>
        <v>1338.541288908043</v>
      </c>
      <c r="AV50" s="424">
        <f t="shared" si="14"/>
        <v>1527.4762120800801</v>
      </c>
      <c r="AW50" s="424">
        <f t="shared" si="15"/>
        <v>2562.4233444142105</v>
      </c>
      <c r="AY50" s="425" t="s">
        <v>633</v>
      </c>
      <c r="AZ50" s="447">
        <f t="shared" si="16"/>
        <v>0.36923475519054866</v>
      </c>
      <c r="BA50" s="447">
        <f t="shared" si="17"/>
        <v>0.36057120475394155</v>
      </c>
      <c r="BB50" s="447">
        <f t="shared" si="18"/>
        <v>0.43223679394062625</v>
      </c>
      <c r="BC50" s="447">
        <f t="shared" si="19"/>
        <v>0.57940486574507144</v>
      </c>
    </row>
    <row r="51" spans="1:55" outlineLevel="1">
      <c r="A51" s="416" t="s">
        <v>290</v>
      </c>
      <c r="B51" s="416" t="s">
        <v>97</v>
      </c>
      <c r="C51" s="425" t="s">
        <v>97</v>
      </c>
      <c r="D51" s="424">
        <v>3849.4701786645842</v>
      </c>
      <c r="E51" s="424">
        <v>2996.3428671224606</v>
      </c>
      <c r="F51" s="424">
        <v>1626.8884140343725</v>
      </c>
      <c r="G51" s="424">
        <v>874.01157999999998</v>
      </c>
      <c r="I51" s="425" t="s">
        <v>97</v>
      </c>
      <c r="J51" s="424">
        <v>2464023</v>
      </c>
      <c r="K51" s="424">
        <v>1608928</v>
      </c>
      <c r="L51" s="424">
        <v>986464</v>
      </c>
      <c r="M51" s="424">
        <v>535800</v>
      </c>
      <c r="O51" s="425" t="s">
        <v>97</v>
      </c>
      <c r="P51" s="449">
        <f t="shared" si="0"/>
        <v>2.0258859260365143E-2</v>
      </c>
      <c r="Q51" s="449">
        <f t="shared" si="1"/>
        <v>1.5666871768163653E-2</v>
      </c>
      <c r="R51" s="449">
        <f t="shared" si="2"/>
        <v>1.0201382820083274E-2</v>
      </c>
      <c r="S51" s="449">
        <f t="shared" si="3"/>
        <v>5.267001343162268E-3</v>
      </c>
      <c r="U51" s="425" t="s">
        <v>97</v>
      </c>
      <c r="V51" s="424">
        <f t="shared" si="32"/>
        <v>1562.2703922262838</v>
      </c>
      <c r="W51" s="424">
        <f t="shared" si="33"/>
        <v>1862.3225322217404</v>
      </c>
      <c r="X51" s="424">
        <f t="shared" si="34"/>
        <v>1649.2121496926118</v>
      </c>
      <c r="Y51" s="424">
        <f t="shared" si="35"/>
        <v>1631.2272863008586</v>
      </c>
      <c r="AA51" s="425" t="s">
        <v>97</v>
      </c>
      <c r="AB51" s="424">
        <v>2778.4775570000002</v>
      </c>
      <c r="AC51" s="424">
        <v>1875.1943659999999</v>
      </c>
      <c r="AD51" s="424">
        <v>1038.1371409999999</v>
      </c>
      <c r="AE51" s="424">
        <v>524.61588999999992</v>
      </c>
      <c r="AG51" s="425" t="s">
        <v>97</v>
      </c>
      <c r="AH51" s="424">
        <f t="shared" si="8"/>
        <v>1127.61835299427</v>
      </c>
      <c r="AI51" s="424">
        <f t="shared" si="9"/>
        <v>1165.4930276556813</v>
      </c>
      <c r="AJ51" s="424">
        <f t="shared" si="10"/>
        <v>1052.3821862733967</v>
      </c>
      <c r="AK51" s="424">
        <f t="shared" si="11"/>
        <v>979.12633445315407</v>
      </c>
      <c r="AM51" s="425" t="s">
        <v>97</v>
      </c>
      <c r="AN51" s="448">
        <f t="shared" si="36"/>
        <v>1070.992621664584</v>
      </c>
      <c r="AO51" s="448">
        <f t="shared" si="37"/>
        <v>1121.1485011224606</v>
      </c>
      <c r="AP51" s="448">
        <f t="shared" si="38"/>
        <v>588.75127303437262</v>
      </c>
      <c r="AQ51" s="448">
        <f t="shared" si="39"/>
        <v>349.39569000000006</v>
      </c>
      <c r="AS51" s="425" t="s">
        <v>97</v>
      </c>
      <c r="AT51" s="424">
        <f t="shared" si="12"/>
        <v>434.65203923201369</v>
      </c>
      <c r="AU51" s="424">
        <f t="shared" si="13"/>
        <v>696.82950456605931</v>
      </c>
      <c r="AV51" s="424">
        <f t="shared" si="14"/>
        <v>596.82996341921512</v>
      </c>
      <c r="AW51" s="424">
        <f t="shared" si="15"/>
        <v>652.10095184770444</v>
      </c>
      <c r="AY51" s="425" t="s">
        <v>97</v>
      </c>
      <c r="AZ51" s="447">
        <f t="shared" si="16"/>
        <v>0.27821818898623629</v>
      </c>
      <c r="BA51" s="447">
        <f t="shared" si="17"/>
        <v>0.37417229964712156</v>
      </c>
      <c r="BB51" s="447">
        <f t="shared" si="18"/>
        <v>0.36188792541363174</v>
      </c>
      <c r="BC51" s="447">
        <f t="shared" si="19"/>
        <v>0.39976093909419375</v>
      </c>
    </row>
    <row r="52" spans="1:55" outlineLevel="1">
      <c r="A52" s="416" t="s">
        <v>290</v>
      </c>
      <c r="B52" s="416" t="s">
        <v>602</v>
      </c>
      <c r="C52" s="425" t="s">
        <v>632</v>
      </c>
      <c r="D52" s="424">
        <v>555.42792028784265</v>
      </c>
      <c r="E52" s="424">
        <v>126.53210132900051</v>
      </c>
      <c r="F52" s="424">
        <v>2.2966960722504406</v>
      </c>
      <c r="G52" s="424">
        <v>75.446111000000002</v>
      </c>
      <c r="I52" s="425" t="s">
        <v>632</v>
      </c>
      <c r="J52" s="424">
        <v>179579</v>
      </c>
      <c r="K52" s="424">
        <v>49250</v>
      </c>
      <c r="L52" s="424">
        <v>971</v>
      </c>
      <c r="M52" s="424">
        <v>3072</v>
      </c>
      <c r="O52" s="425" t="s">
        <v>632</v>
      </c>
      <c r="P52" s="449">
        <f t="shared" si="0"/>
        <v>1.4764739156725047E-3</v>
      </c>
      <c r="Q52" s="449">
        <f t="shared" si="1"/>
        <v>4.7956989659081071E-4</v>
      </c>
      <c r="R52" s="449">
        <f t="shared" si="2"/>
        <v>1.0041463974661884E-5</v>
      </c>
      <c r="S52" s="449">
        <f t="shared" si="3"/>
        <v>3.0198260780504827E-5</v>
      </c>
      <c r="U52" s="425" t="s">
        <v>632</v>
      </c>
      <c r="V52" s="424">
        <f t="shared" si="32"/>
        <v>3092.9447223107527</v>
      </c>
      <c r="W52" s="424">
        <f t="shared" si="33"/>
        <v>2569.1797224162542</v>
      </c>
      <c r="X52" s="424">
        <f t="shared" si="34"/>
        <v>2365.2894667872715</v>
      </c>
      <c r="Y52" s="424">
        <f t="shared" si="35"/>
        <v>24559.280924479168</v>
      </c>
      <c r="AA52" s="425" t="s">
        <v>632</v>
      </c>
      <c r="AB52" s="424">
        <v>326.44889799999999</v>
      </c>
      <c r="AC52" s="424">
        <v>84.42747</v>
      </c>
      <c r="AD52" s="424">
        <v>1.583404</v>
      </c>
      <c r="AE52" s="424">
        <v>51.518996000000001</v>
      </c>
      <c r="AG52" s="425" t="s">
        <v>632</v>
      </c>
      <c r="AH52" s="424">
        <f t="shared" si="8"/>
        <v>1817.8567538520651</v>
      </c>
      <c r="AI52" s="424">
        <f t="shared" si="9"/>
        <v>1714.2633502538072</v>
      </c>
      <c r="AJ52" s="424">
        <f t="shared" si="10"/>
        <v>1630.6941297631308</v>
      </c>
      <c r="AK52" s="424">
        <f t="shared" si="11"/>
        <v>16770.506510416668</v>
      </c>
      <c r="AM52" s="425" t="s">
        <v>632</v>
      </c>
      <c r="AN52" s="448">
        <f t="shared" si="36"/>
        <v>228.97902228784267</v>
      </c>
      <c r="AO52" s="448">
        <f t="shared" si="37"/>
        <v>42.104631329000512</v>
      </c>
      <c r="AP52" s="448">
        <f t="shared" si="38"/>
        <v>0.71329207225044056</v>
      </c>
      <c r="AQ52" s="448">
        <f t="shared" si="39"/>
        <v>23.927115000000001</v>
      </c>
      <c r="AS52" s="425" t="s">
        <v>632</v>
      </c>
      <c r="AT52" s="424">
        <f t="shared" si="12"/>
        <v>1275.0879684586876</v>
      </c>
      <c r="AU52" s="424">
        <f t="shared" si="13"/>
        <v>854.91637216244692</v>
      </c>
      <c r="AV52" s="424">
        <f t="shared" si="14"/>
        <v>734.59533702414069</v>
      </c>
      <c r="AW52" s="424">
        <f t="shared" si="15"/>
        <v>7788.7744140625</v>
      </c>
      <c r="AY52" s="425" t="s">
        <v>632</v>
      </c>
      <c r="AZ52" s="447">
        <f t="shared" si="16"/>
        <v>0.41225695346603664</v>
      </c>
      <c r="BA52" s="447">
        <f t="shared" si="17"/>
        <v>0.33275849279956871</v>
      </c>
      <c r="BB52" s="447">
        <f t="shared" si="18"/>
        <v>0.31057312322196562</v>
      </c>
      <c r="BC52" s="447">
        <f t="shared" si="19"/>
        <v>0.31714179409459553</v>
      </c>
    </row>
    <row r="53" spans="1:55" outlineLevel="1">
      <c r="A53" s="416" t="s">
        <v>290</v>
      </c>
      <c r="B53" s="416" t="s">
        <v>601</v>
      </c>
      <c r="C53" s="425" t="s">
        <v>631</v>
      </c>
      <c r="D53" s="424">
        <v>1227.4600733944399</v>
      </c>
      <c r="E53" s="424">
        <v>1601.0275709288746</v>
      </c>
      <c r="F53" s="424">
        <v>1751.2192328698566</v>
      </c>
      <c r="G53" s="424">
        <v>1632.6346209999999</v>
      </c>
      <c r="I53" s="425" t="s">
        <v>631</v>
      </c>
      <c r="J53" s="424">
        <v>124389</v>
      </c>
      <c r="K53" s="424">
        <v>153831</v>
      </c>
      <c r="L53" s="424">
        <v>145899</v>
      </c>
      <c r="M53" s="424">
        <v>139679</v>
      </c>
      <c r="O53" s="425" t="s">
        <v>631</v>
      </c>
      <c r="P53" s="449">
        <f t="shared" si="0"/>
        <v>1.0227093028504846E-3</v>
      </c>
      <c r="Q53" s="449">
        <f t="shared" si="1"/>
        <v>1.497923182994132E-3</v>
      </c>
      <c r="R53" s="449">
        <f t="shared" si="2"/>
        <v>1.508794595714927E-3</v>
      </c>
      <c r="S53" s="449">
        <f t="shared" si="3"/>
        <v>1.3730673397005645E-3</v>
      </c>
      <c r="U53" s="425" t="s">
        <v>631</v>
      </c>
      <c r="V53" s="424">
        <f t="shared" si="32"/>
        <v>9867.914955457798</v>
      </c>
      <c r="W53" s="424">
        <f t="shared" si="33"/>
        <v>10407.704369918123</v>
      </c>
      <c r="X53" s="424">
        <f t="shared" si="34"/>
        <v>12002.9556944863</v>
      </c>
      <c r="Y53" s="424">
        <f t="shared" si="35"/>
        <v>11688.475869672606</v>
      </c>
      <c r="AA53" s="425" t="s">
        <v>631</v>
      </c>
      <c r="AB53" s="424">
        <v>526.85424799999998</v>
      </c>
      <c r="AC53" s="424">
        <v>848.75817000000006</v>
      </c>
      <c r="AD53" s="424">
        <v>902.94112400000006</v>
      </c>
      <c r="AE53" s="424">
        <v>823.84417899999994</v>
      </c>
      <c r="AG53" s="425" t="s">
        <v>631</v>
      </c>
      <c r="AH53" s="424">
        <f t="shared" si="8"/>
        <v>4235.5372902748632</v>
      </c>
      <c r="AI53" s="424">
        <f t="shared" si="9"/>
        <v>5517.4715759502315</v>
      </c>
      <c r="AJ53" s="424">
        <f t="shared" si="10"/>
        <v>6188.8095463299951</v>
      </c>
      <c r="AK53" s="424">
        <f t="shared" si="11"/>
        <v>5898.1248362316446</v>
      </c>
      <c r="AM53" s="425" t="s">
        <v>631</v>
      </c>
      <c r="AN53" s="448">
        <f t="shared" si="36"/>
        <v>700.60582539443988</v>
      </c>
      <c r="AO53" s="448">
        <f t="shared" si="37"/>
        <v>752.26940092887457</v>
      </c>
      <c r="AP53" s="448">
        <f t="shared" si="38"/>
        <v>848.27810886985651</v>
      </c>
      <c r="AQ53" s="448">
        <f t="shared" si="39"/>
        <v>808.79044199999998</v>
      </c>
      <c r="AS53" s="425" t="s">
        <v>631</v>
      </c>
      <c r="AT53" s="424">
        <f t="shared" si="12"/>
        <v>5632.377665182933</v>
      </c>
      <c r="AU53" s="424">
        <f t="shared" si="13"/>
        <v>4890.2327939678908</v>
      </c>
      <c r="AV53" s="424">
        <f t="shared" si="14"/>
        <v>5814.1461481563028</v>
      </c>
      <c r="AW53" s="424">
        <f t="shared" si="15"/>
        <v>5790.3510334409611</v>
      </c>
      <c r="AY53" s="425" t="s">
        <v>631</v>
      </c>
      <c r="AZ53" s="447">
        <f t="shared" si="16"/>
        <v>0.57077687541963962</v>
      </c>
      <c r="BA53" s="447">
        <f t="shared" si="17"/>
        <v>0.46986661228602539</v>
      </c>
      <c r="BB53" s="447">
        <f t="shared" si="18"/>
        <v>0.48439286923529185</v>
      </c>
      <c r="BC53" s="447">
        <f t="shared" si="19"/>
        <v>0.49538974097254551</v>
      </c>
    </row>
    <row r="54" spans="1:55" outlineLevel="1">
      <c r="A54" s="416" t="s">
        <v>290</v>
      </c>
      <c r="B54" s="416" t="s">
        <v>597</v>
      </c>
      <c r="C54" s="425" t="s">
        <v>630</v>
      </c>
      <c r="D54" s="424">
        <v>7386.2618519500083</v>
      </c>
      <c r="E54" s="424">
        <v>9402.3862527018573</v>
      </c>
      <c r="F54" s="424">
        <v>8478.1263222710622</v>
      </c>
      <c r="G54" s="424">
        <v>8074.3265630000005</v>
      </c>
      <c r="I54" s="425" t="s">
        <v>630</v>
      </c>
      <c r="J54" s="424">
        <v>1464022</v>
      </c>
      <c r="K54" s="424">
        <v>1926208</v>
      </c>
      <c r="L54" s="424">
        <v>1699332</v>
      </c>
      <c r="M54" s="424">
        <v>1557960</v>
      </c>
      <c r="O54" s="425" t="s">
        <v>630</v>
      </c>
      <c r="P54" s="449">
        <f t="shared" si="0"/>
        <v>1.2036988149898883E-2</v>
      </c>
      <c r="Q54" s="449">
        <f t="shared" si="1"/>
        <v>1.875637302278969E-2</v>
      </c>
      <c r="R54" s="449">
        <f t="shared" si="2"/>
        <v>1.7573409947466659E-2</v>
      </c>
      <c r="S54" s="449">
        <f t="shared" si="3"/>
        <v>1.5315000770050555E-2</v>
      </c>
      <c r="U54" s="425" t="s">
        <v>630</v>
      </c>
      <c r="V54" s="424">
        <f t="shared" si="32"/>
        <v>5045.1850122129372</v>
      </c>
      <c r="W54" s="424">
        <f t="shared" si="33"/>
        <v>4881.2933248651534</v>
      </c>
      <c r="X54" s="424">
        <f t="shared" si="34"/>
        <v>4989.0935510371501</v>
      </c>
      <c r="Y54" s="424">
        <f t="shared" si="35"/>
        <v>5182.6276432000832</v>
      </c>
      <c r="AA54" s="425" t="s">
        <v>630</v>
      </c>
      <c r="AB54" s="424">
        <v>3867.7663109999999</v>
      </c>
      <c r="AC54" s="424">
        <v>5047.2758079999994</v>
      </c>
      <c r="AD54" s="424">
        <v>4369.4650119999997</v>
      </c>
      <c r="AE54" s="424">
        <v>4112.9704810000003</v>
      </c>
      <c r="AG54" s="425" t="s">
        <v>630</v>
      </c>
      <c r="AH54" s="424">
        <f t="shared" si="8"/>
        <v>2641.8771787582427</v>
      </c>
      <c r="AI54" s="424">
        <f t="shared" si="9"/>
        <v>2620.3171246303614</v>
      </c>
      <c r="AJ54" s="424">
        <f t="shared" si="10"/>
        <v>2571.2838997912122</v>
      </c>
      <c r="AK54" s="424">
        <f t="shared" si="11"/>
        <v>2639.9718099309357</v>
      </c>
      <c r="AM54" s="425" t="s">
        <v>630</v>
      </c>
      <c r="AN54" s="448">
        <f t="shared" si="36"/>
        <v>3518.4955409500085</v>
      </c>
      <c r="AO54" s="448">
        <f t="shared" si="37"/>
        <v>4355.1104447018579</v>
      </c>
      <c r="AP54" s="448">
        <f t="shared" si="38"/>
        <v>4108.6613102710626</v>
      </c>
      <c r="AQ54" s="448">
        <f t="shared" si="39"/>
        <v>3961.3560820000002</v>
      </c>
      <c r="AS54" s="425" t="s">
        <v>630</v>
      </c>
      <c r="AT54" s="424">
        <f t="shared" si="12"/>
        <v>2403.3078334546944</v>
      </c>
      <c r="AU54" s="424">
        <f t="shared" si="13"/>
        <v>2260.9762002347916</v>
      </c>
      <c r="AV54" s="424">
        <f t="shared" si="14"/>
        <v>2417.8096512459379</v>
      </c>
      <c r="AW54" s="424">
        <f t="shared" si="15"/>
        <v>2542.655833269147</v>
      </c>
      <c r="AY54" s="425" t="s">
        <v>630</v>
      </c>
      <c r="AZ54" s="447">
        <f t="shared" si="16"/>
        <v>0.47635672976054982</v>
      </c>
      <c r="BA54" s="447">
        <f t="shared" si="17"/>
        <v>0.46319203738842141</v>
      </c>
      <c r="BB54" s="447">
        <f t="shared" si="18"/>
        <v>0.48461902478122815</v>
      </c>
      <c r="BC54" s="447">
        <f t="shared" si="19"/>
        <v>0.49061132852275496</v>
      </c>
    </row>
    <row r="55" spans="1:55" outlineLevel="1">
      <c r="A55" s="416" t="s">
        <v>290</v>
      </c>
      <c r="B55" s="416" t="s">
        <v>597</v>
      </c>
      <c r="C55" s="425" t="s">
        <v>639</v>
      </c>
      <c r="D55" s="424">
        <v>4.8471802934776313E-2</v>
      </c>
      <c r="E55" s="424">
        <v>0.10064829235399389</v>
      </c>
      <c r="F55" s="424">
        <v>0.24769875319377976</v>
      </c>
      <c r="G55" s="424">
        <v>5.3322209999999997</v>
      </c>
      <c r="I55" s="425" t="s">
        <v>639</v>
      </c>
      <c r="J55" s="424">
        <v>430</v>
      </c>
      <c r="K55" s="424">
        <v>268</v>
      </c>
      <c r="L55" s="424">
        <v>3150</v>
      </c>
      <c r="M55" s="424">
        <v>1268</v>
      </c>
      <c r="O55" s="425" t="s">
        <v>639</v>
      </c>
      <c r="P55" s="449">
        <f t="shared" si="0"/>
        <v>3.5354010420994491E-6</v>
      </c>
      <c r="Q55" s="449">
        <f t="shared" si="1"/>
        <v>2.6096392342403505E-6</v>
      </c>
      <c r="R55" s="449">
        <f t="shared" si="2"/>
        <v>3.2575295077430412E-5</v>
      </c>
      <c r="S55" s="449">
        <f t="shared" si="3"/>
        <v>1.2464646702369832E-5</v>
      </c>
      <c r="U55" s="425" t="s">
        <v>639</v>
      </c>
      <c r="V55" s="424">
        <f t="shared" si="32"/>
        <v>112.72512310413096</v>
      </c>
      <c r="W55" s="424">
        <f t="shared" si="33"/>
        <v>375.55332967908168</v>
      </c>
      <c r="X55" s="424">
        <f t="shared" si="34"/>
        <v>78.63452482342214</v>
      </c>
      <c r="Y55" s="424">
        <f t="shared" si="35"/>
        <v>4205.2216088328078</v>
      </c>
      <c r="AA55" s="425" t="s">
        <v>639</v>
      </c>
      <c r="AB55" s="424">
        <v>1.6397000000000002E-2</v>
      </c>
      <c r="AC55" s="424">
        <v>4.1931000000000003E-2</v>
      </c>
      <c r="AD55" s="424">
        <v>3.0979000000000007E-2</v>
      </c>
      <c r="AE55" s="424">
        <v>3.8186069999999996</v>
      </c>
      <c r="AG55" s="425" t="s">
        <v>639</v>
      </c>
      <c r="AH55" s="424">
        <f t="shared" si="8"/>
        <v>38.132558139534893</v>
      </c>
      <c r="AI55" s="424">
        <f t="shared" si="9"/>
        <v>156.45895522388059</v>
      </c>
      <c r="AJ55" s="424">
        <f t="shared" si="10"/>
        <v>9.8346031746031777</v>
      </c>
      <c r="AK55" s="424">
        <f t="shared" si="11"/>
        <v>3011.5197160883276</v>
      </c>
      <c r="AM55" s="425" t="s">
        <v>639</v>
      </c>
      <c r="AN55" s="448">
        <f t="shared" si="36"/>
        <v>3.2074802934776311E-2</v>
      </c>
      <c r="AO55" s="448">
        <f t="shared" si="37"/>
        <v>5.8717292353993887E-2</v>
      </c>
      <c r="AP55" s="448">
        <f t="shared" si="38"/>
        <v>0.21671975319377976</v>
      </c>
      <c r="AQ55" s="448">
        <f t="shared" si="39"/>
        <v>1.513614</v>
      </c>
      <c r="AS55" s="425" t="s">
        <v>639</v>
      </c>
      <c r="AT55" s="424">
        <f t="shared" si="12"/>
        <v>74.592564964596079</v>
      </c>
      <c r="AU55" s="424">
        <f t="shared" si="13"/>
        <v>219.09437445520106</v>
      </c>
      <c r="AV55" s="424">
        <f t="shared" si="14"/>
        <v>68.799921648818966</v>
      </c>
      <c r="AW55" s="424">
        <f t="shared" si="15"/>
        <v>1193.7018927444794</v>
      </c>
      <c r="AY55" s="425" t="s">
        <v>639</v>
      </c>
      <c r="AZ55" s="447">
        <f t="shared" si="16"/>
        <v>0.66172085610135412</v>
      </c>
      <c r="BA55" s="447">
        <f t="shared" si="17"/>
        <v>0.58339084529598473</v>
      </c>
      <c r="BB55" s="447">
        <f t="shared" si="18"/>
        <v>0.87493275763174916</v>
      </c>
      <c r="BC55" s="447">
        <f t="shared" si="19"/>
        <v>0.28386182793248821</v>
      </c>
    </row>
    <row r="56" spans="1:55" outlineLevel="1">
      <c r="A56" s="416" t="s">
        <v>290</v>
      </c>
      <c r="B56" s="416" t="s">
        <v>600</v>
      </c>
      <c r="C56" s="425" t="s">
        <v>629</v>
      </c>
      <c r="D56" s="424">
        <v>3151.3071053713202</v>
      </c>
      <c r="E56" s="424">
        <v>2403.8192241148167</v>
      </c>
      <c r="F56" s="424">
        <v>1336.7676037862016</v>
      </c>
      <c r="G56" s="424">
        <v>1133.187128</v>
      </c>
      <c r="I56" s="425" t="s">
        <v>629</v>
      </c>
      <c r="J56" s="424">
        <v>905099</v>
      </c>
      <c r="K56" s="424">
        <v>643366</v>
      </c>
      <c r="L56" s="424">
        <v>330159</v>
      </c>
      <c r="M56" s="424">
        <v>337197</v>
      </c>
      <c r="O56" s="425" t="s">
        <v>629</v>
      </c>
      <c r="P56" s="449">
        <f t="shared" si="0"/>
        <v>7.4415998786120218E-3</v>
      </c>
      <c r="Q56" s="449">
        <f t="shared" si="1"/>
        <v>6.2647505805084975E-3</v>
      </c>
      <c r="R56" s="449">
        <f t="shared" si="2"/>
        <v>3.4142942372918563E-3</v>
      </c>
      <c r="S56" s="449">
        <f t="shared" si="3"/>
        <v>3.314701477996057E-3</v>
      </c>
      <c r="U56" s="425" t="s">
        <v>629</v>
      </c>
      <c r="V56" s="424">
        <f t="shared" si="32"/>
        <v>3481.7264248124461</v>
      </c>
      <c r="W56" s="424">
        <f t="shared" si="33"/>
        <v>3736.3168462660706</v>
      </c>
      <c r="X56" s="424">
        <f t="shared" si="34"/>
        <v>4048.860106149466</v>
      </c>
      <c r="Y56" s="424">
        <f t="shared" si="35"/>
        <v>3360.6085700643839</v>
      </c>
      <c r="AA56" s="425" t="s">
        <v>629</v>
      </c>
      <c r="AB56" s="424">
        <v>1483.868215</v>
      </c>
      <c r="AC56" s="424">
        <v>1200.7364650000002</v>
      </c>
      <c r="AD56" s="424">
        <v>630.47481000000005</v>
      </c>
      <c r="AE56" s="424">
        <v>636.5219219999999</v>
      </c>
      <c r="AG56" s="425" t="s">
        <v>629</v>
      </c>
      <c r="AH56" s="424">
        <f t="shared" si="8"/>
        <v>1639.4540431488711</v>
      </c>
      <c r="AI56" s="424">
        <f t="shared" si="9"/>
        <v>1866.3349710740081</v>
      </c>
      <c r="AJ56" s="424">
        <f t="shared" si="10"/>
        <v>1909.6096426267343</v>
      </c>
      <c r="AK56" s="424">
        <f t="shared" si="11"/>
        <v>1887.6856021850724</v>
      </c>
      <c r="AM56" s="425" t="s">
        <v>629</v>
      </c>
      <c r="AN56" s="448">
        <f t="shared" si="36"/>
        <v>1667.4388903713202</v>
      </c>
      <c r="AO56" s="448">
        <f t="shared" si="37"/>
        <v>1203.0827591148166</v>
      </c>
      <c r="AP56" s="448">
        <f t="shared" si="38"/>
        <v>706.29279378620151</v>
      </c>
      <c r="AQ56" s="448">
        <f t="shared" si="39"/>
        <v>496.66520600000013</v>
      </c>
      <c r="AS56" s="425" t="s">
        <v>629</v>
      </c>
      <c r="AT56" s="424">
        <f t="shared" si="12"/>
        <v>1842.2723816635753</v>
      </c>
      <c r="AU56" s="424">
        <f t="shared" si="13"/>
        <v>1869.9818751920627</v>
      </c>
      <c r="AV56" s="424">
        <f t="shared" si="14"/>
        <v>2139.2504635227315</v>
      </c>
      <c r="AW56" s="424">
        <f t="shared" si="15"/>
        <v>1472.9229678793113</v>
      </c>
      <c r="AY56" s="425" t="s">
        <v>629</v>
      </c>
      <c r="AZ56" s="447">
        <f t="shared" si="16"/>
        <v>0.52912611643886265</v>
      </c>
      <c r="BA56" s="447">
        <f t="shared" si="17"/>
        <v>0.50048803464322078</v>
      </c>
      <c r="BB56" s="447">
        <f t="shared" si="18"/>
        <v>0.52835870033484422</v>
      </c>
      <c r="BC56" s="447">
        <f t="shared" si="19"/>
        <v>0.43829054683720348</v>
      </c>
    </row>
    <row r="57" spans="1:55">
      <c r="C57" s="432" t="s">
        <v>202</v>
      </c>
      <c r="D57" s="431">
        <f>SUM(D58:D69)</f>
        <v>15366.242474385843</v>
      </c>
      <c r="E57" s="431">
        <f>SUM(E58:E69)</f>
        <v>18797.606575945734</v>
      </c>
      <c r="F57" s="431">
        <f>SUM(F58:F69)</f>
        <v>18206.783021486528</v>
      </c>
      <c r="G57" s="431">
        <f>SUM(G58:G69)</f>
        <v>20929.067373999998</v>
      </c>
      <c r="I57" s="432" t="s">
        <v>288</v>
      </c>
      <c r="J57" s="431">
        <f>SUM(J58:J69)</f>
        <v>1898234</v>
      </c>
      <c r="K57" s="431">
        <f>SUM(K58:K69)</f>
        <v>2760468</v>
      </c>
      <c r="L57" s="431">
        <f>SUM(L58:L69)</f>
        <v>3005820</v>
      </c>
      <c r="M57" s="431">
        <f>SUM(M58:M69)</f>
        <v>3605230</v>
      </c>
      <c r="O57" s="432" t="s">
        <v>288</v>
      </c>
      <c r="P57" s="445">
        <f t="shared" si="0"/>
        <v>1.5607019678485129E-2</v>
      </c>
      <c r="Q57" s="445">
        <f t="shared" si="1"/>
        <v>2.6879946259943999E-2</v>
      </c>
      <c r="R57" s="445">
        <f t="shared" si="2"/>
        <v>3.1084277285600599E-2</v>
      </c>
      <c r="S57" s="445">
        <f t="shared" si="3"/>
        <v>3.5439998604719865E-2</v>
      </c>
      <c r="U57" s="432" t="s">
        <v>288</v>
      </c>
      <c r="V57" s="431">
        <f t="shared" si="32"/>
        <v>8095.0201473505604</v>
      </c>
      <c r="W57" s="431">
        <f t="shared" si="33"/>
        <v>6809.5723536537052</v>
      </c>
      <c r="X57" s="431">
        <f t="shared" si="34"/>
        <v>6057.1767509320343</v>
      </c>
      <c r="Y57" s="431">
        <f t="shared" si="35"/>
        <v>5805.1961661253235</v>
      </c>
      <c r="AA57" s="432" t="s">
        <v>288</v>
      </c>
      <c r="AB57" s="431">
        <f>SUM(AB58:AB69)</f>
        <v>7522.1209808954945</v>
      </c>
      <c r="AC57" s="431">
        <f>SUM(AC58:AC69)</f>
        <v>9587.4631121801522</v>
      </c>
      <c r="AD57" s="431">
        <f>SUM(AD58:AD69)</f>
        <v>8774.6141363945044</v>
      </c>
      <c r="AE57" s="431">
        <f>SUM(AE58:AE69)</f>
        <v>9534.5560486682461</v>
      </c>
      <c r="AG57" s="432" t="s">
        <v>288</v>
      </c>
      <c r="AH57" s="431">
        <f t="shared" si="8"/>
        <v>3962.6942626122463</v>
      </c>
      <c r="AI57" s="431">
        <f t="shared" si="9"/>
        <v>3473.1295969307207</v>
      </c>
      <c r="AJ57" s="431">
        <f t="shared" si="10"/>
        <v>2919.2081150549616</v>
      </c>
      <c r="AK57" s="431">
        <f t="shared" si="11"/>
        <v>2644.6457087809226</v>
      </c>
      <c r="AM57" s="432" t="s">
        <v>288</v>
      </c>
      <c r="AN57" s="444">
        <f>SUM(AN58:AN69)</f>
        <v>7844.1214934903483</v>
      </c>
      <c r="AO57" s="444">
        <f>SUM(AO58:AO69)</f>
        <v>9210.1434637655839</v>
      </c>
      <c r="AP57" s="444">
        <f>SUM(AP58:AP69)</f>
        <v>9432.1688850920273</v>
      </c>
      <c r="AQ57" s="444">
        <f>SUM(AQ58:AQ69)</f>
        <v>11394.511325331754</v>
      </c>
      <c r="AS57" s="432" t="s">
        <v>288</v>
      </c>
      <c r="AT57" s="431">
        <f t="shared" si="12"/>
        <v>4132.3258847383131</v>
      </c>
      <c r="AU57" s="431">
        <f t="shared" si="13"/>
        <v>3336.4427567229841</v>
      </c>
      <c r="AV57" s="431">
        <f t="shared" si="14"/>
        <v>3137.9686358770746</v>
      </c>
      <c r="AW57" s="431">
        <f t="shared" si="15"/>
        <v>3160.5504573444009</v>
      </c>
      <c r="AY57" s="432" t="s">
        <v>288</v>
      </c>
      <c r="AZ57" s="443">
        <f t="shared" si="16"/>
        <v>0.51047752933521651</v>
      </c>
      <c r="BA57" s="443">
        <f t="shared" si="17"/>
        <v>0.48996362523893328</v>
      </c>
      <c r="BB57" s="443">
        <f t="shared" si="18"/>
        <v>0.51805796081387689</v>
      </c>
      <c r="BC57" s="443">
        <f t="shared" si="19"/>
        <v>0.54443473862036773</v>
      </c>
    </row>
    <row r="58" spans="1:55" outlineLevel="1">
      <c r="A58" s="416" t="s">
        <v>288</v>
      </c>
      <c r="B58" s="416" t="s">
        <v>608</v>
      </c>
      <c r="C58" s="425" t="s">
        <v>638</v>
      </c>
      <c r="D58" s="424">
        <v>4273.4974652931814</v>
      </c>
      <c r="E58" s="424">
        <v>4480.3401013100756</v>
      </c>
      <c r="F58" s="424">
        <v>4361.3142490621995</v>
      </c>
      <c r="G58" s="424">
        <v>4860.6798719999997</v>
      </c>
      <c r="I58" s="425" t="s">
        <v>638</v>
      </c>
      <c r="J58" s="424">
        <v>497099</v>
      </c>
      <c r="K58" s="424">
        <v>679312</v>
      </c>
      <c r="L58" s="424">
        <v>895862</v>
      </c>
      <c r="M58" s="424">
        <v>1084657</v>
      </c>
      <c r="O58" s="425" t="s">
        <v>638</v>
      </c>
      <c r="P58" s="449">
        <f t="shared" si="0"/>
        <v>4.087079820061847E-3</v>
      </c>
      <c r="Q58" s="449">
        <f t="shared" si="1"/>
        <v>6.6147733115308992E-3</v>
      </c>
      <c r="R58" s="449">
        <f t="shared" si="2"/>
        <v>9.2644346027482422E-3</v>
      </c>
      <c r="S58" s="449">
        <f t="shared" si="3"/>
        <v>1.0662355124804696E-2</v>
      </c>
      <c r="U58" s="425" t="s">
        <v>638</v>
      </c>
      <c r="V58" s="424">
        <f t="shared" si="32"/>
        <v>8596.8739934966306</v>
      </c>
      <c r="W58" s="424">
        <f t="shared" si="33"/>
        <v>6595.4084445881654</v>
      </c>
      <c r="X58" s="424">
        <f t="shared" si="34"/>
        <v>4868.2880276897549</v>
      </c>
      <c r="Y58" s="424">
        <f t="shared" si="35"/>
        <v>4481.3059538637563</v>
      </c>
      <c r="AA58" s="425" t="s">
        <v>638</v>
      </c>
      <c r="AB58" s="424">
        <v>1987.5544198447512</v>
      </c>
      <c r="AC58" s="424">
        <v>2086.1200469031746</v>
      </c>
      <c r="AD58" s="424">
        <v>1849.8547823831993</v>
      </c>
      <c r="AE58" s="424">
        <v>1711.4938761229989</v>
      </c>
      <c r="AG58" s="425" t="s">
        <v>638</v>
      </c>
      <c r="AH58" s="424">
        <f t="shared" si="8"/>
        <v>3998.3070170021488</v>
      </c>
      <c r="AI58" s="424">
        <f t="shared" si="9"/>
        <v>3070.9306576406343</v>
      </c>
      <c r="AJ58" s="424">
        <f t="shared" si="10"/>
        <v>2064.8880992643949</v>
      </c>
      <c r="AK58" s="424">
        <f t="shared" si="11"/>
        <v>1577.9125346750161</v>
      </c>
      <c r="AM58" s="425" t="s">
        <v>638</v>
      </c>
      <c r="AN58" s="448">
        <f t="shared" ref="AN58:AN69" si="40">D58-AB58</f>
        <v>2285.94304544843</v>
      </c>
      <c r="AO58" s="448">
        <f t="shared" ref="AO58:AO69" si="41">E58-AC58</f>
        <v>2394.220054406901</v>
      </c>
      <c r="AP58" s="448">
        <f t="shared" ref="AP58:AP69" si="42">F58-AD58</f>
        <v>2511.4594666789999</v>
      </c>
      <c r="AQ58" s="448">
        <f t="shared" ref="AQ58:AQ69" si="43">G58-AE58</f>
        <v>3149.185995877001</v>
      </c>
      <c r="AS58" s="425" t="s">
        <v>638</v>
      </c>
      <c r="AT58" s="424">
        <f t="shared" si="12"/>
        <v>4598.5669764944814</v>
      </c>
      <c r="AU58" s="424">
        <f t="shared" si="13"/>
        <v>3524.4777869475306</v>
      </c>
      <c r="AV58" s="424">
        <f t="shared" si="14"/>
        <v>2803.39992842536</v>
      </c>
      <c r="AW58" s="424">
        <f t="shared" si="15"/>
        <v>2903.3934191887397</v>
      </c>
      <c r="AY58" s="425" t="s">
        <v>638</v>
      </c>
      <c r="AZ58" s="447">
        <f t="shared" si="16"/>
        <v>0.53491152481392756</v>
      </c>
      <c r="BA58" s="447">
        <f t="shared" si="17"/>
        <v>0.53438355130826298</v>
      </c>
      <c r="BB58" s="447">
        <f t="shared" si="18"/>
        <v>0.57584923334039317</v>
      </c>
      <c r="BC58" s="447">
        <f t="shared" si="19"/>
        <v>0.64789002337264012</v>
      </c>
    </row>
    <row r="59" spans="1:55" outlineLevel="1">
      <c r="A59" s="416" t="s">
        <v>288</v>
      </c>
      <c r="B59" s="416" t="s">
        <v>607</v>
      </c>
      <c r="C59" s="425" t="s">
        <v>637</v>
      </c>
      <c r="D59" s="424">
        <v>661.95707336828082</v>
      </c>
      <c r="E59" s="424">
        <v>956.82508308798424</v>
      </c>
      <c r="F59" s="424">
        <v>1180.6708133803563</v>
      </c>
      <c r="G59" s="424">
        <v>1149.7108860000001</v>
      </c>
      <c r="I59" s="425" t="s">
        <v>637</v>
      </c>
      <c r="J59" s="424">
        <v>62080</v>
      </c>
      <c r="K59" s="424">
        <v>128184</v>
      </c>
      <c r="L59" s="424">
        <v>178264</v>
      </c>
      <c r="M59" s="424">
        <v>152188</v>
      </c>
      <c r="O59" s="425" t="s">
        <v>637</v>
      </c>
      <c r="P59" s="449">
        <f t="shared" si="0"/>
        <v>5.1041324812449722E-4</v>
      </c>
      <c r="Q59" s="449">
        <f t="shared" si="1"/>
        <v>1.248186550753228E-3</v>
      </c>
      <c r="R59" s="449">
        <f t="shared" si="2"/>
        <v>1.8434928259311286E-3</v>
      </c>
      <c r="S59" s="449">
        <f t="shared" si="3"/>
        <v>1.4960328488487855E-3</v>
      </c>
      <c r="U59" s="425" t="s">
        <v>637</v>
      </c>
      <c r="V59" s="424">
        <f t="shared" si="32"/>
        <v>10662.968321009677</v>
      </c>
      <c r="W59" s="424">
        <f t="shared" si="33"/>
        <v>7464.4657920488062</v>
      </c>
      <c r="X59" s="424">
        <f t="shared" si="34"/>
        <v>6623.1589854393278</v>
      </c>
      <c r="Y59" s="424">
        <f t="shared" si="35"/>
        <v>7554.5436302467997</v>
      </c>
      <c r="AA59" s="425" t="s">
        <v>637</v>
      </c>
      <c r="AB59" s="424">
        <v>318.3127712083969</v>
      </c>
      <c r="AC59" s="424">
        <v>475.06716146351505</v>
      </c>
      <c r="AD59" s="424">
        <v>521.83091317212234</v>
      </c>
      <c r="AE59" s="424">
        <v>402.06580708156861</v>
      </c>
      <c r="AG59" s="425" t="s">
        <v>637</v>
      </c>
      <c r="AH59" s="424">
        <f t="shared" si="8"/>
        <v>5127.4608764239192</v>
      </c>
      <c r="AI59" s="424">
        <f t="shared" si="9"/>
        <v>3706.1346304025078</v>
      </c>
      <c r="AJ59" s="424">
        <f t="shared" si="10"/>
        <v>2927.2927409466993</v>
      </c>
      <c r="AK59" s="424">
        <f t="shared" si="11"/>
        <v>2641.9021675925078</v>
      </c>
      <c r="AM59" s="425" t="s">
        <v>637</v>
      </c>
      <c r="AN59" s="448">
        <f t="shared" si="40"/>
        <v>343.64430215988392</v>
      </c>
      <c r="AO59" s="448">
        <f t="shared" si="41"/>
        <v>481.75792162446919</v>
      </c>
      <c r="AP59" s="448">
        <f t="shared" si="42"/>
        <v>658.83990020823398</v>
      </c>
      <c r="AQ59" s="448">
        <f t="shared" si="43"/>
        <v>747.64507891843141</v>
      </c>
      <c r="AS59" s="425" t="s">
        <v>637</v>
      </c>
      <c r="AT59" s="424">
        <f t="shared" si="12"/>
        <v>5535.507444585759</v>
      </c>
      <c r="AU59" s="424">
        <f t="shared" si="13"/>
        <v>3758.3311616462988</v>
      </c>
      <c r="AV59" s="424">
        <f t="shared" si="14"/>
        <v>3695.8662444926285</v>
      </c>
      <c r="AW59" s="424">
        <f t="shared" si="15"/>
        <v>4912.6414626542919</v>
      </c>
      <c r="AY59" s="425" t="s">
        <v>637</v>
      </c>
      <c r="AZ59" s="447">
        <f t="shared" si="16"/>
        <v>0.51913381695779071</v>
      </c>
      <c r="BA59" s="447">
        <f t="shared" si="17"/>
        <v>0.50349633401089411</v>
      </c>
      <c r="BB59" s="447">
        <f t="shared" si="18"/>
        <v>0.55802167102100364</v>
      </c>
      <c r="BC59" s="447">
        <f t="shared" si="19"/>
        <v>0.65028964065878325</v>
      </c>
    </row>
    <row r="60" spans="1:55" outlineLevel="1">
      <c r="A60" s="416" t="s">
        <v>288</v>
      </c>
      <c r="B60" s="416" t="s">
        <v>606</v>
      </c>
      <c r="C60" s="425" t="s">
        <v>636</v>
      </c>
      <c r="D60" s="424">
        <v>2006.6232684408208</v>
      </c>
      <c r="E60" s="424">
        <v>2006.5534904268645</v>
      </c>
      <c r="F60" s="424">
        <v>2300.7449579461822</v>
      </c>
      <c r="G60" s="424">
        <v>2277.4532279999999</v>
      </c>
      <c r="I60" s="425" t="s">
        <v>636</v>
      </c>
      <c r="J60" s="424">
        <v>147046</v>
      </c>
      <c r="K60" s="424">
        <v>184223</v>
      </c>
      <c r="L60" s="424">
        <v>212338</v>
      </c>
      <c r="M60" s="424">
        <v>238065</v>
      </c>
      <c r="O60" s="425" t="s">
        <v>636</v>
      </c>
      <c r="P60" s="449">
        <f t="shared" si="0"/>
        <v>1.2089920503175712E-3</v>
      </c>
      <c r="Q60" s="449">
        <f t="shared" si="1"/>
        <v>1.7938640621248511E-3</v>
      </c>
      <c r="R60" s="449">
        <f t="shared" si="2"/>
        <v>2.195864446397276E-3</v>
      </c>
      <c r="S60" s="449">
        <f t="shared" si="3"/>
        <v>2.3402177580439071E-3</v>
      </c>
      <c r="U60" s="425" t="s">
        <v>636</v>
      </c>
      <c r="V60" s="424">
        <f t="shared" si="32"/>
        <v>13646.228176494571</v>
      </c>
      <c r="W60" s="424">
        <f t="shared" si="33"/>
        <v>10891.981405290679</v>
      </c>
      <c r="X60" s="424">
        <f t="shared" si="34"/>
        <v>10835.295415545885</v>
      </c>
      <c r="Y60" s="424">
        <f t="shared" si="35"/>
        <v>9566.5185054501926</v>
      </c>
      <c r="AA60" s="425" t="s">
        <v>636</v>
      </c>
      <c r="AB60" s="424">
        <v>942.49015700000007</v>
      </c>
      <c r="AC60" s="424">
        <v>1102.8836530000001</v>
      </c>
      <c r="AD60" s="424">
        <v>1097.605859</v>
      </c>
      <c r="AE60" s="424">
        <v>1306.5386099999998</v>
      </c>
      <c r="AG60" s="425" t="s">
        <v>636</v>
      </c>
      <c r="AH60" s="424">
        <f t="shared" si="8"/>
        <v>6409.4919753002468</v>
      </c>
      <c r="AI60" s="424">
        <f t="shared" si="9"/>
        <v>5986.6773041368342</v>
      </c>
      <c r="AJ60" s="424">
        <f t="shared" si="10"/>
        <v>5169.144755060328</v>
      </c>
      <c r="AK60" s="424">
        <f t="shared" si="11"/>
        <v>5488.1591582130923</v>
      </c>
      <c r="AM60" s="425" t="s">
        <v>636</v>
      </c>
      <c r="AN60" s="448">
        <f t="shared" si="40"/>
        <v>1064.1331114408208</v>
      </c>
      <c r="AO60" s="448">
        <f t="shared" si="41"/>
        <v>903.66983742686443</v>
      </c>
      <c r="AP60" s="448">
        <f t="shared" si="42"/>
        <v>1203.1390989461822</v>
      </c>
      <c r="AQ60" s="448">
        <f t="shared" si="43"/>
        <v>970.91461800000002</v>
      </c>
      <c r="AS60" s="425" t="s">
        <v>636</v>
      </c>
      <c r="AT60" s="424">
        <f t="shared" si="12"/>
        <v>7236.736201194326</v>
      </c>
      <c r="AU60" s="424">
        <f t="shared" si="13"/>
        <v>4905.3041011538426</v>
      </c>
      <c r="AV60" s="424">
        <f t="shared" si="14"/>
        <v>5666.1506604855576</v>
      </c>
      <c r="AW60" s="424">
        <f t="shared" si="15"/>
        <v>4078.359347237099</v>
      </c>
      <c r="AY60" s="425" t="s">
        <v>636</v>
      </c>
      <c r="AZ60" s="447">
        <f t="shared" si="16"/>
        <v>0.53031036177890523</v>
      </c>
      <c r="BA60" s="447">
        <f t="shared" si="17"/>
        <v>0.45035920633973336</v>
      </c>
      <c r="BB60" s="447">
        <f t="shared" si="18"/>
        <v>0.52293458029359086</v>
      </c>
      <c r="BC60" s="447">
        <f t="shared" si="19"/>
        <v>0.42631594188769883</v>
      </c>
    </row>
    <row r="61" spans="1:55" outlineLevel="1">
      <c r="A61" s="416" t="s">
        <v>288</v>
      </c>
      <c r="B61" s="416" t="s">
        <v>605</v>
      </c>
      <c r="C61" s="425" t="s">
        <v>635</v>
      </c>
      <c r="D61" s="424">
        <v>297.86308859895587</v>
      </c>
      <c r="E61" s="424">
        <v>327.9457936609387</v>
      </c>
      <c r="F61" s="424">
        <v>199.56987862890807</v>
      </c>
      <c r="G61" s="424">
        <v>305.10593399999999</v>
      </c>
      <c r="I61" s="425" t="s">
        <v>635</v>
      </c>
      <c r="J61" s="424">
        <v>104079</v>
      </c>
      <c r="K61" s="424">
        <v>124029</v>
      </c>
      <c r="L61" s="424">
        <v>91747</v>
      </c>
      <c r="M61" s="424">
        <v>113064</v>
      </c>
      <c r="O61" s="425" t="s">
        <v>635</v>
      </c>
      <c r="P61" s="449">
        <f t="shared" si="0"/>
        <v>8.5572326758295012E-4</v>
      </c>
      <c r="Q61" s="449">
        <f t="shared" si="1"/>
        <v>1.2077274051626732E-3</v>
      </c>
      <c r="R61" s="449">
        <f t="shared" si="2"/>
        <v>9.4878907856158986E-4</v>
      </c>
      <c r="S61" s="449">
        <f t="shared" si="3"/>
        <v>1.1114375510699864E-3</v>
      </c>
      <c r="U61" s="425" t="s">
        <v>635</v>
      </c>
      <c r="V61" s="424">
        <f t="shared" si="32"/>
        <v>2861.8942207261393</v>
      </c>
      <c r="W61" s="424">
        <f t="shared" si="33"/>
        <v>2644.1057628533545</v>
      </c>
      <c r="X61" s="424">
        <f t="shared" si="34"/>
        <v>2175.2196652632574</v>
      </c>
      <c r="Y61" s="424">
        <f t="shared" si="35"/>
        <v>2698.5241456166418</v>
      </c>
      <c r="AA61" s="425" t="s">
        <v>635</v>
      </c>
      <c r="AB61" s="424">
        <v>168.02565179173052</v>
      </c>
      <c r="AC61" s="424">
        <v>206.08944835763452</v>
      </c>
      <c r="AD61" s="424">
        <v>75.329697955279556</v>
      </c>
      <c r="AE61" s="424">
        <v>108.3486119372775</v>
      </c>
      <c r="AG61" s="425" t="s">
        <v>635</v>
      </c>
      <c r="AH61" s="424">
        <f t="shared" si="8"/>
        <v>1614.4049403984523</v>
      </c>
      <c r="AI61" s="424">
        <f t="shared" si="9"/>
        <v>1661.6230749069534</v>
      </c>
      <c r="AJ61" s="424">
        <f t="shared" si="10"/>
        <v>821.05897691782354</v>
      </c>
      <c r="AK61" s="424">
        <f t="shared" si="11"/>
        <v>958.2945229009897</v>
      </c>
      <c r="AM61" s="425" t="s">
        <v>635</v>
      </c>
      <c r="AN61" s="448">
        <f t="shared" si="40"/>
        <v>129.83743680722534</v>
      </c>
      <c r="AO61" s="448">
        <f t="shared" si="41"/>
        <v>121.85634530330418</v>
      </c>
      <c r="AP61" s="448">
        <f t="shared" si="42"/>
        <v>124.24018067362852</v>
      </c>
      <c r="AQ61" s="448">
        <f t="shared" si="43"/>
        <v>196.75732206272249</v>
      </c>
      <c r="AS61" s="425" t="s">
        <v>635</v>
      </c>
      <c r="AT61" s="424">
        <f t="shared" si="12"/>
        <v>1247.4892803276871</v>
      </c>
      <c r="AU61" s="424">
        <f t="shared" si="13"/>
        <v>982.48268794640114</v>
      </c>
      <c r="AV61" s="424">
        <f t="shared" si="14"/>
        <v>1354.1606883454338</v>
      </c>
      <c r="AW61" s="424">
        <f t="shared" si="15"/>
        <v>1740.2296227156523</v>
      </c>
      <c r="AY61" s="425" t="s">
        <v>635</v>
      </c>
      <c r="AZ61" s="447">
        <f t="shared" si="16"/>
        <v>0.43589636237888818</v>
      </c>
      <c r="BA61" s="447">
        <f t="shared" si="17"/>
        <v>0.37157465550325297</v>
      </c>
      <c r="BB61" s="447">
        <f t="shared" si="18"/>
        <v>0.62253974160423275</v>
      </c>
      <c r="BC61" s="447">
        <f t="shared" si="19"/>
        <v>0.64488199060304907</v>
      </c>
    </row>
    <row r="62" spans="1:55" outlineLevel="1">
      <c r="A62" s="416" t="s">
        <v>288</v>
      </c>
      <c r="B62" s="416" t="s">
        <v>604</v>
      </c>
      <c r="C62" s="425" t="s">
        <v>634</v>
      </c>
      <c r="D62" s="424">
        <v>415.75618420658026</v>
      </c>
      <c r="E62" s="424">
        <v>464.71233899837688</v>
      </c>
      <c r="F62" s="424">
        <v>2161.5659731831033</v>
      </c>
      <c r="G62" s="424">
        <v>3465.0427920000002</v>
      </c>
      <c r="I62" s="425" t="s">
        <v>634</v>
      </c>
      <c r="J62" s="424">
        <v>43661</v>
      </c>
      <c r="K62" s="424">
        <v>41767</v>
      </c>
      <c r="L62" s="424">
        <v>197497</v>
      </c>
      <c r="M62" s="424">
        <v>258197</v>
      </c>
      <c r="O62" s="425" t="s">
        <v>634</v>
      </c>
      <c r="P62" s="449">
        <f t="shared" si="0"/>
        <v>3.5897475557931176E-4</v>
      </c>
      <c r="Q62" s="449">
        <f t="shared" si="1"/>
        <v>4.0670448468849521E-4</v>
      </c>
      <c r="R62" s="449">
        <f t="shared" si="2"/>
        <v>2.0423882704467535E-3</v>
      </c>
      <c r="S62" s="449">
        <f t="shared" si="3"/>
        <v>2.5381185998515641E-3</v>
      </c>
      <c r="U62" s="425" t="s">
        <v>634</v>
      </c>
      <c r="V62" s="424">
        <f t="shared" si="32"/>
        <v>9522.369716831503</v>
      </c>
      <c r="W62" s="424">
        <f t="shared" si="33"/>
        <v>11126.303995938824</v>
      </c>
      <c r="X62" s="424">
        <f t="shared" si="34"/>
        <v>10944.804089090485</v>
      </c>
      <c r="Y62" s="424">
        <f t="shared" si="35"/>
        <v>13420.15124885262</v>
      </c>
      <c r="AA62" s="425" t="s">
        <v>634</v>
      </c>
      <c r="AB62" s="424">
        <v>189.25867241129941</v>
      </c>
      <c r="AC62" s="424">
        <v>228.02053094227426</v>
      </c>
      <c r="AD62" s="424">
        <v>1051.1483710331854</v>
      </c>
      <c r="AE62" s="424">
        <v>1539.5607792153057</v>
      </c>
      <c r="AG62" s="425" t="s">
        <v>634</v>
      </c>
      <c r="AH62" s="424">
        <f t="shared" si="8"/>
        <v>4334.7305927784382</v>
      </c>
      <c r="AI62" s="424">
        <f t="shared" si="9"/>
        <v>5459.3466359152981</v>
      </c>
      <c r="AJ62" s="424">
        <f t="shared" si="10"/>
        <v>5322.351078918593</v>
      </c>
      <c r="AK62" s="424">
        <f t="shared" si="11"/>
        <v>5962.7368994035787</v>
      </c>
      <c r="AM62" s="425" t="s">
        <v>634</v>
      </c>
      <c r="AN62" s="448">
        <f t="shared" si="40"/>
        <v>226.49751179528084</v>
      </c>
      <c r="AO62" s="448">
        <f t="shared" si="41"/>
        <v>236.69180805610262</v>
      </c>
      <c r="AP62" s="448">
        <f t="shared" si="42"/>
        <v>1110.4176021499179</v>
      </c>
      <c r="AQ62" s="448">
        <f t="shared" si="43"/>
        <v>1925.4820127846945</v>
      </c>
      <c r="AS62" s="425" t="s">
        <v>634</v>
      </c>
      <c r="AT62" s="424">
        <f t="shared" si="12"/>
        <v>5187.6391240530647</v>
      </c>
      <c r="AU62" s="424">
        <f t="shared" si="13"/>
        <v>5666.9573600235262</v>
      </c>
      <c r="AV62" s="424">
        <f t="shared" si="14"/>
        <v>5622.4530101718901</v>
      </c>
      <c r="AW62" s="424">
        <f t="shared" si="15"/>
        <v>7457.4143494490427</v>
      </c>
      <c r="AY62" s="425" t="s">
        <v>634</v>
      </c>
      <c r="AZ62" s="447">
        <f t="shared" si="16"/>
        <v>0.54478446839587868</v>
      </c>
      <c r="BA62" s="447">
        <f t="shared" si="17"/>
        <v>0.50932972549482769</v>
      </c>
      <c r="BB62" s="447">
        <f t="shared" si="18"/>
        <v>0.51370978999763151</v>
      </c>
      <c r="BC62" s="447">
        <f t="shared" si="19"/>
        <v>0.55568780196025191</v>
      </c>
    </row>
    <row r="63" spans="1:55" outlineLevel="1">
      <c r="A63" s="416" t="s">
        <v>288</v>
      </c>
      <c r="B63" s="416" t="s">
        <v>603</v>
      </c>
      <c r="C63" s="425" t="s">
        <v>633</v>
      </c>
      <c r="D63" s="424">
        <v>770.72161098168988</v>
      </c>
      <c r="E63" s="424">
        <v>991.2914067836881</v>
      </c>
      <c r="F63" s="424">
        <v>1022.2716507933392</v>
      </c>
      <c r="G63" s="424">
        <v>1308.067209</v>
      </c>
      <c r="I63" s="425" t="s">
        <v>633</v>
      </c>
      <c r="J63" s="424">
        <v>88962</v>
      </c>
      <c r="K63" s="424">
        <v>105395</v>
      </c>
      <c r="L63" s="424">
        <v>137079</v>
      </c>
      <c r="M63" s="424">
        <v>174941</v>
      </c>
      <c r="O63" s="425" t="s">
        <v>633</v>
      </c>
      <c r="P63" s="449">
        <f t="shared" si="0"/>
        <v>7.3143336629593301E-4</v>
      </c>
      <c r="Q63" s="449">
        <f t="shared" si="1"/>
        <v>1.0262795787043348E-3</v>
      </c>
      <c r="R63" s="449">
        <f t="shared" si="2"/>
        <v>1.4175837694981217E-3</v>
      </c>
      <c r="S63" s="449">
        <f t="shared" si="3"/>
        <v>1.7196985479174139E-3</v>
      </c>
      <c r="U63" s="425" t="s">
        <v>633</v>
      </c>
      <c r="V63" s="424">
        <f t="shared" si="32"/>
        <v>8663.4924010441537</v>
      </c>
      <c r="W63" s="424">
        <f t="shared" si="33"/>
        <v>9405.4879907366394</v>
      </c>
      <c r="X63" s="424">
        <f t="shared" si="34"/>
        <v>7457.5365358175877</v>
      </c>
      <c r="Y63" s="424">
        <f t="shared" si="35"/>
        <v>7477.1906471324619</v>
      </c>
      <c r="AA63" s="425" t="s">
        <v>633</v>
      </c>
      <c r="AB63" s="424">
        <v>364.87940163931609</v>
      </c>
      <c r="AC63" s="424">
        <v>451.75956251355336</v>
      </c>
      <c r="AD63" s="424">
        <v>441.06778785071486</v>
      </c>
      <c r="AE63" s="424">
        <v>454.43435431109629</v>
      </c>
      <c r="AG63" s="425" t="s">
        <v>633</v>
      </c>
      <c r="AH63" s="424">
        <f t="shared" si="8"/>
        <v>4101.5197684327695</v>
      </c>
      <c r="AI63" s="424">
        <f t="shared" si="9"/>
        <v>4286.347194018249</v>
      </c>
      <c r="AJ63" s="424">
        <f t="shared" si="10"/>
        <v>3217.6174895550366</v>
      </c>
      <c r="AK63" s="424">
        <f t="shared" si="11"/>
        <v>2597.643515877332</v>
      </c>
      <c r="AM63" s="425" t="s">
        <v>633</v>
      </c>
      <c r="AN63" s="448">
        <f t="shared" si="40"/>
        <v>405.84220934237379</v>
      </c>
      <c r="AO63" s="448">
        <f t="shared" si="41"/>
        <v>539.5318442701348</v>
      </c>
      <c r="AP63" s="448">
        <f t="shared" si="42"/>
        <v>581.20386294262426</v>
      </c>
      <c r="AQ63" s="448">
        <f t="shared" si="43"/>
        <v>853.63285468890376</v>
      </c>
      <c r="AS63" s="425" t="s">
        <v>633</v>
      </c>
      <c r="AT63" s="424">
        <f t="shared" si="12"/>
        <v>4561.9726326113823</v>
      </c>
      <c r="AU63" s="424">
        <f t="shared" si="13"/>
        <v>5119.1407967183904</v>
      </c>
      <c r="AV63" s="424">
        <f t="shared" si="14"/>
        <v>4239.9190462625511</v>
      </c>
      <c r="AW63" s="424">
        <f t="shared" si="15"/>
        <v>4879.5471312551308</v>
      </c>
      <c r="AY63" s="425" t="s">
        <v>633</v>
      </c>
      <c r="AZ63" s="447">
        <f t="shared" si="16"/>
        <v>0.52657432146665917</v>
      </c>
      <c r="BA63" s="447">
        <f t="shared" si="17"/>
        <v>0.54427168497372769</v>
      </c>
      <c r="BB63" s="447">
        <f t="shared" si="18"/>
        <v>0.56854150507996382</v>
      </c>
      <c r="BC63" s="447">
        <f t="shared" si="19"/>
        <v>0.65259097454288661</v>
      </c>
    </row>
    <row r="64" spans="1:55" outlineLevel="1">
      <c r="A64" s="416" t="s">
        <v>288</v>
      </c>
      <c r="B64" s="416" t="s">
        <v>97</v>
      </c>
      <c r="C64" s="425" t="s">
        <v>97</v>
      </c>
      <c r="D64" s="424">
        <v>280.27676680338544</v>
      </c>
      <c r="E64" s="424">
        <v>624.90955942552023</v>
      </c>
      <c r="F64" s="424">
        <v>455.26946935406698</v>
      </c>
      <c r="G64" s="424">
        <v>465.988405</v>
      </c>
      <c r="I64" s="425" t="s">
        <v>97</v>
      </c>
      <c r="J64" s="424">
        <v>133124</v>
      </c>
      <c r="K64" s="424">
        <v>267918</v>
      </c>
      <c r="L64" s="424">
        <v>234432</v>
      </c>
      <c r="M64" s="424">
        <v>374469</v>
      </c>
      <c r="O64" s="425" t="s">
        <v>97</v>
      </c>
      <c r="P64" s="449">
        <f t="shared" si="0"/>
        <v>1.0945272751824351E-3</v>
      </c>
      <c r="Q64" s="449">
        <f t="shared" si="1"/>
        <v>2.6088407625343515E-3</v>
      </c>
      <c r="R64" s="449">
        <f t="shared" si="2"/>
        <v>2.4243465319340211E-3</v>
      </c>
      <c r="S64" s="449">
        <f t="shared" si="3"/>
        <v>3.6810913138720256E-3</v>
      </c>
      <c r="U64" s="425" t="s">
        <v>97</v>
      </c>
      <c r="V64" s="424">
        <f t="shared" si="32"/>
        <v>2105.3811995086194</v>
      </c>
      <c r="W64" s="424">
        <f t="shared" si="33"/>
        <v>2332.4657523030187</v>
      </c>
      <c r="X64" s="424">
        <f t="shared" si="34"/>
        <v>1942.0107722242142</v>
      </c>
      <c r="Y64" s="424">
        <f t="shared" si="35"/>
        <v>1244.3978139712499</v>
      </c>
      <c r="AA64" s="425" t="s">
        <v>97</v>
      </c>
      <c r="AB64" s="424">
        <v>159.64333900000003</v>
      </c>
      <c r="AC64" s="424">
        <v>367.01765399999999</v>
      </c>
      <c r="AD64" s="424">
        <v>283.29802800000004</v>
      </c>
      <c r="AE64" s="424">
        <v>308.46507199999996</v>
      </c>
      <c r="AG64" s="425" t="s">
        <v>97</v>
      </c>
      <c r="AH64" s="424">
        <f t="shared" si="8"/>
        <v>1199.2077987440284</v>
      </c>
      <c r="AI64" s="424">
        <f t="shared" si="9"/>
        <v>1369.888003045708</v>
      </c>
      <c r="AJ64" s="424">
        <f t="shared" si="10"/>
        <v>1208.4443591318593</v>
      </c>
      <c r="AK64" s="424">
        <f t="shared" si="11"/>
        <v>823.73994108991644</v>
      </c>
      <c r="AM64" s="425" t="s">
        <v>97</v>
      </c>
      <c r="AN64" s="448">
        <f t="shared" si="40"/>
        <v>120.63342780338542</v>
      </c>
      <c r="AO64" s="448">
        <f t="shared" si="41"/>
        <v>257.89190542552024</v>
      </c>
      <c r="AP64" s="448">
        <f t="shared" si="42"/>
        <v>171.97144135406694</v>
      </c>
      <c r="AQ64" s="448">
        <f t="shared" si="43"/>
        <v>157.52333300000004</v>
      </c>
      <c r="AS64" s="425" t="s">
        <v>97</v>
      </c>
      <c r="AT64" s="424">
        <f t="shared" si="12"/>
        <v>906.17340076459107</v>
      </c>
      <c r="AU64" s="424">
        <f t="shared" si="13"/>
        <v>962.57774925731098</v>
      </c>
      <c r="AV64" s="424">
        <f t="shared" si="14"/>
        <v>733.56641309235488</v>
      </c>
      <c r="AW64" s="424">
        <f t="shared" si="15"/>
        <v>420.65787288133339</v>
      </c>
      <c r="AY64" s="425" t="s">
        <v>97</v>
      </c>
      <c r="AZ64" s="447">
        <f t="shared" si="16"/>
        <v>0.43040823247404569</v>
      </c>
      <c r="BA64" s="447">
        <f t="shared" si="17"/>
        <v>0.41268676648601826</v>
      </c>
      <c r="BB64" s="447">
        <f t="shared" si="18"/>
        <v>0.37773550156582819</v>
      </c>
      <c r="BC64" s="447">
        <f t="shared" si="19"/>
        <v>0.33804131456876063</v>
      </c>
    </row>
    <row r="65" spans="1:55" outlineLevel="1">
      <c r="A65" s="416" t="s">
        <v>288</v>
      </c>
      <c r="B65" s="416" t="s">
        <v>602</v>
      </c>
      <c r="C65" s="425" t="s">
        <v>632</v>
      </c>
      <c r="D65" s="424">
        <v>42.451117841081988</v>
      </c>
      <c r="E65" s="424">
        <v>22.532057427115593</v>
      </c>
      <c r="F65" s="424">
        <v>26.124617316082237</v>
      </c>
      <c r="G65" s="424">
        <v>222.24627699999999</v>
      </c>
      <c r="I65" s="425" t="s">
        <v>632</v>
      </c>
      <c r="J65" s="424">
        <v>7706</v>
      </c>
      <c r="K65" s="424">
        <v>2856</v>
      </c>
      <c r="L65" s="424">
        <v>2340</v>
      </c>
      <c r="M65" s="424">
        <v>10825</v>
      </c>
      <c r="O65" s="425" t="s">
        <v>632</v>
      </c>
      <c r="P65" s="449">
        <f t="shared" si="0"/>
        <v>6.3357675419577564E-5</v>
      </c>
      <c r="Q65" s="449">
        <f t="shared" si="1"/>
        <v>2.7810185272352391E-5</v>
      </c>
      <c r="R65" s="449">
        <f t="shared" si="2"/>
        <v>2.4198790628948308E-5</v>
      </c>
      <c r="S65" s="449">
        <f t="shared" si="3"/>
        <v>1.0641151463182447E-4</v>
      </c>
      <c r="U65" s="425" t="s">
        <v>632</v>
      </c>
      <c r="V65" s="424">
        <f t="shared" si="32"/>
        <v>5508.8395848795726</v>
      </c>
      <c r="W65" s="424">
        <f t="shared" si="33"/>
        <v>7889.3758498303896</v>
      </c>
      <c r="X65" s="424">
        <f t="shared" si="34"/>
        <v>11164.366374394118</v>
      </c>
      <c r="Y65" s="424">
        <f t="shared" si="35"/>
        <v>20530.833903002309</v>
      </c>
      <c r="AA65" s="425" t="s">
        <v>632</v>
      </c>
      <c r="AB65" s="424">
        <v>16.866468999999999</v>
      </c>
      <c r="AC65" s="424">
        <v>8.6078230000000016</v>
      </c>
      <c r="AD65" s="424">
        <v>13.293095000000001</v>
      </c>
      <c r="AE65" s="424">
        <v>132.14631900000001</v>
      </c>
      <c r="AG65" s="425" t="s">
        <v>632</v>
      </c>
      <c r="AH65" s="424">
        <f t="shared" si="8"/>
        <v>2188.7450038930701</v>
      </c>
      <c r="AI65" s="424">
        <f t="shared" si="9"/>
        <v>3013.9436274509812</v>
      </c>
      <c r="AJ65" s="424">
        <f t="shared" si="10"/>
        <v>5680.80982905983</v>
      </c>
      <c r="AK65" s="424">
        <f t="shared" si="11"/>
        <v>12207.512147806005</v>
      </c>
      <c r="AM65" s="425" t="s">
        <v>632</v>
      </c>
      <c r="AN65" s="448">
        <f t="shared" si="40"/>
        <v>25.584648841081989</v>
      </c>
      <c r="AO65" s="448">
        <f t="shared" si="41"/>
        <v>13.924234427115591</v>
      </c>
      <c r="AP65" s="448">
        <f t="shared" si="42"/>
        <v>12.831522316082236</v>
      </c>
      <c r="AQ65" s="448">
        <f t="shared" si="43"/>
        <v>90.099957999999987</v>
      </c>
      <c r="AS65" s="425" t="s">
        <v>632</v>
      </c>
      <c r="AT65" s="424">
        <f t="shared" si="12"/>
        <v>3320.0945809865025</v>
      </c>
      <c r="AU65" s="424">
        <f t="shared" si="13"/>
        <v>4875.4322223794088</v>
      </c>
      <c r="AV65" s="424">
        <f t="shared" si="14"/>
        <v>5483.5565453342888</v>
      </c>
      <c r="AW65" s="424">
        <f t="shared" si="15"/>
        <v>8323.3217551963044</v>
      </c>
      <c r="AY65" s="425" t="s">
        <v>632</v>
      </c>
      <c r="AZ65" s="447">
        <f t="shared" si="16"/>
        <v>0.60268492662217943</v>
      </c>
      <c r="BA65" s="447">
        <f t="shared" si="17"/>
        <v>0.61797438925212611</v>
      </c>
      <c r="BB65" s="447">
        <f t="shared" si="18"/>
        <v>0.49116594363214611</v>
      </c>
      <c r="BC65" s="447">
        <f t="shared" si="19"/>
        <v>0.40540592722729835</v>
      </c>
    </row>
    <row r="66" spans="1:55" outlineLevel="1">
      <c r="A66" s="416" t="s">
        <v>288</v>
      </c>
      <c r="B66" s="416" t="s">
        <v>601</v>
      </c>
      <c r="C66" s="425" t="s">
        <v>631</v>
      </c>
      <c r="D66" s="424">
        <v>742.51991736272646</v>
      </c>
      <c r="E66" s="424">
        <v>887.47281780631579</v>
      </c>
      <c r="F66" s="424">
        <v>1024.0845375815732</v>
      </c>
      <c r="G66" s="424">
        <v>1057.9380799999999</v>
      </c>
      <c r="I66" s="425" t="s">
        <v>631</v>
      </c>
      <c r="J66" s="424">
        <v>56685</v>
      </c>
      <c r="K66" s="424">
        <v>83641</v>
      </c>
      <c r="L66" s="424">
        <v>82317</v>
      </c>
      <c r="M66" s="424">
        <v>81679</v>
      </c>
      <c r="O66" s="425" t="s">
        <v>631</v>
      </c>
      <c r="P66" s="449">
        <f t="shared" si="0"/>
        <v>4.6605629784048205E-4</v>
      </c>
      <c r="Q66" s="449">
        <f t="shared" si="1"/>
        <v>8.1445087757872072E-4</v>
      </c>
      <c r="R66" s="449">
        <f t="shared" si="2"/>
        <v>8.5127002059963148E-4</v>
      </c>
      <c r="S66" s="449">
        <f t="shared" si="3"/>
        <v>8.0291788486030395E-4</v>
      </c>
      <c r="U66" s="425" t="s">
        <v>631</v>
      </c>
      <c r="V66" s="424">
        <f t="shared" si="32"/>
        <v>13099.054729870802</v>
      </c>
      <c r="W66" s="424">
        <f t="shared" si="33"/>
        <v>10610.499848236102</v>
      </c>
      <c r="X66" s="424">
        <f t="shared" si="34"/>
        <v>12440.741737205841</v>
      </c>
      <c r="Y66" s="424">
        <f t="shared" si="35"/>
        <v>12952.387761848209</v>
      </c>
      <c r="AA66" s="425" t="s">
        <v>631</v>
      </c>
      <c r="AB66" s="424">
        <v>324.30486900000005</v>
      </c>
      <c r="AC66" s="424">
        <v>438.80234699999994</v>
      </c>
      <c r="AD66" s="424">
        <v>532.91874099999995</v>
      </c>
      <c r="AE66" s="424">
        <v>523.03780899999992</v>
      </c>
      <c r="AG66" s="425" t="s">
        <v>631</v>
      </c>
      <c r="AH66" s="424">
        <f t="shared" si="8"/>
        <v>5721.1761312516546</v>
      </c>
      <c r="AI66" s="424">
        <f t="shared" si="9"/>
        <v>5246.2589758611202</v>
      </c>
      <c r="AJ66" s="424">
        <f t="shared" si="10"/>
        <v>6473.9815712428772</v>
      </c>
      <c r="AK66" s="424">
        <f t="shared" si="11"/>
        <v>6403.577529107848</v>
      </c>
      <c r="AM66" s="425" t="s">
        <v>631</v>
      </c>
      <c r="AN66" s="448">
        <f t="shared" si="40"/>
        <v>418.21504836272641</v>
      </c>
      <c r="AO66" s="448">
        <f t="shared" si="41"/>
        <v>448.67047080631585</v>
      </c>
      <c r="AP66" s="448">
        <f t="shared" si="42"/>
        <v>491.1657965815732</v>
      </c>
      <c r="AQ66" s="448">
        <f t="shared" si="43"/>
        <v>534.90027099999998</v>
      </c>
      <c r="AS66" s="425" t="s">
        <v>631</v>
      </c>
      <c r="AT66" s="424">
        <f t="shared" si="12"/>
        <v>7377.8785986191479</v>
      </c>
      <c r="AU66" s="424">
        <f t="shared" si="13"/>
        <v>5364.2408723749813</v>
      </c>
      <c r="AV66" s="424">
        <f t="shared" si="14"/>
        <v>5966.7601659629627</v>
      </c>
      <c r="AW66" s="424">
        <f t="shared" si="15"/>
        <v>6548.8102327403612</v>
      </c>
      <c r="AY66" s="425" t="s">
        <v>631</v>
      </c>
      <c r="AZ66" s="447">
        <f t="shared" si="16"/>
        <v>0.56323748169360588</v>
      </c>
      <c r="BA66" s="447">
        <f t="shared" si="17"/>
        <v>0.50555967665055268</v>
      </c>
      <c r="BB66" s="447">
        <f t="shared" si="18"/>
        <v>0.47961450305800513</v>
      </c>
      <c r="BC66" s="447">
        <f t="shared" si="19"/>
        <v>0.50560640656776434</v>
      </c>
    </row>
    <row r="67" spans="1:55" outlineLevel="1">
      <c r="A67" s="416" t="s">
        <v>288</v>
      </c>
      <c r="B67" s="416" t="s">
        <v>597</v>
      </c>
      <c r="C67" s="425" t="s">
        <v>630</v>
      </c>
      <c r="D67" s="424">
        <v>5529.5568941199544</v>
      </c>
      <c r="E67" s="424">
        <v>7571.3029545369745</v>
      </c>
      <c r="F67" s="424">
        <v>5093.0558697546785</v>
      </c>
      <c r="G67" s="424">
        <v>5470.965553</v>
      </c>
      <c r="I67" s="425" t="s">
        <v>630</v>
      </c>
      <c r="J67" s="424">
        <v>688041</v>
      </c>
      <c r="K67" s="424">
        <v>1042898</v>
      </c>
      <c r="L67" s="424">
        <v>891338</v>
      </c>
      <c r="M67" s="424">
        <v>1036149</v>
      </c>
      <c r="O67" s="425" t="s">
        <v>630</v>
      </c>
      <c r="P67" s="449">
        <f t="shared" si="0"/>
        <v>5.6569787637375515E-3</v>
      </c>
      <c r="Q67" s="449">
        <f t="shared" si="1"/>
        <v>1.0155177381010422E-2</v>
      </c>
      <c r="R67" s="449">
        <f t="shared" si="2"/>
        <v>9.2176502741989422E-3</v>
      </c>
      <c r="S67" s="449">
        <f t="shared" si="3"/>
        <v>1.0185513577297949E-2</v>
      </c>
      <c r="U67" s="425" t="s">
        <v>630</v>
      </c>
      <c r="V67" s="424">
        <f t="shared" si="32"/>
        <v>8036.6677191038816</v>
      </c>
      <c r="W67" s="424">
        <f t="shared" si="33"/>
        <v>7259.869090301233</v>
      </c>
      <c r="X67" s="424">
        <f t="shared" si="34"/>
        <v>5713.9445078687086</v>
      </c>
      <c r="Y67" s="424">
        <f t="shared" si="35"/>
        <v>5280.0953849301595</v>
      </c>
      <c r="AA67" s="425" t="s">
        <v>630</v>
      </c>
      <c r="AB67" s="424">
        <v>2928.0092130000003</v>
      </c>
      <c r="AC67" s="424">
        <v>4041.406481</v>
      </c>
      <c r="AD67" s="424">
        <v>2750.8207900000007</v>
      </c>
      <c r="AE67" s="424">
        <v>2885.4770839999996</v>
      </c>
      <c r="AG67" s="425" t="s">
        <v>630</v>
      </c>
      <c r="AH67" s="424">
        <f t="shared" si="8"/>
        <v>4255.5737419717725</v>
      </c>
      <c r="AI67" s="424">
        <f t="shared" si="9"/>
        <v>3875.1694614430176</v>
      </c>
      <c r="AJ67" s="424">
        <f t="shared" si="10"/>
        <v>3086.1702182561503</v>
      </c>
      <c r="AK67" s="424">
        <f t="shared" si="11"/>
        <v>2784.8090226405657</v>
      </c>
      <c r="AM67" s="425" t="s">
        <v>630</v>
      </c>
      <c r="AN67" s="448">
        <f t="shared" si="40"/>
        <v>2601.5476811199542</v>
      </c>
      <c r="AO67" s="448">
        <f t="shared" si="41"/>
        <v>3529.8964735369746</v>
      </c>
      <c r="AP67" s="448">
        <f t="shared" si="42"/>
        <v>2342.2350797546778</v>
      </c>
      <c r="AQ67" s="448">
        <f t="shared" si="43"/>
        <v>2585.4884690000004</v>
      </c>
      <c r="AS67" s="425" t="s">
        <v>630</v>
      </c>
      <c r="AT67" s="424">
        <f t="shared" si="12"/>
        <v>3781.09397713211</v>
      </c>
      <c r="AU67" s="424">
        <f t="shared" si="13"/>
        <v>3384.6996288582145</v>
      </c>
      <c r="AV67" s="424">
        <f t="shared" si="14"/>
        <v>2627.7742896125574</v>
      </c>
      <c r="AW67" s="424">
        <f t="shared" si="15"/>
        <v>2495.2863622895939</v>
      </c>
      <c r="AY67" s="425" t="s">
        <v>630</v>
      </c>
      <c r="AZ67" s="447">
        <f t="shared" si="16"/>
        <v>0.47048031712747179</v>
      </c>
      <c r="BA67" s="447">
        <f t="shared" si="17"/>
        <v>0.46622047680997153</v>
      </c>
      <c r="BB67" s="447">
        <f t="shared" si="18"/>
        <v>0.45988796110879854</v>
      </c>
      <c r="BC67" s="447">
        <f t="shared" si="19"/>
        <v>0.47258357669282886</v>
      </c>
    </row>
    <row r="68" spans="1:55" outlineLevel="1">
      <c r="A68" s="416" t="s">
        <v>288</v>
      </c>
      <c r="B68" s="416" t="s">
        <v>597</v>
      </c>
      <c r="C68" s="425" t="s">
        <v>639</v>
      </c>
      <c r="D68" s="424">
        <v>32.162678421688994</v>
      </c>
      <c r="E68" s="424">
        <v>22.506698968823677</v>
      </c>
      <c r="F68" s="424">
        <v>27.966216655293316</v>
      </c>
      <c r="G68" s="424">
        <v>45.162621000000001</v>
      </c>
      <c r="I68" s="425" t="s">
        <v>639</v>
      </c>
      <c r="J68" s="424">
        <v>14206</v>
      </c>
      <c r="K68" s="424">
        <v>9810</v>
      </c>
      <c r="L68" s="424">
        <v>7372</v>
      </c>
      <c r="M68" s="424">
        <v>7632</v>
      </c>
      <c r="O68" s="425" t="s">
        <v>639</v>
      </c>
      <c r="P68" s="449">
        <f t="shared" ref="P68:P131" si="44">IFERROR(J68/$J$2,0)</f>
        <v>1.1679978419549948E-4</v>
      </c>
      <c r="Q68" s="449">
        <f t="shared" ref="Q68:Q131" si="45">IFERROR(K68/$K$2,0)</f>
        <v>9.552448092499193E-5</v>
      </c>
      <c r="R68" s="449">
        <f t="shared" ref="R68:R131" si="46">IFERROR(L68/$L$2,0)</f>
        <v>7.6236531844703809E-5</v>
      </c>
      <c r="S68" s="449">
        <f t="shared" ref="S68:S131" si="47">IFERROR(M68/$M$2,0)</f>
        <v>7.5023804126566688E-5</v>
      </c>
      <c r="U68" s="425" t="s">
        <v>639</v>
      </c>
      <c r="V68" s="424">
        <f t="shared" ref="V68:V99" si="48">IFERROR(D68*1000000/J68,0)</f>
        <v>2264.0207251646484</v>
      </c>
      <c r="W68" s="424">
        <f t="shared" ref="W68:W99" si="49">IFERROR(E68*1000000/K68,0)</f>
        <v>2294.2608530910989</v>
      </c>
      <c r="X68" s="424">
        <f t="shared" ref="X68:X99" si="50">IFERROR(F68*1000000/L68,0)</f>
        <v>3793.5725251347417</v>
      </c>
      <c r="Y68" s="424">
        <f t="shared" ref="Y68:Y99" si="51">IFERROR(G68*1000000/M68,0)</f>
        <v>5917.5341981132078</v>
      </c>
      <c r="AA68" s="425" t="s">
        <v>639</v>
      </c>
      <c r="AB68" s="424">
        <v>8.2300680000000028</v>
      </c>
      <c r="AC68" s="424">
        <v>5.8145549999999986</v>
      </c>
      <c r="AD68" s="424">
        <v>4.2577709999999982</v>
      </c>
      <c r="AE68" s="424">
        <v>4.4335500000000039</v>
      </c>
      <c r="AG68" s="425" t="s">
        <v>639</v>
      </c>
      <c r="AH68" s="424">
        <f t="shared" ref="AH68:AH131" si="52">IFERROR(AB68*1000000/J68,0)</f>
        <v>579.33746304378451</v>
      </c>
      <c r="AI68" s="424">
        <f t="shared" ref="AI68:AI131" si="53">IFERROR(AC68*1000000/K68,0)</f>
        <v>592.71712538226279</v>
      </c>
      <c r="AJ68" s="424">
        <f t="shared" ref="AJ68:AJ131" si="54">IFERROR(AD68*1000000/L68,0)</f>
        <v>577.55982094411263</v>
      </c>
      <c r="AK68" s="424">
        <f t="shared" ref="AK68:AK131" si="55">IFERROR(AE68*1000000/M68,0)</f>
        <v>580.9158805031451</v>
      </c>
      <c r="AM68" s="425" t="s">
        <v>639</v>
      </c>
      <c r="AN68" s="448">
        <f t="shared" si="40"/>
        <v>23.932610421688992</v>
      </c>
      <c r="AO68" s="448">
        <f t="shared" si="41"/>
        <v>16.692143968823679</v>
      </c>
      <c r="AP68" s="448">
        <f t="shared" si="42"/>
        <v>23.708445655293318</v>
      </c>
      <c r="AQ68" s="448">
        <f t="shared" si="43"/>
        <v>40.729070999999998</v>
      </c>
      <c r="AS68" s="425" t="s">
        <v>639</v>
      </c>
      <c r="AT68" s="424">
        <f t="shared" ref="AT68:AT131" si="56">IFERROR(AN68*1000000/J68,0)</f>
        <v>1684.6832621208639</v>
      </c>
      <c r="AU68" s="424">
        <f t="shared" ref="AU68:AU131" si="57">IFERROR(AO68*1000000/K68,0)</f>
        <v>1701.5437277088358</v>
      </c>
      <c r="AV68" s="424">
        <f t="shared" ref="AV68:AV131" si="58">IFERROR(AP68*1000000/L68,0)</f>
        <v>3216.0127041906294</v>
      </c>
      <c r="AW68" s="424">
        <f t="shared" ref="AW68:AW131" si="59">IFERROR(AQ68*1000000/M68,0)</f>
        <v>5336.6183176100631</v>
      </c>
      <c r="AY68" s="425" t="s">
        <v>639</v>
      </c>
      <c r="AZ68" s="447">
        <f t="shared" ref="AZ68:AZ131" si="60">IFERROR(AN68/D68,0)</f>
        <v>0.7441112368785171</v>
      </c>
      <c r="BA68" s="447">
        <f t="shared" ref="BA68:BA131" si="61">IFERROR(AO68/E68,0)</f>
        <v>0.74165225171162008</v>
      </c>
      <c r="BB68" s="447">
        <f t="shared" ref="BB68:BB131" si="62">IFERROR(AP68/F68,0)</f>
        <v>0.84775305675127466</v>
      </c>
      <c r="BC68" s="447">
        <f t="shared" ref="BC68:BC131" si="63">IFERROR(AQ68/G68,0)</f>
        <v>0.90183142825125218</v>
      </c>
    </row>
    <row r="69" spans="1:55" outlineLevel="1">
      <c r="A69" s="416" t="s">
        <v>288</v>
      </c>
      <c r="B69" s="416" t="s">
        <v>600</v>
      </c>
      <c r="C69" s="425" t="s">
        <v>629</v>
      </c>
      <c r="D69" s="424">
        <v>312.8564089474965</v>
      </c>
      <c r="E69" s="424">
        <v>441.21427351305942</v>
      </c>
      <c r="F69" s="424">
        <v>354.14478783074583</v>
      </c>
      <c r="G69" s="424">
        <v>300.70651700000002</v>
      </c>
      <c r="I69" s="425" t="s">
        <v>629</v>
      </c>
      <c r="J69" s="424">
        <v>55545</v>
      </c>
      <c r="K69" s="424">
        <v>90435</v>
      </c>
      <c r="L69" s="424">
        <v>75234</v>
      </c>
      <c r="M69" s="424">
        <v>73364</v>
      </c>
      <c r="O69" s="425" t="s">
        <v>629</v>
      </c>
      <c r="P69" s="449">
        <f t="shared" si="44"/>
        <v>4.5668337414747417E-4</v>
      </c>
      <c r="Q69" s="449">
        <f t="shared" si="45"/>
        <v>8.8060717965867947E-4</v>
      </c>
      <c r="R69" s="449">
        <f t="shared" si="46"/>
        <v>7.7802214281123805E-4</v>
      </c>
      <c r="S69" s="449">
        <f t="shared" si="47"/>
        <v>7.2118007939484256E-4</v>
      </c>
      <c r="U69" s="425" t="s">
        <v>629</v>
      </c>
      <c r="V69" s="424">
        <f t="shared" si="48"/>
        <v>5632.485533306266</v>
      </c>
      <c r="W69" s="424">
        <f t="shared" si="49"/>
        <v>4878.7999503849114</v>
      </c>
      <c r="X69" s="424">
        <f t="shared" si="50"/>
        <v>4707.2439034312383</v>
      </c>
      <c r="Y69" s="424">
        <f t="shared" si="51"/>
        <v>4098.8293577231343</v>
      </c>
      <c r="AA69" s="425" t="s">
        <v>629</v>
      </c>
      <c r="AB69" s="424">
        <v>114.54594900000001</v>
      </c>
      <c r="AC69" s="424">
        <v>175.87384899999995</v>
      </c>
      <c r="AD69" s="424">
        <v>153.1883</v>
      </c>
      <c r="AE69" s="424">
        <v>158.55417600000001</v>
      </c>
      <c r="AG69" s="425" t="s">
        <v>629</v>
      </c>
      <c r="AH69" s="424">
        <f t="shared" si="52"/>
        <v>2062.2189035916826</v>
      </c>
      <c r="AI69" s="424">
        <f t="shared" si="53"/>
        <v>1944.7542323215562</v>
      </c>
      <c r="AJ69" s="424">
        <f t="shared" si="54"/>
        <v>2036.1578541616823</v>
      </c>
      <c r="AK69" s="424">
        <f t="shared" si="55"/>
        <v>2161.1986260291151</v>
      </c>
      <c r="AM69" s="425" t="s">
        <v>629</v>
      </c>
      <c r="AN69" s="448">
        <f t="shared" si="40"/>
        <v>198.3104599474965</v>
      </c>
      <c r="AO69" s="448">
        <f t="shared" si="41"/>
        <v>265.34042451305947</v>
      </c>
      <c r="AP69" s="448">
        <f t="shared" si="42"/>
        <v>200.95648783074583</v>
      </c>
      <c r="AQ69" s="448">
        <f t="shared" si="43"/>
        <v>142.15234100000001</v>
      </c>
      <c r="AS69" s="425" t="s">
        <v>629</v>
      </c>
      <c r="AT69" s="424">
        <f t="shared" si="56"/>
        <v>3570.2666297145829</v>
      </c>
      <c r="AU69" s="424">
        <f t="shared" si="57"/>
        <v>2934.0457180633543</v>
      </c>
      <c r="AV69" s="424">
        <f t="shared" si="58"/>
        <v>2671.0860492695565</v>
      </c>
      <c r="AW69" s="424">
        <f t="shared" si="59"/>
        <v>1937.6307316940188</v>
      </c>
      <c r="AY69" s="425" t="s">
        <v>629</v>
      </c>
      <c r="AZ69" s="447">
        <f t="shared" si="60"/>
        <v>0.63387053701296214</v>
      </c>
      <c r="BA69" s="447">
        <f t="shared" si="61"/>
        <v>0.60138676475797581</v>
      </c>
      <c r="BB69" s="447">
        <f t="shared" si="62"/>
        <v>0.56744160788493003</v>
      </c>
      <c r="BC69" s="447">
        <f t="shared" si="63"/>
        <v>0.47272783582538719</v>
      </c>
    </row>
    <row r="70" spans="1:55">
      <c r="C70" s="432" t="s">
        <v>189</v>
      </c>
      <c r="D70" s="431">
        <f>SUM(D71:D82)</f>
        <v>16210.085351478307</v>
      </c>
      <c r="E70" s="431">
        <f>SUM(E71:E82)</f>
        <v>14843.837066585698</v>
      </c>
      <c r="F70" s="431">
        <f>SUM(F71:F82)</f>
        <v>14808.383245188239</v>
      </c>
      <c r="G70" s="431">
        <f>SUM(G71:G82)</f>
        <v>17607.569499000001</v>
      </c>
      <c r="I70" s="432" t="s">
        <v>302</v>
      </c>
      <c r="J70" s="431">
        <f>SUM(J71:J82)</f>
        <v>3816496</v>
      </c>
      <c r="K70" s="431">
        <f>SUM(K71:K82)</f>
        <v>3333933</v>
      </c>
      <c r="L70" s="431">
        <f>SUM(L71:L82)</f>
        <v>3030180</v>
      </c>
      <c r="M70" s="431">
        <f>SUM(M71:M82)</f>
        <v>3324093</v>
      </c>
      <c r="O70" s="432" t="s">
        <v>302</v>
      </c>
      <c r="P70" s="445">
        <f t="shared" si="44"/>
        <v>3.1378706826903205E-2</v>
      </c>
      <c r="Q70" s="445">
        <f t="shared" si="45"/>
        <v>3.2464038660927744E-2</v>
      </c>
      <c r="R70" s="445">
        <f t="shared" si="46"/>
        <v>3.1336192900866061E-2</v>
      </c>
      <c r="S70" s="445">
        <f t="shared" si="47"/>
        <v>3.2676376065315961E-2</v>
      </c>
      <c r="U70" s="432" t="s">
        <v>302</v>
      </c>
      <c r="V70" s="431">
        <f t="shared" si="48"/>
        <v>4247.3738611224289</v>
      </c>
      <c r="W70" s="431">
        <f t="shared" si="49"/>
        <v>4452.3501421851306</v>
      </c>
      <c r="X70" s="431">
        <f t="shared" si="50"/>
        <v>4886.9648816863155</v>
      </c>
      <c r="Y70" s="431">
        <f t="shared" si="51"/>
        <v>5296.9545373730516</v>
      </c>
      <c r="AA70" s="432" t="s">
        <v>302</v>
      </c>
      <c r="AB70" s="431">
        <f>SUM(AB71:AB82)</f>
        <v>9057.4425395588987</v>
      </c>
      <c r="AC70" s="431">
        <f>SUM(AC71:AC82)</f>
        <v>7928.9775209289483</v>
      </c>
      <c r="AD70" s="431">
        <f>SUM(AD71:AD82)</f>
        <v>7314.169319262609</v>
      </c>
      <c r="AE70" s="431">
        <f>SUM(AE71:AE82)</f>
        <v>8715.1077391836116</v>
      </c>
      <c r="AG70" s="432" t="s">
        <v>302</v>
      </c>
      <c r="AH70" s="431">
        <f t="shared" si="52"/>
        <v>2373.2351716231065</v>
      </c>
      <c r="AI70" s="431">
        <f t="shared" si="53"/>
        <v>2378.2654063320856</v>
      </c>
      <c r="AJ70" s="431">
        <f t="shared" si="54"/>
        <v>2413.7738745759684</v>
      </c>
      <c r="AK70" s="431">
        <f t="shared" si="55"/>
        <v>2621.8002141286693</v>
      </c>
      <c r="AM70" s="432" t="s">
        <v>302</v>
      </c>
      <c r="AN70" s="444">
        <f>SUM(AN71:AN82)</f>
        <v>7152.6428119194079</v>
      </c>
      <c r="AO70" s="444">
        <f>SUM(AO71:AO82)</f>
        <v>6914.8595456567491</v>
      </c>
      <c r="AP70" s="444">
        <f>SUM(AP71:AP82)</f>
        <v>7494.213925925631</v>
      </c>
      <c r="AQ70" s="444">
        <f>SUM(AQ71:AQ82)</f>
        <v>8892.4617598163895</v>
      </c>
      <c r="AS70" s="432" t="s">
        <v>302</v>
      </c>
      <c r="AT70" s="431">
        <f t="shared" si="56"/>
        <v>1874.1386894993229</v>
      </c>
      <c r="AU70" s="431">
        <f t="shared" si="57"/>
        <v>2074.0847358530445</v>
      </c>
      <c r="AV70" s="431">
        <f t="shared" si="58"/>
        <v>2473.1910071103466</v>
      </c>
      <c r="AW70" s="431">
        <f t="shared" si="59"/>
        <v>2675.1543232443823</v>
      </c>
      <c r="AY70" s="432" t="s">
        <v>302</v>
      </c>
      <c r="AZ70" s="443">
        <f t="shared" si="60"/>
        <v>0.44124646211484075</v>
      </c>
      <c r="BA70" s="443">
        <f t="shared" si="61"/>
        <v>0.46584043698663885</v>
      </c>
      <c r="BB70" s="443">
        <f t="shared" si="62"/>
        <v>0.50607914461970471</v>
      </c>
      <c r="BC70" s="443">
        <f t="shared" si="63"/>
        <v>0.50503630045710879</v>
      </c>
    </row>
    <row r="71" spans="1:55" outlineLevel="1">
      <c r="A71" s="416" t="s">
        <v>302</v>
      </c>
      <c r="B71" s="416" t="s">
        <v>608</v>
      </c>
      <c r="C71" s="425" t="s">
        <v>638</v>
      </c>
      <c r="D71" s="424">
        <v>4161.0044543332733</v>
      </c>
      <c r="E71" s="424">
        <v>4096.4982374236133</v>
      </c>
      <c r="F71" s="424">
        <v>3486.9323011855108</v>
      </c>
      <c r="G71" s="424">
        <v>3277.07179</v>
      </c>
      <c r="I71" s="425" t="s">
        <v>638</v>
      </c>
      <c r="J71" s="424">
        <v>894425</v>
      </c>
      <c r="K71" s="424">
        <v>814709</v>
      </c>
      <c r="L71" s="424">
        <v>689569</v>
      </c>
      <c r="M71" s="424">
        <v>676746</v>
      </c>
      <c r="O71" s="425" t="s">
        <v>638</v>
      </c>
      <c r="P71" s="449">
        <f t="shared" si="44"/>
        <v>7.3538397141390691E-3</v>
      </c>
      <c r="Q71" s="449">
        <f t="shared" si="45"/>
        <v>7.9331961600325445E-3</v>
      </c>
      <c r="R71" s="449">
        <f t="shared" si="46"/>
        <v>7.1310836988090834E-3</v>
      </c>
      <c r="S71" s="449">
        <f t="shared" si="47"/>
        <v>6.6525234994021876E-3</v>
      </c>
      <c r="U71" s="425" t="s">
        <v>638</v>
      </c>
      <c r="V71" s="424">
        <f t="shared" si="48"/>
        <v>4652.1558032627372</v>
      </c>
      <c r="W71" s="424">
        <f t="shared" si="49"/>
        <v>5028.1735410111014</v>
      </c>
      <c r="X71" s="424">
        <f t="shared" si="50"/>
        <v>5056.6836693434752</v>
      </c>
      <c r="Y71" s="424">
        <f t="shared" si="51"/>
        <v>4842.3955073247571</v>
      </c>
      <c r="AA71" s="425" t="s">
        <v>638</v>
      </c>
      <c r="AB71" s="424">
        <v>2283.7743057308235</v>
      </c>
      <c r="AC71" s="424">
        <v>2103.5011013832977</v>
      </c>
      <c r="AD71" s="424">
        <v>1468.5176124271625</v>
      </c>
      <c r="AE71" s="424">
        <v>1228.1054137512074</v>
      </c>
      <c r="AG71" s="425" t="s">
        <v>638</v>
      </c>
      <c r="AH71" s="424">
        <f t="shared" si="52"/>
        <v>2553.3435511427156</v>
      </c>
      <c r="AI71" s="424">
        <f t="shared" si="53"/>
        <v>2581.9048290657124</v>
      </c>
      <c r="AJ71" s="424">
        <f t="shared" si="54"/>
        <v>2129.6166336177562</v>
      </c>
      <c r="AK71" s="424">
        <f t="shared" si="55"/>
        <v>1814.7213485579632</v>
      </c>
      <c r="AM71" s="425" t="s">
        <v>638</v>
      </c>
      <c r="AN71" s="448">
        <f t="shared" ref="AN71:AN82" si="64">D71-AB71</f>
        <v>1877.2301486024498</v>
      </c>
      <c r="AO71" s="448">
        <f t="shared" ref="AO71:AO82" si="65">E71-AC71</f>
        <v>1992.9971360403156</v>
      </c>
      <c r="AP71" s="448">
        <f t="shared" ref="AP71:AP82" si="66">F71-AD71</f>
        <v>2018.4146887583483</v>
      </c>
      <c r="AQ71" s="448">
        <f t="shared" ref="AQ71:AQ82" si="67">G71-AE71</f>
        <v>2048.9663762487926</v>
      </c>
      <c r="AS71" s="425" t="s">
        <v>638</v>
      </c>
      <c r="AT71" s="424">
        <f t="shared" si="56"/>
        <v>2098.8122521200212</v>
      </c>
      <c r="AU71" s="424">
        <f t="shared" si="57"/>
        <v>2446.2687119453885</v>
      </c>
      <c r="AV71" s="424">
        <f t="shared" si="58"/>
        <v>2927.0670357257191</v>
      </c>
      <c r="AW71" s="424">
        <f t="shared" si="59"/>
        <v>3027.6741587667939</v>
      </c>
      <c r="AY71" s="425" t="s">
        <v>638</v>
      </c>
      <c r="AZ71" s="447">
        <f t="shared" si="60"/>
        <v>0.45114831507750514</v>
      </c>
      <c r="BA71" s="447">
        <f t="shared" si="61"/>
        <v>0.48651238705127814</v>
      </c>
      <c r="BB71" s="447">
        <f t="shared" si="62"/>
        <v>0.57885112598031052</v>
      </c>
      <c r="BC71" s="447">
        <f t="shared" si="63"/>
        <v>0.62524305463835828</v>
      </c>
    </row>
    <row r="72" spans="1:55" outlineLevel="1">
      <c r="A72" s="416" t="s">
        <v>302</v>
      </c>
      <c r="B72" s="416" t="s">
        <v>607</v>
      </c>
      <c r="C72" s="425" t="s">
        <v>637</v>
      </c>
      <c r="D72" s="424">
        <v>1143.0257754693475</v>
      </c>
      <c r="E72" s="424">
        <v>1105.7110831889383</v>
      </c>
      <c r="F72" s="424">
        <v>1107.4046644459343</v>
      </c>
      <c r="G72" s="424">
        <v>1385.719951</v>
      </c>
      <c r="I72" s="425" t="s">
        <v>637</v>
      </c>
      <c r="J72" s="424">
        <v>165382</v>
      </c>
      <c r="K72" s="424">
        <v>173808</v>
      </c>
      <c r="L72" s="424">
        <v>195851</v>
      </c>
      <c r="M72" s="424">
        <v>265028</v>
      </c>
      <c r="O72" s="425" t="s">
        <v>637</v>
      </c>
      <c r="P72" s="449">
        <f t="shared" si="44"/>
        <v>1.3597481282430026E-3</v>
      </c>
      <c r="Q72" s="449">
        <f t="shared" si="45"/>
        <v>1.6924484180031599E-3</v>
      </c>
      <c r="R72" s="449">
        <f t="shared" si="46"/>
        <v>2.0253663860983566E-3</v>
      </c>
      <c r="S72" s="449">
        <f t="shared" si="47"/>
        <v>2.6052684434035266E-3</v>
      </c>
      <c r="U72" s="425" t="s">
        <v>637</v>
      </c>
      <c r="V72" s="424">
        <f t="shared" si="48"/>
        <v>6911.4279393727702</v>
      </c>
      <c r="W72" s="424">
        <f t="shared" si="49"/>
        <v>6361.681183771394</v>
      </c>
      <c r="X72" s="424">
        <f t="shared" si="50"/>
        <v>5654.322237037004</v>
      </c>
      <c r="Y72" s="424">
        <f t="shared" si="51"/>
        <v>5228.5794368896868</v>
      </c>
      <c r="AA72" s="425" t="s">
        <v>637</v>
      </c>
      <c r="AB72" s="424">
        <v>625.9140371891051</v>
      </c>
      <c r="AC72" s="424">
        <v>582.06098717919758</v>
      </c>
      <c r="AD72" s="424">
        <v>443.95382018027254</v>
      </c>
      <c r="AE72" s="424">
        <v>537.96931230609198</v>
      </c>
      <c r="AG72" s="425" t="s">
        <v>637</v>
      </c>
      <c r="AH72" s="424">
        <f t="shared" si="52"/>
        <v>3784.6563543136808</v>
      </c>
      <c r="AI72" s="424">
        <f t="shared" si="53"/>
        <v>3348.8733958114562</v>
      </c>
      <c r="AJ72" s="424">
        <f t="shared" si="54"/>
        <v>2266.793736974907</v>
      </c>
      <c r="AK72" s="424">
        <f t="shared" si="55"/>
        <v>2029.8584010221261</v>
      </c>
      <c r="AM72" s="425" t="s">
        <v>637</v>
      </c>
      <c r="AN72" s="448">
        <f t="shared" si="64"/>
        <v>517.11173828024243</v>
      </c>
      <c r="AO72" s="448">
        <f t="shared" si="65"/>
        <v>523.65009600974076</v>
      </c>
      <c r="AP72" s="448">
        <f t="shared" si="66"/>
        <v>663.45084426566177</v>
      </c>
      <c r="AQ72" s="448">
        <f t="shared" si="67"/>
        <v>847.75063869390806</v>
      </c>
      <c r="AS72" s="425" t="s">
        <v>637</v>
      </c>
      <c r="AT72" s="424">
        <f t="shared" si="56"/>
        <v>3126.7715850590903</v>
      </c>
      <c r="AU72" s="424">
        <f t="shared" si="57"/>
        <v>3012.8077879599373</v>
      </c>
      <c r="AV72" s="424">
        <f t="shared" si="58"/>
        <v>3387.5285000620966</v>
      </c>
      <c r="AW72" s="424">
        <f t="shared" si="59"/>
        <v>3198.7210358675616</v>
      </c>
      <c r="AY72" s="425" t="s">
        <v>637</v>
      </c>
      <c r="AZ72" s="447">
        <f t="shared" si="60"/>
        <v>0.45240601688785781</v>
      </c>
      <c r="BA72" s="447">
        <f t="shared" si="61"/>
        <v>0.47358672981689021</v>
      </c>
      <c r="BB72" s="447">
        <f t="shared" si="62"/>
        <v>0.59910425300367043</v>
      </c>
      <c r="BC72" s="447">
        <f t="shared" si="63"/>
        <v>0.61177631027259993</v>
      </c>
    </row>
    <row r="73" spans="1:55" outlineLevel="1">
      <c r="A73" s="416" t="s">
        <v>302</v>
      </c>
      <c r="B73" s="416" t="s">
        <v>606</v>
      </c>
      <c r="C73" s="425" t="s">
        <v>636</v>
      </c>
      <c r="D73" s="424">
        <v>1718.7241400656574</v>
      </c>
      <c r="E73" s="424">
        <v>1156.2545923886687</v>
      </c>
      <c r="F73" s="424">
        <v>1268.3484968636726</v>
      </c>
      <c r="G73" s="424">
        <v>1413.8652929999998</v>
      </c>
      <c r="I73" s="425" t="s">
        <v>636</v>
      </c>
      <c r="J73" s="424">
        <v>147366</v>
      </c>
      <c r="K73" s="424">
        <v>96184</v>
      </c>
      <c r="L73" s="424">
        <v>105106</v>
      </c>
      <c r="M73" s="424">
        <v>134185</v>
      </c>
      <c r="O73" s="425" t="s">
        <v>636</v>
      </c>
      <c r="P73" s="449">
        <f t="shared" si="44"/>
        <v>1.2116230464419243E-3</v>
      </c>
      <c r="Q73" s="449">
        <f t="shared" si="45"/>
        <v>9.3658783621706674E-4</v>
      </c>
      <c r="R73" s="449">
        <f t="shared" si="46"/>
        <v>1.0869393537804447E-3</v>
      </c>
      <c r="S73" s="449">
        <f t="shared" si="47"/>
        <v>1.3190604240989716E-3</v>
      </c>
      <c r="U73" s="425" t="s">
        <v>636</v>
      </c>
      <c r="V73" s="424">
        <f t="shared" si="48"/>
        <v>11662.962556258957</v>
      </c>
      <c r="W73" s="424">
        <f t="shared" si="49"/>
        <v>12021.277888096449</v>
      </c>
      <c r="X73" s="424">
        <f t="shared" si="50"/>
        <v>12067.327239773871</v>
      </c>
      <c r="Y73" s="424">
        <f t="shared" si="51"/>
        <v>10536.686611767334</v>
      </c>
      <c r="AA73" s="425" t="s">
        <v>636</v>
      </c>
      <c r="AB73" s="424">
        <v>863.04370499999993</v>
      </c>
      <c r="AC73" s="424">
        <v>579.59875799999998</v>
      </c>
      <c r="AD73" s="424">
        <v>611.55118699999991</v>
      </c>
      <c r="AE73" s="424">
        <v>722.51317599999993</v>
      </c>
      <c r="AG73" s="425" t="s">
        <v>636</v>
      </c>
      <c r="AH73" s="424">
        <f t="shared" si="52"/>
        <v>5856.4642115549032</v>
      </c>
      <c r="AI73" s="424">
        <f t="shared" si="53"/>
        <v>6025.937349247276</v>
      </c>
      <c r="AJ73" s="424">
        <f t="shared" si="54"/>
        <v>5818.4231823111895</v>
      </c>
      <c r="AK73" s="424">
        <f t="shared" si="55"/>
        <v>5384.4556097924496</v>
      </c>
      <c r="AM73" s="425" t="s">
        <v>636</v>
      </c>
      <c r="AN73" s="448">
        <f t="shared" si="64"/>
        <v>855.68043506565743</v>
      </c>
      <c r="AO73" s="448">
        <f t="shared" si="65"/>
        <v>576.65583438866872</v>
      </c>
      <c r="AP73" s="448">
        <f t="shared" si="66"/>
        <v>656.79730986367269</v>
      </c>
      <c r="AQ73" s="448">
        <f t="shared" si="67"/>
        <v>691.35211699999991</v>
      </c>
      <c r="AS73" s="425" t="s">
        <v>636</v>
      </c>
      <c r="AT73" s="424">
        <f t="shared" si="56"/>
        <v>5806.4983447040522</v>
      </c>
      <c r="AU73" s="424">
        <f t="shared" si="57"/>
        <v>5995.3405388491719</v>
      </c>
      <c r="AV73" s="424">
        <f t="shared" si="58"/>
        <v>6248.9040574626824</v>
      </c>
      <c r="AW73" s="424">
        <f t="shared" si="59"/>
        <v>5152.2310019748847</v>
      </c>
      <c r="AY73" s="425" t="s">
        <v>636</v>
      </c>
      <c r="AZ73" s="447">
        <f t="shared" si="60"/>
        <v>0.49785792560810216</v>
      </c>
      <c r="BA73" s="447">
        <f t="shared" si="61"/>
        <v>0.49872738943883821</v>
      </c>
      <c r="BB73" s="447">
        <f t="shared" si="62"/>
        <v>0.51783662888218651</v>
      </c>
      <c r="BC73" s="447">
        <f t="shared" si="63"/>
        <v>0.48898018815714717</v>
      </c>
    </row>
    <row r="74" spans="1:55" outlineLevel="1">
      <c r="A74" s="416" t="s">
        <v>302</v>
      </c>
      <c r="B74" s="416" t="s">
        <v>605</v>
      </c>
      <c r="C74" s="425" t="s">
        <v>635</v>
      </c>
      <c r="D74" s="424">
        <v>398.93686179605379</v>
      </c>
      <c r="E74" s="424">
        <v>265.57495981768369</v>
      </c>
      <c r="F74" s="424">
        <v>219.3809797923187</v>
      </c>
      <c r="G74" s="424">
        <v>215.74056899999999</v>
      </c>
      <c r="I74" s="425" t="s">
        <v>635</v>
      </c>
      <c r="J74" s="424">
        <v>138967</v>
      </c>
      <c r="K74" s="424">
        <v>105105</v>
      </c>
      <c r="L74" s="424">
        <v>81668</v>
      </c>
      <c r="M74" s="424">
        <v>87712</v>
      </c>
      <c r="O74" s="425" t="s">
        <v>635</v>
      </c>
      <c r="P74" s="449">
        <f t="shared" si="44"/>
        <v>1.1425676200405444E-3</v>
      </c>
      <c r="Q74" s="449">
        <f t="shared" si="45"/>
        <v>1.023455715353851E-3</v>
      </c>
      <c r="R74" s="449">
        <f t="shared" si="46"/>
        <v>8.4455847567732915E-4</v>
      </c>
      <c r="S74" s="449">
        <f t="shared" si="47"/>
        <v>8.6222325832670558E-4</v>
      </c>
      <c r="U74" s="425" t="s">
        <v>635</v>
      </c>
      <c r="V74" s="424">
        <f t="shared" si="48"/>
        <v>2870.7309058701258</v>
      </c>
      <c r="W74" s="424">
        <f t="shared" si="49"/>
        <v>2526.7585730239634</v>
      </c>
      <c r="X74" s="424">
        <f t="shared" si="50"/>
        <v>2686.2538545368898</v>
      </c>
      <c r="Y74" s="424">
        <f t="shared" si="51"/>
        <v>2459.6471292411529</v>
      </c>
      <c r="AA74" s="425" t="s">
        <v>635</v>
      </c>
      <c r="AB74" s="424">
        <v>230.22165053525421</v>
      </c>
      <c r="AC74" s="424">
        <v>141.50350604964174</v>
      </c>
      <c r="AD74" s="424">
        <v>84.620651732855805</v>
      </c>
      <c r="AE74" s="424">
        <v>80.255597261631721</v>
      </c>
      <c r="AG74" s="425" t="s">
        <v>635</v>
      </c>
      <c r="AH74" s="424">
        <f t="shared" si="52"/>
        <v>1656.6641759212921</v>
      </c>
      <c r="AI74" s="424">
        <f t="shared" si="53"/>
        <v>1346.3061324355808</v>
      </c>
      <c r="AJ74" s="424">
        <f t="shared" si="54"/>
        <v>1036.1543289030687</v>
      </c>
      <c r="AK74" s="424">
        <f t="shared" si="55"/>
        <v>914.98993594527235</v>
      </c>
      <c r="AM74" s="425" t="s">
        <v>635</v>
      </c>
      <c r="AN74" s="448">
        <f t="shared" si="64"/>
        <v>168.71521126079958</v>
      </c>
      <c r="AO74" s="448">
        <f t="shared" si="65"/>
        <v>124.07145376804195</v>
      </c>
      <c r="AP74" s="448">
        <f t="shared" si="66"/>
        <v>134.76032805946289</v>
      </c>
      <c r="AQ74" s="448">
        <f t="shared" si="67"/>
        <v>135.48497173836827</v>
      </c>
      <c r="AS74" s="425" t="s">
        <v>635</v>
      </c>
      <c r="AT74" s="424">
        <f t="shared" si="56"/>
        <v>1214.0667299488339</v>
      </c>
      <c r="AU74" s="424">
        <f t="shared" si="57"/>
        <v>1180.4524405883826</v>
      </c>
      <c r="AV74" s="424">
        <f t="shared" si="58"/>
        <v>1650.099525633821</v>
      </c>
      <c r="AW74" s="424">
        <f t="shared" si="59"/>
        <v>1544.6571932958805</v>
      </c>
      <c r="AY74" s="425" t="s">
        <v>635</v>
      </c>
      <c r="AZ74" s="447">
        <f t="shared" si="60"/>
        <v>0.42291206307992391</v>
      </c>
      <c r="BA74" s="447">
        <f t="shared" si="61"/>
        <v>0.46718054237197881</v>
      </c>
      <c r="BB74" s="447">
        <f t="shared" si="62"/>
        <v>0.61427534960886943</v>
      </c>
      <c r="BC74" s="447">
        <f t="shared" si="63"/>
        <v>0.62799951055273373</v>
      </c>
    </row>
    <row r="75" spans="1:55" outlineLevel="1">
      <c r="A75" s="416" t="s">
        <v>302</v>
      </c>
      <c r="B75" s="416" t="s">
        <v>604</v>
      </c>
      <c r="C75" s="425" t="s">
        <v>634</v>
      </c>
      <c r="D75" s="424">
        <v>1481.9239567260825</v>
      </c>
      <c r="E75" s="424">
        <v>1435.9853128856589</v>
      </c>
      <c r="F75" s="424">
        <v>1823.480664524343</v>
      </c>
      <c r="G75" s="424">
        <v>2144.2930460000002</v>
      </c>
      <c r="I75" s="425" t="s">
        <v>634</v>
      </c>
      <c r="J75" s="424">
        <v>121574</v>
      </c>
      <c r="K75" s="424">
        <v>106090</v>
      </c>
      <c r="L75" s="424">
        <v>120223</v>
      </c>
      <c r="M75" s="424">
        <v>133792</v>
      </c>
      <c r="O75" s="425" t="s">
        <v>634</v>
      </c>
      <c r="P75" s="449">
        <f t="shared" si="44"/>
        <v>9.9956475881906605E-4</v>
      </c>
      <c r="Q75" s="449">
        <f t="shared" si="45"/>
        <v>1.0330471132856671E-3</v>
      </c>
      <c r="R75" s="449">
        <f t="shared" si="46"/>
        <v>1.2432697460615608E-3</v>
      </c>
      <c r="S75" s="449">
        <f t="shared" si="47"/>
        <v>1.315197170034278E-3</v>
      </c>
      <c r="U75" s="425" t="s">
        <v>634</v>
      </c>
      <c r="V75" s="424">
        <f t="shared" si="48"/>
        <v>12189.480947621059</v>
      </c>
      <c r="W75" s="424">
        <f t="shared" si="49"/>
        <v>13535.538815021764</v>
      </c>
      <c r="X75" s="424">
        <f t="shared" si="50"/>
        <v>15167.485959627884</v>
      </c>
      <c r="Y75" s="424">
        <f t="shared" si="51"/>
        <v>16027.064742286537</v>
      </c>
      <c r="AA75" s="425" t="s">
        <v>634</v>
      </c>
      <c r="AB75" s="424">
        <v>768.68350505616661</v>
      </c>
      <c r="AC75" s="424">
        <v>761.04434295323313</v>
      </c>
      <c r="AD75" s="424">
        <v>815.12602547142887</v>
      </c>
      <c r="AE75" s="424">
        <v>898.38468340075156</v>
      </c>
      <c r="AG75" s="425" t="s">
        <v>634</v>
      </c>
      <c r="AH75" s="424">
        <f t="shared" si="52"/>
        <v>6322.7623098373551</v>
      </c>
      <c r="AI75" s="424">
        <f t="shared" si="53"/>
        <v>7173.5728433710356</v>
      </c>
      <c r="AJ75" s="424">
        <f t="shared" si="54"/>
        <v>6780.1171612040034</v>
      </c>
      <c r="AK75" s="424">
        <f t="shared" si="55"/>
        <v>6714.7862607685929</v>
      </c>
      <c r="AM75" s="425" t="s">
        <v>634</v>
      </c>
      <c r="AN75" s="448">
        <f t="shared" si="64"/>
        <v>713.24045166991584</v>
      </c>
      <c r="AO75" s="448">
        <f t="shared" si="65"/>
        <v>674.94096993242579</v>
      </c>
      <c r="AP75" s="448">
        <f t="shared" si="66"/>
        <v>1008.3546390529141</v>
      </c>
      <c r="AQ75" s="448">
        <f t="shared" si="67"/>
        <v>1245.9083625992487</v>
      </c>
      <c r="AS75" s="425" t="s">
        <v>634</v>
      </c>
      <c r="AT75" s="424">
        <f t="shared" si="56"/>
        <v>5866.7186377837024</v>
      </c>
      <c r="AU75" s="424">
        <f t="shared" si="57"/>
        <v>6361.9659716507276</v>
      </c>
      <c r="AV75" s="424">
        <f t="shared" si="58"/>
        <v>8387.3687984238786</v>
      </c>
      <c r="AW75" s="424">
        <f t="shared" si="59"/>
        <v>9312.2784815179439</v>
      </c>
      <c r="AY75" s="425" t="s">
        <v>634</v>
      </c>
      <c r="AZ75" s="447">
        <f t="shared" si="60"/>
        <v>0.48129355655038553</v>
      </c>
      <c r="BA75" s="447">
        <f t="shared" si="61"/>
        <v>0.47001941027941996</v>
      </c>
      <c r="BB75" s="447">
        <f t="shared" si="62"/>
        <v>0.55298345558050899</v>
      </c>
      <c r="BC75" s="447">
        <f t="shared" si="63"/>
        <v>0.58103455818382044</v>
      </c>
    </row>
    <row r="76" spans="1:55" outlineLevel="1">
      <c r="A76" s="416" t="s">
        <v>302</v>
      </c>
      <c r="B76" s="416" t="s">
        <v>603</v>
      </c>
      <c r="C76" s="425" t="s">
        <v>633</v>
      </c>
      <c r="D76" s="424">
        <v>720.46864495594014</v>
      </c>
      <c r="E76" s="424">
        <v>467.92281928661345</v>
      </c>
      <c r="F76" s="424">
        <v>515.73470464646482</v>
      </c>
      <c r="G76" s="424">
        <v>372.62499800000001</v>
      </c>
      <c r="I76" s="425" t="s">
        <v>633</v>
      </c>
      <c r="J76" s="424">
        <v>109890</v>
      </c>
      <c r="K76" s="424">
        <v>62233</v>
      </c>
      <c r="L76" s="424">
        <v>72294</v>
      </c>
      <c r="M76" s="424">
        <v>57325</v>
      </c>
      <c r="O76" s="425" t="s">
        <v>633</v>
      </c>
      <c r="P76" s="449">
        <f t="shared" si="44"/>
        <v>9.035005128286243E-4</v>
      </c>
      <c r="Q76" s="449">
        <f t="shared" si="45"/>
        <v>6.0599133755402884E-4</v>
      </c>
      <c r="R76" s="449">
        <f t="shared" si="46"/>
        <v>7.476185340723029E-4</v>
      </c>
      <c r="S76" s="449">
        <f t="shared" si="47"/>
        <v>5.6351409480548159E-4</v>
      </c>
      <c r="U76" s="425" t="s">
        <v>633</v>
      </c>
      <c r="V76" s="424">
        <f t="shared" si="48"/>
        <v>6556.2712253702803</v>
      </c>
      <c r="W76" s="424">
        <f t="shared" si="49"/>
        <v>7518.8857886750347</v>
      </c>
      <c r="X76" s="424">
        <f t="shared" si="50"/>
        <v>7133.852112851202</v>
      </c>
      <c r="Y76" s="424">
        <f t="shared" si="51"/>
        <v>6500.2180200610555</v>
      </c>
      <c r="AA76" s="425" t="s">
        <v>633</v>
      </c>
      <c r="AB76" s="424">
        <v>452.8767640475474</v>
      </c>
      <c r="AC76" s="424">
        <v>253.20920236357674</v>
      </c>
      <c r="AD76" s="424">
        <v>291.6292184508896</v>
      </c>
      <c r="AE76" s="424">
        <v>180.55252546392845</v>
      </c>
      <c r="AG76" s="425" t="s">
        <v>633</v>
      </c>
      <c r="AH76" s="424">
        <f t="shared" si="52"/>
        <v>4121.1826740153556</v>
      </c>
      <c r="AI76" s="424">
        <f t="shared" si="53"/>
        <v>4068.7288474535494</v>
      </c>
      <c r="AJ76" s="424">
        <f t="shared" si="54"/>
        <v>4033.9339149983343</v>
      </c>
      <c r="AK76" s="424">
        <f t="shared" si="55"/>
        <v>3149.6297507881109</v>
      </c>
      <c r="AM76" s="425" t="s">
        <v>633</v>
      </c>
      <c r="AN76" s="448">
        <f t="shared" si="64"/>
        <v>267.59188090839274</v>
      </c>
      <c r="AO76" s="448">
        <f t="shared" si="65"/>
        <v>214.71361692303671</v>
      </c>
      <c r="AP76" s="448">
        <f t="shared" si="66"/>
        <v>224.10548619557522</v>
      </c>
      <c r="AQ76" s="448">
        <f t="shared" si="67"/>
        <v>192.07247253607156</v>
      </c>
      <c r="AS76" s="425" t="s">
        <v>633</v>
      </c>
      <c r="AT76" s="424">
        <f t="shared" si="56"/>
        <v>2435.0885513549251</v>
      </c>
      <c r="AU76" s="424">
        <f t="shared" si="57"/>
        <v>3450.1569412214858</v>
      </c>
      <c r="AV76" s="424">
        <f t="shared" si="58"/>
        <v>3099.9181978528682</v>
      </c>
      <c r="AW76" s="424">
        <f t="shared" si="59"/>
        <v>3350.5882692729451</v>
      </c>
      <c r="AY76" s="425" t="s">
        <v>633</v>
      </c>
      <c r="AZ76" s="447">
        <f t="shared" si="60"/>
        <v>0.3714136385834767</v>
      </c>
      <c r="BA76" s="447">
        <f t="shared" si="61"/>
        <v>0.45886545403018636</v>
      </c>
      <c r="BB76" s="447">
        <f t="shared" si="62"/>
        <v>0.43453636952587693</v>
      </c>
      <c r="BC76" s="447">
        <f t="shared" si="63"/>
        <v>0.51545782909624205</v>
      </c>
    </row>
    <row r="77" spans="1:55" outlineLevel="1">
      <c r="A77" s="416" t="s">
        <v>302</v>
      </c>
      <c r="B77" s="416" t="s">
        <v>97</v>
      </c>
      <c r="C77" s="425" t="s">
        <v>97</v>
      </c>
      <c r="D77" s="424">
        <v>1057.0020967264236</v>
      </c>
      <c r="E77" s="424">
        <v>1167.2390357418835</v>
      </c>
      <c r="F77" s="424">
        <v>814.57831928013525</v>
      </c>
      <c r="G77" s="424">
        <v>492.35803699999997</v>
      </c>
      <c r="I77" s="425" t="s">
        <v>97</v>
      </c>
      <c r="J77" s="424">
        <v>557235</v>
      </c>
      <c r="K77" s="424">
        <v>527727</v>
      </c>
      <c r="L77" s="424">
        <v>402160</v>
      </c>
      <c r="M77" s="424">
        <v>250678</v>
      </c>
      <c r="O77" s="425" t="s">
        <v>97</v>
      </c>
      <c r="P77" s="449">
        <f t="shared" si="44"/>
        <v>4.5815097667308985E-3</v>
      </c>
      <c r="Q77" s="449">
        <f t="shared" si="45"/>
        <v>5.1387204633132743E-3</v>
      </c>
      <c r="R77" s="449">
        <f t="shared" si="46"/>
        <v>4.1588827518537824E-3</v>
      </c>
      <c r="S77" s="449">
        <f t="shared" si="47"/>
        <v>2.4642056041456347E-3</v>
      </c>
      <c r="U77" s="425" t="s">
        <v>97</v>
      </c>
      <c r="V77" s="424">
        <f t="shared" si="48"/>
        <v>1896.8695374957131</v>
      </c>
      <c r="W77" s="424">
        <f t="shared" si="49"/>
        <v>2211.8236052767502</v>
      </c>
      <c r="X77" s="424">
        <f t="shared" si="50"/>
        <v>2025.5080547049315</v>
      </c>
      <c r="Y77" s="424">
        <f t="shared" si="51"/>
        <v>1964.1054939005414</v>
      </c>
      <c r="AA77" s="425" t="s">
        <v>97</v>
      </c>
      <c r="AB77" s="424">
        <v>690.36273900000015</v>
      </c>
      <c r="AC77" s="424">
        <v>680.10671000000002</v>
      </c>
      <c r="AD77" s="424">
        <v>465.40856299999996</v>
      </c>
      <c r="AE77" s="424">
        <v>269.90151700000001</v>
      </c>
      <c r="AG77" s="425" t="s">
        <v>97</v>
      </c>
      <c r="AH77" s="424">
        <f t="shared" si="52"/>
        <v>1238.9077121860616</v>
      </c>
      <c r="AI77" s="424">
        <f t="shared" si="53"/>
        <v>1288.7472310493872</v>
      </c>
      <c r="AJ77" s="424">
        <f t="shared" si="54"/>
        <v>1157.2721379550426</v>
      </c>
      <c r="AK77" s="424">
        <f t="shared" si="55"/>
        <v>1076.6860953095206</v>
      </c>
      <c r="AM77" s="425" t="s">
        <v>97</v>
      </c>
      <c r="AN77" s="448">
        <f t="shared" si="64"/>
        <v>366.63935772642344</v>
      </c>
      <c r="AO77" s="448">
        <f t="shared" si="65"/>
        <v>487.13232574188351</v>
      </c>
      <c r="AP77" s="448">
        <f t="shared" si="66"/>
        <v>349.16975628013529</v>
      </c>
      <c r="AQ77" s="448">
        <f t="shared" si="67"/>
        <v>222.45651999999995</v>
      </c>
      <c r="AS77" s="425" t="s">
        <v>97</v>
      </c>
      <c r="AT77" s="424">
        <f t="shared" si="56"/>
        <v>657.96182530965109</v>
      </c>
      <c r="AU77" s="424">
        <f t="shared" si="57"/>
        <v>923.07637422736286</v>
      </c>
      <c r="AV77" s="424">
        <f t="shared" si="58"/>
        <v>868.23591674988882</v>
      </c>
      <c r="AW77" s="424">
        <f t="shared" si="59"/>
        <v>887.41939859102092</v>
      </c>
      <c r="AY77" s="425" t="s">
        <v>97</v>
      </c>
      <c r="AZ77" s="447">
        <f t="shared" si="60"/>
        <v>0.3468672000385995</v>
      </c>
      <c r="BA77" s="447">
        <f t="shared" si="61"/>
        <v>0.41733724697809466</v>
      </c>
      <c r="BB77" s="447">
        <f t="shared" si="62"/>
        <v>0.42865093265520005</v>
      </c>
      <c r="BC77" s="447">
        <f t="shared" si="63"/>
        <v>0.45181860207960811</v>
      </c>
    </row>
    <row r="78" spans="1:55" outlineLevel="1">
      <c r="A78" s="416" t="s">
        <v>302</v>
      </c>
      <c r="B78" s="416" t="s">
        <v>602</v>
      </c>
      <c r="C78" s="425" t="s">
        <v>632</v>
      </c>
      <c r="D78" s="424">
        <v>133.22102867955141</v>
      </c>
      <c r="E78" s="424">
        <v>35.482001949864014</v>
      </c>
      <c r="F78" s="424">
        <v>391.38844351465218</v>
      </c>
      <c r="G78" s="424">
        <v>1571.0599349999998</v>
      </c>
      <c r="I78" s="425" t="s">
        <v>632</v>
      </c>
      <c r="J78" s="424">
        <v>43828</v>
      </c>
      <c r="K78" s="424">
        <v>8096</v>
      </c>
      <c r="L78" s="424">
        <v>18079</v>
      </c>
      <c r="M78" s="424">
        <v>57421</v>
      </c>
      <c r="O78" s="425" t="s">
        <v>632</v>
      </c>
      <c r="P78" s="449">
        <f t="shared" si="44"/>
        <v>3.6034780668170848E-4</v>
      </c>
      <c r="Q78" s="449">
        <f t="shared" si="45"/>
        <v>7.8834474777648793E-5</v>
      </c>
      <c r="R78" s="449">
        <f t="shared" si="46"/>
        <v>1.8696151101741729E-4</v>
      </c>
      <c r="S78" s="449">
        <f t="shared" si="47"/>
        <v>5.6445779045487233E-4</v>
      </c>
      <c r="U78" s="425" t="s">
        <v>632</v>
      </c>
      <c r="V78" s="424">
        <f t="shared" si="48"/>
        <v>3039.6328529604684</v>
      </c>
      <c r="W78" s="424">
        <f t="shared" si="49"/>
        <v>4382.6583436096853</v>
      </c>
      <c r="X78" s="424">
        <f t="shared" si="50"/>
        <v>21648.788291091994</v>
      </c>
      <c r="Y78" s="424">
        <f t="shared" si="51"/>
        <v>27360.372250570344</v>
      </c>
      <c r="AA78" s="425" t="s">
        <v>632</v>
      </c>
      <c r="AB78" s="424">
        <v>69.705691000000002</v>
      </c>
      <c r="AC78" s="424">
        <v>22.662333</v>
      </c>
      <c r="AD78" s="424">
        <v>284.28461900000002</v>
      </c>
      <c r="AE78" s="424">
        <v>970.72006599999986</v>
      </c>
      <c r="AG78" s="425" t="s">
        <v>632</v>
      </c>
      <c r="AH78" s="424">
        <f t="shared" si="52"/>
        <v>1590.4374144382587</v>
      </c>
      <c r="AI78" s="424">
        <f t="shared" si="53"/>
        <v>2799.2012104743085</v>
      </c>
      <c r="AJ78" s="424">
        <f t="shared" si="54"/>
        <v>15724.57652525029</v>
      </c>
      <c r="AK78" s="424">
        <f t="shared" si="55"/>
        <v>16905.314536493614</v>
      </c>
      <c r="AM78" s="425" t="s">
        <v>632</v>
      </c>
      <c r="AN78" s="448">
        <f t="shared" si="64"/>
        <v>63.515337679551408</v>
      </c>
      <c r="AO78" s="448">
        <f t="shared" si="65"/>
        <v>12.819668949864013</v>
      </c>
      <c r="AP78" s="448">
        <f t="shared" si="66"/>
        <v>107.10382451465216</v>
      </c>
      <c r="AQ78" s="448">
        <f t="shared" si="67"/>
        <v>600.33986899999991</v>
      </c>
      <c r="AS78" s="425" t="s">
        <v>632</v>
      </c>
      <c r="AT78" s="424">
        <f t="shared" si="56"/>
        <v>1449.1954385222098</v>
      </c>
      <c r="AU78" s="424">
        <f t="shared" si="57"/>
        <v>1583.457133135377</v>
      </c>
      <c r="AV78" s="424">
        <f t="shared" si="58"/>
        <v>5924.2117658417037</v>
      </c>
      <c r="AW78" s="424">
        <f t="shared" si="59"/>
        <v>10455.057714076729</v>
      </c>
      <c r="AY78" s="425" t="s">
        <v>632</v>
      </c>
      <c r="AZ78" s="447">
        <f t="shared" si="60"/>
        <v>0.47676660591122288</v>
      </c>
      <c r="BA78" s="447">
        <f t="shared" si="61"/>
        <v>0.36130061003824349</v>
      </c>
      <c r="BB78" s="447">
        <f t="shared" si="62"/>
        <v>0.2736509631016803</v>
      </c>
      <c r="BC78" s="447">
        <f t="shared" si="63"/>
        <v>0.38212410336846886</v>
      </c>
    </row>
    <row r="79" spans="1:55" outlineLevel="1">
      <c r="A79" s="416" t="s">
        <v>302</v>
      </c>
      <c r="B79" s="416" t="s">
        <v>601</v>
      </c>
      <c r="C79" s="425" t="s">
        <v>631</v>
      </c>
      <c r="D79" s="424">
        <v>676.99627749723959</v>
      </c>
      <c r="E79" s="424">
        <v>632.79130869702294</v>
      </c>
      <c r="F79" s="424">
        <v>676.79914737864442</v>
      </c>
      <c r="G79" s="424">
        <v>742.36492899999996</v>
      </c>
      <c r="I79" s="425" t="s">
        <v>631</v>
      </c>
      <c r="J79" s="424">
        <v>75454</v>
      </c>
      <c r="K79" s="424">
        <v>53479</v>
      </c>
      <c r="L79" s="424">
        <v>55279</v>
      </c>
      <c r="M79" s="424">
        <v>59806</v>
      </c>
      <c r="O79" s="425" t="s">
        <v>631</v>
      </c>
      <c r="P79" s="449">
        <f t="shared" si="44"/>
        <v>6.2037244239667865E-4</v>
      </c>
      <c r="Q79" s="449">
        <f t="shared" si="45"/>
        <v>5.2074961420873025E-4</v>
      </c>
      <c r="R79" s="449">
        <f t="shared" si="46"/>
        <v>5.7166023383659547E-4</v>
      </c>
      <c r="S79" s="449">
        <f t="shared" si="47"/>
        <v>5.8790272924442446E-4</v>
      </c>
      <c r="U79" s="425" t="s">
        <v>631</v>
      </c>
      <c r="V79" s="424">
        <f t="shared" si="48"/>
        <v>8972.3046822864198</v>
      </c>
      <c r="W79" s="424">
        <f t="shared" si="49"/>
        <v>11832.51946926874</v>
      </c>
      <c r="X79" s="424">
        <f t="shared" si="50"/>
        <v>12243.33195930904</v>
      </c>
      <c r="Y79" s="424">
        <f t="shared" si="51"/>
        <v>12412.883807644717</v>
      </c>
      <c r="AA79" s="425" t="s">
        <v>631</v>
      </c>
      <c r="AB79" s="424">
        <v>339.65316300000006</v>
      </c>
      <c r="AC79" s="424">
        <v>328.97309399999995</v>
      </c>
      <c r="AD79" s="424">
        <v>369.67709600000001</v>
      </c>
      <c r="AE79" s="424">
        <v>419.39809499999996</v>
      </c>
      <c r="AG79" s="425" t="s">
        <v>631</v>
      </c>
      <c r="AH79" s="424">
        <f t="shared" si="52"/>
        <v>4501.4600021204978</v>
      </c>
      <c r="AI79" s="424">
        <f t="shared" si="53"/>
        <v>6151.4443800370227</v>
      </c>
      <c r="AJ79" s="424">
        <f t="shared" si="54"/>
        <v>6687.4779934514008</v>
      </c>
      <c r="AK79" s="424">
        <f t="shared" si="55"/>
        <v>7012.6424606226792</v>
      </c>
      <c r="AM79" s="425" t="s">
        <v>631</v>
      </c>
      <c r="AN79" s="448">
        <f t="shared" si="64"/>
        <v>337.34311449723953</v>
      </c>
      <c r="AO79" s="448">
        <f t="shared" si="65"/>
        <v>303.818214697023</v>
      </c>
      <c r="AP79" s="448">
        <f t="shared" si="66"/>
        <v>307.12205137864441</v>
      </c>
      <c r="AQ79" s="448">
        <f t="shared" si="67"/>
        <v>322.96683400000001</v>
      </c>
      <c r="AS79" s="425" t="s">
        <v>631</v>
      </c>
      <c r="AT79" s="424">
        <f t="shared" si="56"/>
        <v>4470.8446801659229</v>
      </c>
      <c r="AU79" s="424">
        <f t="shared" si="57"/>
        <v>5681.0750892317164</v>
      </c>
      <c r="AV79" s="424">
        <f t="shared" si="58"/>
        <v>5555.8539658576383</v>
      </c>
      <c r="AW79" s="424">
        <f t="shared" si="59"/>
        <v>5400.2413470220381</v>
      </c>
      <c r="AY79" s="425" t="s">
        <v>631</v>
      </c>
      <c r="AZ79" s="447">
        <f t="shared" si="60"/>
        <v>0.49829389866713858</v>
      </c>
      <c r="BA79" s="447">
        <f t="shared" si="61"/>
        <v>0.48012387420840746</v>
      </c>
      <c r="BB79" s="447">
        <f t="shared" si="62"/>
        <v>0.45378610857915402</v>
      </c>
      <c r="BC79" s="447">
        <f t="shared" si="63"/>
        <v>0.43505130884220422</v>
      </c>
    </row>
    <row r="80" spans="1:55" outlineLevel="1">
      <c r="A80" s="416" t="s">
        <v>302</v>
      </c>
      <c r="B80" s="416" t="s">
        <v>597</v>
      </c>
      <c r="C80" s="425" t="s">
        <v>630</v>
      </c>
      <c r="D80" s="424">
        <v>4003.3364114072056</v>
      </c>
      <c r="E80" s="424">
        <v>3872.434339324117</v>
      </c>
      <c r="F80" s="424">
        <v>3665.6660679816546</v>
      </c>
      <c r="G80" s="424">
        <v>5220.2171520000002</v>
      </c>
      <c r="I80" s="425" t="s">
        <v>630</v>
      </c>
      <c r="J80" s="424">
        <v>869826</v>
      </c>
      <c r="K80" s="424">
        <v>799899</v>
      </c>
      <c r="L80" s="424">
        <v>750689</v>
      </c>
      <c r="M80" s="424">
        <v>1048722</v>
      </c>
      <c r="O80" s="425" t="s">
        <v>630</v>
      </c>
      <c r="P80" s="449">
        <f t="shared" si="44"/>
        <v>7.1515901089423146E-3</v>
      </c>
      <c r="Q80" s="449">
        <f t="shared" si="45"/>
        <v>7.7889843799612765E-3</v>
      </c>
      <c r="R80" s="449">
        <f t="shared" si="46"/>
        <v>7.7631478369464E-3</v>
      </c>
      <c r="S80" s="449">
        <f t="shared" si="47"/>
        <v>1.0309108216879097E-2</v>
      </c>
      <c r="U80" s="425" t="s">
        <v>630</v>
      </c>
      <c r="V80" s="424">
        <f t="shared" si="48"/>
        <v>4602.4565963850309</v>
      </c>
      <c r="W80" s="424">
        <f t="shared" si="49"/>
        <v>4841.1541198627792</v>
      </c>
      <c r="X80" s="424">
        <f t="shared" si="50"/>
        <v>4883.0688447301809</v>
      </c>
      <c r="Y80" s="424">
        <f t="shared" si="51"/>
        <v>4977.6939474903738</v>
      </c>
      <c r="AA80" s="425" t="s">
        <v>630</v>
      </c>
      <c r="AB80" s="424">
        <v>2375.7162020000001</v>
      </c>
      <c r="AC80" s="424">
        <v>2208.5075640000005</v>
      </c>
      <c r="AD80" s="424">
        <v>2089.4983639999996</v>
      </c>
      <c r="AE80" s="424">
        <v>3003.4117780000001</v>
      </c>
      <c r="AG80" s="425" t="s">
        <v>630</v>
      </c>
      <c r="AH80" s="424">
        <f t="shared" si="52"/>
        <v>2731.2545290667331</v>
      </c>
      <c r="AI80" s="424">
        <f t="shared" si="53"/>
        <v>2760.9830291074254</v>
      </c>
      <c r="AJ80" s="424">
        <f t="shared" si="54"/>
        <v>2783.4407644177541</v>
      </c>
      <c r="AK80" s="424">
        <f t="shared" si="55"/>
        <v>2863.8779180755241</v>
      </c>
      <c r="AM80" s="425" t="s">
        <v>630</v>
      </c>
      <c r="AN80" s="448">
        <f t="shared" si="64"/>
        <v>1627.6202094072055</v>
      </c>
      <c r="AO80" s="448">
        <f t="shared" si="65"/>
        <v>1663.9267753241165</v>
      </c>
      <c r="AP80" s="448">
        <f t="shared" si="66"/>
        <v>1576.167703981655</v>
      </c>
      <c r="AQ80" s="448">
        <f t="shared" si="67"/>
        <v>2216.805374</v>
      </c>
      <c r="AS80" s="425" t="s">
        <v>630</v>
      </c>
      <c r="AT80" s="424">
        <f t="shared" si="56"/>
        <v>1871.2020673182976</v>
      </c>
      <c r="AU80" s="424">
        <f t="shared" si="57"/>
        <v>2080.1710907553534</v>
      </c>
      <c r="AV80" s="424">
        <f t="shared" si="58"/>
        <v>2099.6280803124259</v>
      </c>
      <c r="AW80" s="424">
        <f t="shared" si="59"/>
        <v>2113.8160294148497</v>
      </c>
      <c r="AY80" s="425" t="s">
        <v>630</v>
      </c>
      <c r="AZ80" s="447">
        <f t="shared" si="60"/>
        <v>0.40656593454635098</v>
      </c>
      <c r="BA80" s="447">
        <f t="shared" si="61"/>
        <v>0.42968495512683974</v>
      </c>
      <c r="BB80" s="447">
        <f t="shared" si="62"/>
        <v>0.42998125708965784</v>
      </c>
      <c r="BC80" s="447">
        <f t="shared" si="63"/>
        <v>0.42465769324379249</v>
      </c>
    </row>
    <row r="81" spans="1:55" outlineLevel="1">
      <c r="A81" s="416" t="s">
        <v>302</v>
      </c>
      <c r="B81" s="416" t="s">
        <v>597</v>
      </c>
      <c r="C81" s="425" t="s">
        <v>639</v>
      </c>
      <c r="D81" s="424">
        <v>71.079763682945895</v>
      </c>
      <c r="E81" s="424">
        <v>68.913518221733923</v>
      </c>
      <c r="F81" s="424">
        <v>264.08419262075103</v>
      </c>
      <c r="G81" s="424">
        <v>195.18433199999998</v>
      </c>
      <c r="I81" s="425" t="s">
        <v>639</v>
      </c>
      <c r="J81" s="424">
        <v>520708</v>
      </c>
      <c r="K81" s="424">
        <v>470188</v>
      </c>
      <c r="L81" s="424">
        <v>403717</v>
      </c>
      <c r="M81" s="424">
        <v>405854</v>
      </c>
      <c r="O81" s="425" t="s">
        <v>639</v>
      </c>
      <c r="P81" s="449">
        <f t="shared" si="44"/>
        <v>4.281189780998884E-3</v>
      </c>
      <c r="Q81" s="449">
        <f t="shared" si="45"/>
        <v>4.5784367621977684E-3</v>
      </c>
      <c r="R81" s="449">
        <f t="shared" si="46"/>
        <v>4.1749842548491978E-3</v>
      </c>
      <c r="S81" s="449">
        <f t="shared" si="47"/>
        <v>3.9896109800817078E-3</v>
      </c>
      <c r="U81" s="425" t="s">
        <v>639</v>
      </c>
      <c r="V81" s="424">
        <f t="shared" si="48"/>
        <v>136.5059950739107</v>
      </c>
      <c r="W81" s="424">
        <f t="shared" si="49"/>
        <v>146.56588050255201</v>
      </c>
      <c r="X81" s="424">
        <f t="shared" si="50"/>
        <v>654.13196031069049</v>
      </c>
      <c r="Y81" s="424">
        <f t="shared" si="51"/>
        <v>480.92252879114159</v>
      </c>
      <c r="AA81" s="425" t="s">
        <v>639</v>
      </c>
      <c r="AB81" s="424">
        <v>17.292997</v>
      </c>
      <c r="AC81" s="424">
        <v>16.477398000000001</v>
      </c>
      <c r="AD81" s="424">
        <v>119.87762099999998</v>
      </c>
      <c r="AE81" s="424">
        <v>75.926641000000004</v>
      </c>
      <c r="AG81" s="425" t="s">
        <v>639</v>
      </c>
      <c r="AH81" s="424">
        <f t="shared" si="52"/>
        <v>33.210546025795651</v>
      </c>
      <c r="AI81" s="424">
        <f t="shared" si="53"/>
        <v>35.044275906658612</v>
      </c>
      <c r="AJ81" s="424">
        <f t="shared" si="54"/>
        <v>296.93478600108483</v>
      </c>
      <c r="AK81" s="424">
        <f t="shared" si="55"/>
        <v>187.07870564291593</v>
      </c>
      <c r="AM81" s="425" t="s">
        <v>639</v>
      </c>
      <c r="AN81" s="448">
        <f t="shared" si="64"/>
        <v>53.786766682945895</v>
      </c>
      <c r="AO81" s="448">
        <f t="shared" si="65"/>
        <v>52.436120221733923</v>
      </c>
      <c r="AP81" s="448">
        <f t="shared" si="66"/>
        <v>144.20657162075105</v>
      </c>
      <c r="AQ81" s="448">
        <f t="shared" si="67"/>
        <v>119.25769099999998</v>
      </c>
      <c r="AS81" s="425" t="s">
        <v>639</v>
      </c>
      <c r="AT81" s="424">
        <f t="shared" si="56"/>
        <v>103.29544904811505</v>
      </c>
      <c r="AU81" s="424">
        <f t="shared" si="57"/>
        <v>111.52160459589339</v>
      </c>
      <c r="AV81" s="424">
        <f t="shared" si="58"/>
        <v>357.1971743096056</v>
      </c>
      <c r="AW81" s="424">
        <f t="shared" si="59"/>
        <v>293.84382314822568</v>
      </c>
      <c r="AY81" s="425" t="s">
        <v>639</v>
      </c>
      <c r="AZ81" s="447">
        <f t="shared" si="60"/>
        <v>0.75670998180106364</v>
      </c>
      <c r="BA81" s="447">
        <f t="shared" si="61"/>
        <v>0.76089744907547963</v>
      </c>
      <c r="BB81" s="447">
        <f t="shared" si="62"/>
        <v>0.54606286801817339</v>
      </c>
      <c r="BC81" s="447">
        <f t="shared" si="63"/>
        <v>0.6110003286534289</v>
      </c>
    </row>
    <row r="82" spans="1:55" outlineLevel="1">
      <c r="A82" s="416" t="s">
        <v>302</v>
      </c>
      <c r="B82" s="416" t="s">
        <v>600</v>
      </c>
      <c r="C82" s="425" t="s">
        <v>629</v>
      </c>
      <c r="D82" s="424">
        <v>644.36594013858416</v>
      </c>
      <c r="E82" s="424">
        <v>539.02985765989877</v>
      </c>
      <c r="F82" s="424">
        <v>574.58526295415845</v>
      </c>
      <c r="G82" s="424">
        <v>577.06946700000003</v>
      </c>
      <c r="I82" s="425" t="s">
        <v>629</v>
      </c>
      <c r="J82" s="424">
        <v>171841</v>
      </c>
      <c r="K82" s="424">
        <v>116415</v>
      </c>
      <c r="L82" s="424">
        <v>135545</v>
      </c>
      <c r="M82" s="424">
        <v>146824</v>
      </c>
      <c r="O82" s="425" t="s">
        <v>629</v>
      </c>
      <c r="P82" s="449">
        <f t="shared" si="44"/>
        <v>1.4128531406404916E-3</v>
      </c>
      <c r="Q82" s="449">
        <f t="shared" si="45"/>
        <v>1.1335863860227253E-3</v>
      </c>
      <c r="R82" s="449">
        <f t="shared" si="46"/>
        <v>1.4017201178635891E-3</v>
      </c>
      <c r="S82" s="449">
        <f t="shared" si="47"/>
        <v>1.4433038544390759E-3</v>
      </c>
      <c r="U82" s="425" t="s">
        <v>629</v>
      </c>
      <c r="V82" s="424">
        <f t="shared" si="48"/>
        <v>3749.779971826189</v>
      </c>
      <c r="W82" s="424">
        <f t="shared" si="49"/>
        <v>4630.2440206150304</v>
      </c>
      <c r="X82" s="424">
        <f t="shared" si="50"/>
        <v>4239.0738349194617</v>
      </c>
      <c r="Y82" s="424">
        <f t="shared" si="51"/>
        <v>3930.3483558546286</v>
      </c>
      <c r="AA82" s="425" t="s">
        <v>629</v>
      </c>
      <c r="AB82" s="424">
        <v>340.19777999999997</v>
      </c>
      <c r="AC82" s="424">
        <v>251.33252400000003</v>
      </c>
      <c r="AD82" s="424">
        <v>270.02454100000006</v>
      </c>
      <c r="AE82" s="424">
        <v>327.96893399999999</v>
      </c>
      <c r="AG82" s="425" t="s">
        <v>629</v>
      </c>
      <c r="AH82" s="424">
        <f t="shared" si="52"/>
        <v>1979.724163616366</v>
      </c>
      <c r="AI82" s="424">
        <f t="shared" si="53"/>
        <v>2158.9359103208353</v>
      </c>
      <c r="AJ82" s="424">
        <f t="shared" si="54"/>
        <v>1992.1394444649384</v>
      </c>
      <c r="AK82" s="424">
        <f t="shared" si="55"/>
        <v>2233.7556121614994</v>
      </c>
      <c r="AM82" s="425" t="s">
        <v>629</v>
      </c>
      <c r="AN82" s="448">
        <f t="shared" si="64"/>
        <v>304.1681601385842</v>
      </c>
      <c r="AO82" s="448">
        <f t="shared" si="65"/>
        <v>287.69733365989873</v>
      </c>
      <c r="AP82" s="448">
        <f t="shared" si="66"/>
        <v>304.5607219541584</v>
      </c>
      <c r="AQ82" s="448">
        <f t="shared" si="67"/>
        <v>249.10053300000004</v>
      </c>
      <c r="AS82" s="425" t="s">
        <v>629</v>
      </c>
      <c r="AT82" s="424">
        <f t="shared" si="56"/>
        <v>1770.055808209823</v>
      </c>
      <c r="AU82" s="424">
        <f t="shared" si="57"/>
        <v>2471.3081102941956</v>
      </c>
      <c r="AV82" s="424">
        <f t="shared" si="58"/>
        <v>2246.934390454524</v>
      </c>
      <c r="AW82" s="424">
        <f t="shared" si="59"/>
        <v>1696.5927436931295</v>
      </c>
      <c r="AY82" s="425" t="s">
        <v>629</v>
      </c>
      <c r="AZ82" s="447">
        <f t="shared" si="60"/>
        <v>0.47204257890037854</v>
      </c>
      <c r="BA82" s="447">
        <f t="shared" si="61"/>
        <v>0.53373172111260214</v>
      </c>
      <c r="BB82" s="447">
        <f t="shared" si="62"/>
        <v>0.53005313848165447</v>
      </c>
      <c r="BC82" s="447">
        <f t="shared" si="63"/>
        <v>0.43166472538391992</v>
      </c>
    </row>
    <row r="83" spans="1:55">
      <c r="C83" s="432" t="s">
        <v>1</v>
      </c>
      <c r="D83" s="431">
        <f>SUM(D84:D95)</f>
        <v>967.69712306271003</v>
      </c>
      <c r="E83" s="431">
        <f>SUM(E84:E95)</f>
        <v>1814.3233856303966</v>
      </c>
      <c r="F83" s="431">
        <f>SUM(F84:F95)</f>
        <v>38.69768658590646</v>
      </c>
      <c r="G83" s="431">
        <f>SUM(G84:G95)</f>
        <v>402.36759499999999</v>
      </c>
      <c r="I83" s="432" t="s">
        <v>1</v>
      </c>
      <c r="J83" s="431">
        <f>SUM(J84:J95)</f>
        <v>247330</v>
      </c>
      <c r="K83" s="431">
        <f>SUM(K84:K95)</f>
        <v>406917</v>
      </c>
      <c r="L83" s="431">
        <f>SUM(L84:L95)</f>
        <v>10044</v>
      </c>
      <c r="M83" s="431">
        <f>SUM(M84:M95)</f>
        <v>307491</v>
      </c>
      <c r="O83" s="432" t="s">
        <v>1</v>
      </c>
      <c r="P83" s="445">
        <f t="shared" si="44"/>
        <v>2.0335133482382714E-3</v>
      </c>
      <c r="Q83" s="445">
        <f t="shared" si="45"/>
        <v>3.9623379413409729E-3</v>
      </c>
      <c r="R83" s="445">
        <f t="shared" si="46"/>
        <v>1.0386865516117812E-4</v>
      </c>
      <c r="S83" s="445">
        <f t="shared" si="47"/>
        <v>3.0226866554876985E-3</v>
      </c>
      <c r="U83" s="432" t="s">
        <v>1</v>
      </c>
      <c r="V83" s="431">
        <f t="shared" si="48"/>
        <v>3912.5747910189225</v>
      </c>
      <c r="W83" s="431">
        <f t="shared" si="49"/>
        <v>4458.7062856317052</v>
      </c>
      <c r="X83" s="431">
        <f t="shared" si="50"/>
        <v>3852.8162670157767</v>
      </c>
      <c r="Y83" s="431">
        <f t="shared" si="51"/>
        <v>1308.5508031129366</v>
      </c>
      <c r="AA83" s="432" t="s">
        <v>1</v>
      </c>
      <c r="AB83" s="431">
        <f>SUM(AB84:AB95)</f>
        <v>651.32189989568042</v>
      </c>
      <c r="AC83" s="431">
        <f>SUM(AC84:AC95)</f>
        <v>1347.9261014151734</v>
      </c>
      <c r="AD83" s="431">
        <f>SUM(AD84:AD95)</f>
        <v>22.392239457019297</v>
      </c>
      <c r="AE83" s="431">
        <f>SUM(AE84:AE95)</f>
        <v>630.62260300000003</v>
      </c>
      <c r="AG83" s="432" t="s">
        <v>1</v>
      </c>
      <c r="AH83" s="431">
        <f t="shared" si="52"/>
        <v>2633.4124444898735</v>
      </c>
      <c r="AI83" s="431">
        <f t="shared" si="53"/>
        <v>3312.5332719330318</v>
      </c>
      <c r="AJ83" s="431">
        <f t="shared" si="54"/>
        <v>2229.4145218059834</v>
      </c>
      <c r="AK83" s="431">
        <f t="shared" si="55"/>
        <v>2050.8652383321787</v>
      </c>
      <c r="AM83" s="432" t="s">
        <v>1</v>
      </c>
      <c r="AN83" s="444">
        <f>SUM(AN84:AN95)</f>
        <v>316.37522316702973</v>
      </c>
      <c r="AO83" s="444">
        <f>SUM(AO84:AO95)</f>
        <v>466.39728421522312</v>
      </c>
      <c r="AP83" s="444">
        <f>SUM(AP84:AP95)</f>
        <v>16.30544712888717</v>
      </c>
      <c r="AQ83" s="444">
        <f>SUM(AQ84:AQ95)</f>
        <v>-228.25500800000003</v>
      </c>
      <c r="AS83" s="432" t="s">
        <v>1</v>
      </c>
      <c r="AT83" s="431">
        <f t="shared" si="56"/>
        <v>1279.1623465290493</v>
      </c>
      <c r="AU83" s="431">
        <f t="shared" si="57"/>
        <v>1146.1730136986735</v>
      </c>
      <c r="AV83" s="431">
        <f t="shared" si="58"/>
        <v>1623.4017452097939</v>
      </c>
      <c r="AW83" s="431">
        <f t="shared" si="59"/>
        <v>-742.31443521924234</v>
      </c>
      <c r="AY83" s="432" t="s">
        <v>1</v>
      </c>
      <c r="AZ83" s="443">
        <f t="shared" si="60"/>
        <v>0.32693620310218441</v>
      </c>
      <c r="BA83" s="443">
        <f t="shared" si="61"/>
        <v>0.25706403164349384</v>
      </c>
      <c r="BB83" s="443">
        <f t="shared" si="62"/>
        <v>0.42135457096873452</v>
      </c>
      <c r="BC83" s="443">
        <f t="shared" si="63"/>
        <v>-0.56727979796683192</v>
      </c>
    </row>
    <row r="84" spans="1:55" outlineLevel="1">
      <c r="A84" s="416" t="s">
        <v>1</v>
      </c>
      <c r="B84" s="416" t="s">
        <v>608</v>
      </c>
      <c r="C84" s="425" t="s">
        <v>638</v>
      </c>
      <c r="D84" s="424">
        <v>69.642564512739114</v>
      </c>
      <c r="E84" s="424">
        <v>145.86994266513369</v>
      </c>
      <c r="F84" s="424">
        <v>4.1452665452334907</v>
      </c>
      <c r="G84" s="424">
        <v>0</v>
      </c>
      <c r="I84" s="425" t="s">
        <v>638</v>
      </c>
      <c r="J84" s="424">
        <v>17473</v>
      </c>
      <c r="K84" s="424">
        <v>39219</v>
      </c>
      <c r="L84" s="424">
        <v>971</v>
      </c>
      <c r="M84" s="424">
        <v>0</v>
      </c>
      <c r="O84" s="425" t="s">
        <v>638</v>
      </c>
      <c r="P84" s="449">
        <f t="shared" si="44"/>
        <v>1.4366061025256668E-4</v>
      </c>
      <c r="Q84" s="449">
        <f t="shared" si="45"/>
        <v>3.8189343704355338E-4</v>
      </c>
      <c r="R84" s="449">
        <f t="shared" si="46"/>
        <v>1.0041463974661884E-5</v>
      </c>
      <c r="S84" s="449">
        <f t="shared" si="47"/>
        <v>0</v>
      </c>
      <c r="U84" s="425" t="s">
        <v>638</v>
      </c>
      <c r="V84" s="424">
        <f t="shared" si="48"/>
        <v>3985.7245185565789</v>
      </c>
      <c r="W84" s="424">
        <f t="shared" si="49"/>
        <v>3719.3692512591774</v>
      </c>
      <c r="X84" s="424">
        <f t="shared" si="50"/>
        <v>4269.0695625473645</v>
      </c>
      <c r="Y84" s="424">
        <f t="shared" si="51"/>
        <v>0</v>
      </c>
      <c r="AA84" s="425" t="s">
        <v>638</v>
      </c>
      <c r="AB84" s="424">
        <v>29.884208098257695</v>
      </c>
      <c r="AC84" s="424">
        <v>63.32337960280956</v>
      </c>
      <c r="AD84" s="424">
        <v>1.1292936719942652</v>
      </c>
      <c r="AE84" s="424">
        <v>0</v>
      </c>
      <c r="AG84" s="425" t="s">
        <v>638</v>
      </c>
      <c r="AH84" s="424">
        <f t="shared" si="52"/>
        <v>1710.3077947838203</v>
      </c>
      <c r="AI84" s="424">
        <f t="shared" si="53"/>
        <v>1614.6097453481621</v>
      </c>
      <c r="AJ84" s="424">
        <f t="shared" si="54"/>
        <v>1163.021289386473</v>
      </c>
      <c r="AK84" s="424">
        <f t="shared" si="55"/>
        <v>0</v>
      </c>
      <c r="AM84" s="425" t="s">
        <v>638</v>
      </c>
      <c r="AN84" s="448">
        <f t="shared" ref="AN84:AN95" si="68">D84-AB84</f>
        <v>39.758356414481419</v>
      </c>
      <c r="AO84" s="448">
        <f t="shared" ref="AO84:AO95" si="69">E84-AC84</f>
        <v>82.54656306232414</v>
      </c>
      <c r="AP84" s="448">
        <f t="shared" ref="AP84:AP95" si="70">F84-AD84</f>
        <v>3.0159728732392255</v>
      </c>
      <c r="AQ84" s="448">
        <f t="shared" ref="AQ84:AQ95" si="71">G84-AE84</f>
        <v>0</v>
      </c>
      <c r="AS84" s="425" t="s">
        <v>638</v>
      </c>
      <c r="AT84" s="424">
        <f t="shared" si="56"/>
        <v>2275.4167237727588</v>
      </c>
      <c r="AU84" s="424">
        <f t="shared" si="57"/>
        <v>2104.7595059110158</v>
      </c>
      <c r="AV84" s="424">
        <f t="shared" si="58"/>
        <v>3106.0482731608909</v>
      </c>
      <c r="AW84" s="424">
        <f t="shared" si="59"/>
        <v>0</v>
      </c>
      <c r="AY84" s="425" t="s">
        <v>638</v>
      </c>
      <c r="AZ84" s="447">
        <f t="shared" si="60"/>
        <v>0.57089161912193465</v>
      </c>
      <c r="BA84" s="447">
        <f t="shared" si="61"/>
        <v>0.5658915164710947</v>
      </c>
      <c r="BB84" s="447">
        <f t="shared" si="62"/>
        <v>0.72757031190363286</v>
      </c>
      <c r="BC84" s="447">
        <f t="shared" si="63"/>
        <v>0</v>
      </c>
    </row>
    <row r="85" spans="1:55" outlineLevel="1">
      <c r="A85" s="416" t="s">
        <v>1</v>
      </c>
      <c r="B85" s="416" t="s">
        <v>607</v>
      </c>
      <c r="C85" s="425" t="s">
        <v>637</v>
      </c>
      <c r="D85" s="424">
        <v>1.4816735303120958</v>
      </c>
      <c r="E85" s="424">
        <v>49.479879933201723</v>
      </c>
      <c r="F85" s="424">
        <v>0</v>
      </c>
      <c r="G85" s="424">
        <v>0</v>
      </c>
      <c r="I85" s="425" t="s">
        <v>637</v>
      </c>
      <c r="J85" s="424">
        <v>105</v>
      </c>
      <c r="K85" s="424">
        <v>2192</v>
      </c>
      <c r="L85" s="424">
        <v>0</v>
      </c>
      <c r="M85" s="424">
        <v>0</v>
      </c>
      <c r="O85" s="425" t="s">
        <v>637</v>
      </c>
      <c r="P85" s="449">
        <f t="shared" si="44"/>
        <v>8.6329560330335383E-7</v>
      </c>
      <c r="Q85" s="449">
        <f t="shared" si="45"/>
        <v>2.1344511945727046E-5</v>
      </c>
      <c r="R85" s="449">
        <f t="shared" si="46"/>
        <v>0</v>
      </c>
      <c r="S85" s="449">
        <f t="shared" si="47"/>
        <v>0</v>
      </c>
      <c r="U85" s="425" t="s">
        <v>637</v>
      </c>
      <c r="V85" s="424">
        <f t="shared" si="48"/>
        <v>14111.176479162817</v>
      </c>
      <c r="W85" s="424">
        <f t="shared" si="49"/>
        <v>22572.937925730712</v>
      </c>
      <c r="X85" s="424">
        <f t="shared" si="50"/>
        <v>0</v>
      </c>
      <c r="Y85" s="424">
        <f t="shared" si="51"/>
        <v>0</v>
      </c>
      <c r="AA85" s="425" t="s">
        <v>637</v>
      </c>
      <c r="AB85" s="424">
        <v>0.74204990374336999</v>
      </c>
      <c r="AC85" s="424">
        <v>32.346918207969019</v>
      </c>
      <c r="AD85" s="424">
        <v>0</v>
      </c>
      <c r="AE85" s="424">
        <v>0</v>
      </c>
      <c r="AG85" s="425" t="s">
        <v>637</v>
      </c>
      <c r="AH85" s="424">
        <f t="shared" si="52"/>
        <v>7067.1419404130475</v>
      </c>
      <c r="AI85" s="424">
        <f t="shared" si="53"/>
        <v>14756.805751810683</v>
      </c>
      <c r="AJ85" s="424">
        <f t="shared" si="54"/>
        <v>0</v>
      </c>
      <c r="AK85" s="424">
        <f t="shared" si="55"/>
        <v>0</v>
      </c>
      <c r="AM85" s="425" t="s">
        <v>637</v>
      </c>
      <c r="AN85" s="448">
        <f t="shared" si="68"/>
        <v>0.73962362656872582</v>
      </c>
      <c r="AO85" s="448">
        <f t="shared" si="69"/>
        <v>17.132961725232704</v>
      </c>
      <c r="AP85" s="448">
        <f t="shared" si="70"/>
        <v>0</v>
      </c>
      <c r="AQ85" s="448">
        <f t="shared" si="71"/>
        <v>0</v>
      </c>
      <c r="AS85" s="425" t="s">
        <v>637</v>
      </c>
      <c r="AT85" s="424">
        <f t="shared" si="56"/>
        <v>7044.0345387497691</v>
      </c>
      <c r="AU85" s="424">
        <f t="shared" si="57"/>
        <v>7816.1321739200303</v>
      </c>
      <c r="AV85" s="424">
        <f t="shared" si="58"/>
        <v>0</v>
      </c>
      <c r="AW85" s="424">
        <f t="shared" si="59"/>
        <v>0</v>
      </c>
      <c r="AY85" s="425" t="s">
        <v>637</v>
      </c>
      <c r="AZ85" s="447">
        <f t="shared" si="60"/>
        <v>0.4991812375921526</v>
      </c>
      <c r="BA85" s="447">
        <f t="shared" si="61"/>
        <v>0.34626118228989955</v>
      </c>
      <c r="BB85" s="447">
        <f t="shared" si="62"/>
        <v>0</v>
      </c>
      <c r="BC85" s="447">
        <f t="shared" si="63"/>
        <v>0</v>
      </c>
    </row>
    <row r="86" spans="1:55" outlineLevel="1">
      <c r="A86" s="416" t="s">
        <v>1</v>
      </c>
      <c r="B86" s="416" t="s">
        <v>606</v>
      </c>
      <c r="C86" s="425" t="s">
        <v>636</v>
      </c>
      <c r="D86" s="424">
        <v>11.104281346193133</v>
      </c>
      <c r="E86" s="424">
        <v>143.89404533825854</v>
      </c>
      <c r="F86" s="424">
        <v>0.56410182478312931</v>
      </c>
      <c r="G86" s="424">
        <v>1.989093</v>
      </c>
      <c r="I86" s="425" t="s">
        <v>636</v>
      </c>
      <c r="J86" s="424">
        <v>789</v>
      </c>
      <c r="K86" s="424">
        <v>19518</v>
      </c>
      <c r="L86" s="424">
        <v>38</v>
      </c>
      <c r="M86" s="424">
        <v>547</v>
      </c>
      <c r="O86" s="425" t="s">
        <v>636</v>
      </c>
      <c r="P86" s="449">
        <f t="shared" si="44"/>
        <v>6.4870498191080588E-6</v>
      </c>
      <c r="Q86" s="449">
        <f t="shared" si="45"/>
        <v>1.9005574094739985E-4</v>
      </c>
      <c r="R86" s="449">
        <f t="shared" si="46"/>
        <v>3.9297181363249386E-7</v>
      </c>
      <c r="S86" s="449">
        <f t="shared" si="47"/>
        <v>5.3770991689245255E-6</v>
      </c>
      <c r="U86" s="425" t="s">
        <v>636</v>
      </c>
      <c r="V86" s="424">
        <f t="shared" si="48"/>
        <v>14073.867358926658</v>
      </c>
      <c r="W86" s="424">
        <f t="shared" si="49"/>
        <v>7372.3765415646349</v>
      </c>
      <c r="X86" s="424">
        <f t="shared" si="50"/>
        <v>14844.784862713928</v>
      </c>
      <c r="Y86" s="424">
        <f t="shared" si="51"/>
        <v>3636.3674588665449</v>
      </c>
      <c r="AA86" s="425" t="s">
        <v>636</v>
      </c>
      <c r="AB86" s="424">
        <v>5.779185</v>
      </c>
      <c r="AC86" s="424">
        <v>110.88318699999999</v>
      </c>
      <c r="AD86" s="424">
        <v>0.29783799999999999</v>
      </c>
      <c r="AE86" s="424">
        <v>3.5005800000000002</v>
      </c>
      <c r="AG86" s="425" t="s">
        <v>636</v>
      </c>
      <c r="AH86" s="424">
        <f t="shared" si="52"/>
        <v>7324.6958174904939</v>
      </c>
      <c r="AI86" s="424">
        <f t="shared" si="53"/>
        <v>5681.0732144686945</v>
      </c>
      <c r="AJ86" s="424">
        <f t="shared" si="54"/>
        <v>7837.8421052631575</v>
      </c>
      <c r="AK86" s="424">
        <f t="shared" si="55"/>
        <v>6399.5978062157228</v>
      </c>
      <c r="AM86" s="425" t="s">
        <v>636</v>
      </c>
      <c r="AN86" s="448">
        <f t="shared" si="68"/>
        <v>5.3250963461931331</v>
      </c>
      <c r="AO86" s="448">
        <f t="shared" si="69"/>
        <v>33.010858338258544</v>
      </c>
      <c r="AP86" s="448">
        <f t="shared" si="70"/>
        <v>0.26626382478312932</v>
      </c>
      <c r="AQ86" s="448">
        <f t="shared" si="71"/>
        <v>-1.5114870000000002</v>
      </c>
      <c r="AS86" s="425" t="s">
        <v>636</v>
      </c>
      <c r="AT86" s="424">
        <f t="shared" si="56"/>
        <v>6749.1715414361634</v>
      </c>
      <c r="AU86" s="424">
        <f t="shared" si="57"/>
        <v>1691.3033270959393</v>
      </c>
      <c r="AV86" s="424">
        <f t="shared" si="58"/>
        <v>7006.9427574507718</v>
      </c>
      <c r="AW86" s="424">
        <f t="shared" si="59"/>
        <v>-2763.2303473491779</v>
      </c>
      <c r="AY86" s="425" t="s">
        <v>636</v>
      </c>
      <c r="AZ86" s="447">
        <f t="shared" si="60"/>
        <v>0.47955344251239901</v>
      </c>
      <c r="BA86" s="447">
        <f t="shared" si="61"/>
        <v>0.22941087145516242</v>
      </c>
      <c r="BB86" s="447">
        <f t="shared" si="62"/>
        <v>0.47201376256050098</v>
      </c>
      <c r="BC86" s="447">
        <f t="shared" si="63"/>
        <v>-0.75988754673612557</v>
      </c>
    </row>
    <row r="87" spans="1:55" outlineLevel="1">
      <c r="A87" s="416" t="s">
        <v>1</v>
      </c>
      <c r="B87" s="416" t="s">
        <v>605</v>
      </c>
      <c r="C87" s="425" t="s">
        <v>635</v>
      </c>
      <c r="D87" s="424">
        <v>7.054151729996109</v>
      </c>
      <c r="E87" s="424">
        <v>20.267331253044354</v>
      </c>
      <c r="F87" s="424">
        <v>1.3693332767023627</v>
      </c>
      <c r="G87" s="424">
        <v>0</v>
      </c>
      <c r="I87" s="425" t="s">
        <v>635</v>
      </c>
      <c r="J87" s="424">
        <v>2662</v>
      </c>
      <c r="K87" s="424">
        <v>6368</v>
      </c>
      <c r="L87" s="424">
        <v>421</v>
      </c>
      <c r="M87" s="424">
        <v>0</v>
      </c>
      <c r="O87" s="425" t="s">
        <v>635</v>
      </c>
      <c r="P87" s="449">
        <f t="shared" si="44"/>
        <v>2.188659900946217E-5</v>
      </c>
      <c r="Q87" s="449">
        <f t="shared" si="45"/>
        <v>6.2008144192696093E-5</v>
      </c>
      <c r="R87" s="449">
        <f t="shared" si="46"/>
        <v>4.3537140405073664E-6</v>
      </c>
      <c r="S87" s="449">
        <f t="shared" si="47"/>
        <v>0</v>
      </c>
      <c r="U87" s="425" t="s">
        <v>635</v>
      </c>
      <c r="V87" s="424">
        <f t="shared" si="48"/>
        <v>2649.9443012757738</v>
      </c>
      <c r="W87" s="424">
        <f t="shared" si="49"/>
        <v>3182.6839279278197</v>
      </c>
      <c r="X87" s="424">
        <f t="shared" si="50"/>
        <v>3252.5731038060876</v>
      </c>
      <c r="Y87" s="424">
        <f t="shared" si="51"/>
        <v>0</v>
      </c>
      <c r="AA87" s="425" t="s">
        <v>635</v>
      </c>
      <c r="AB87" s="424">
        <v>2.6048675004186079</v>
      </c>
      <c r="AC87" s="424">
        <v>7.7943464596623437</v>
      </c>
      <c r="AD87" s="424">
        <v>0.26101355934423498</v>
      </c>
      <c r="AE87" s="424">
        <v>0</v>
      </c>
      <c r="AG87" s="425" t="s">
        <v>635</v>
      </c>
      <c r="AH87" s="424">
        <f t="shared" si="52"/>
        <v>978.53775372599853</v>
      </c>
      <c r="AI87" s="424">
        <f t="shared" si="53"/>
        <v>1223.9865671580312</v>
      </c>
      <c r="AJ87" s="424">
        <f t="shared" si="54"/>
        <v>619.98470153024937</v>
      </c>
      <c r="AK87" s="424">
        <f t="shared" si="55"/>
        <v>0</v>
      </c>
      <c r="AM87" s="425" t="s">
        <v>635</v>
      </c>
      <c r="AN87" s="448">
        <f t="shared" si="68"/>
        <v>4.4492842295775006</v>
      </c>
      <c r="AO87" s="448">
        <f t="shared" si="69"/>
        <v>12.472984793382011</v>
      </c>
      <c r="AP87" s="448">
        <f t="shared" si="70"/>
        <v>1.1083197173581278</v>
      </c>
      <c r="AQ87" s="448">
        <f t="shared" si="71"/>
        <v>0</v>
      </c>
      <c r="AS87" s="425" t="s">
        <v>635</v>
      </c>
      <c r="AT87" s="424">
        <f t="shared" si="56"/>
        <v>1671.4065475497748</v>
      </c>
      <c r="AU87" s="424">
        <f t="shared" si="57"/>
        <v>1958.6973607697882</v>
      </c>
      <c r="AV87" s="424">
        <f t="shared" si="58"/>
        <v>2632.5884022758382</v>
      </c>
      <c r="AW87" s="424">
        <f t="shared" si="59"/>
        <v>0</v>
      </c>
      <c r="AY87" s="425" t="s">
        <v>635</v>
      </c>
      <c r="AZ87" s="447">
        <f t="shared" si="60"/>
        <v>0.63073270888942945</v>
      </c>
      <c r="BA87" s="447">
        <f t="shared" si="61"/>
        <v>0.61542314760896033</v>
      </c>
      <c r="BB87" s="447">
        <f t="shared" si="62"/>
        <v>0.80938638986937539</v>
      </c>
      <c r="BC87" s="447">
        <f t="shared" si="63"/>
        <v>0</v>
      </c>
    </row>
    <row r="88" spans="1:55" outlineLevel="1">
      <c r="A88" s="416" t="s">
        <v>1</v>
      </c>
      <c r="B88" s="416" t="s">
        <v>604</v>
      </c>
      <c r="C88" s="425" t="s">
        <v>634</v>
      </c>
      <c r="D88" s="424">
        <v>2.6082109305801708</v>
      </c>
      <c r="E88" s="424">
        <v>148.21308282412085</v>
      </c>
      <c r="F88" s="424">
        <v>7.7310483542830752E-2</v>
      </c>
      <c r="G88" s="424">
        <v>0</v>
      </c>
      <c r="I88" s="425" t="s">
        <v>634</v>
      </c>
      <c r="J88" s="424">
        <v>334</v>
      </c>
      <c r="K88" s="424">
        <v>7214</v>
      </c>
      <c r="L88" s="424">
        <v>8</v>
      </c>
      <c r="M88" s="424">
        <v>0</v>
      </c>
      <c r="O88" s="425" t="s">
        <v>634</v>
      </c>
      <c r="P88" s="449">
        <f t="shared" si="44"/>
        <v>2.7461022047935257E-6</v>
      </c>
      <c r="Q88" s="449">
        <f t="shared" si="45"/>
        <v>7.0246035208245856E-5</v>
      </c>
      <c r="R88" s="449">
        <f t="shared" si="46"/>
        <v>8.2730908133156609E-8</v>
      </c>
      <c r="S88" s="449">
        <f t="shared" si="47"/>
        <v>0</v>
      </c>
      <c r="U88" s="425" t="s">
        <v>634</v>
      </c>
      <c r="V88" s="424">
        <f t="shared" si="48"/>
        <v>7809.0147622160803</v>
      </c>
      <c r="W88" s="424">
        <f t="shared" si="49"/>
        <v>20545.201389537127</v>
      </c>
      <c r="X88" s="424">
        <f t="shared" si="50"/>
        <v>9663.8104428538445</v>
      </c>
      <c r="Y88" s="424">
        <f t="shared" si="51"/>
        <v>0</v>
      </c>
      <c r="AA88" s="425" t="s">
        <v>634</v>
      </c>
      <c r="AB88" s="424">
        <v>0.84629242605557475</v>
      </c>
      <c r="AC88" s="424">
        <v>246.57951066304585</v>
      </c>
      <c r="AD88" s="424">
        <v>1.2310792040311973E-2</v>
      </c>
      <c r="AE88" s="424">
        <v>0</v>
      </c>
      <c r="AG88" s="425" t="s">
        <v>634</v>
      </c>
      <c r="AH88" s="424">
        <f t="shared" si="52"/>
        <v>2533.8096588490262</v>
      </c>
      <c r="AI88" s="424">
        <f t="shared" si="53"/>
        <v>34180.691802473782</v>
      </c>
      <c r="AJ88" s="424">
        <f t="shared" si="54"/>
        <v>1538.8490050389967</v>
      </c>
      <c r="AK88" s="424">
        <f t="shared" si="55"/>
        <v>0</v>
      </c>
      <c r="AM88" s="425" t="s">
        <v>634</v>
      </c>
      <c r="AN88" s="448">
        <f t="shared" si="68"/>
        <v>1.761918504524596</v>
      </c>
      <c r="AO88" s="448">
        <f t="shared" si="69"/>
        <v>-98.366427838925006</v>
      </c>
      <c r="AP88" s="448">
        <f t="shared" si="70"/>
        <v>6.4999691502518775E-2</v>
      </c>
      <c r="AQ88" s="448">
        <f t="shared" si="71"/>
        <v>0</v>
      </c>
      <c r="AS88" s="425" t="s">
        <v>634</v>
      </c>
      <c r="AT88" s="424">
        <f t="shared" si="56"/>
        <v>5275.2051033670541</v>
      </c>
      <c r="AU88" s="424">
        <f t="shared" si="57"/>
        <v>-13635.490412936651</v>
      </c>
      <c r="AV88" s="424">
        <f t="shared" si="58"/>
        <v>8124.9614378148472</v>
      </c>
      <c r="AW88" s="424">
        <f t="shared" si="59"/>
        <v>0</v>
      </c>
      <c r="AY88" s="425" t="s">
        <v>634</v>
      </c>
      <c r="AZ88" s="447">
        <f t="shared" si="60"/>
        <v>0.67552761314924581</v>
      </c>
      <c r="BA88" s="447">
        <f t="shared" si="61"/>
        <v>-0.66368248986260492</v>
      </c>
      <c r="BB88" s="447">
        <f t="shared" si="62"/>
        <v>0.84076167324071027</v>
      </c>
      <c r="BC88" s="447">
        <f t="shared" si="63"/>
        <v>0</v>
      </c>
    </row>
    <row r="89" spans="1:55" outlineLevel="1">
      <c r="A89" s="416" t="s">
        <v>1</v>
      </c>
      <c r="B89" s="416" t="s">
        <v>603</v>
      </c>
      <c r="C89" s="425" t="s">
        <v>633</v>
      </c>
      <c r="D89" s="424">
        <v>19.590224361934602</v>
      </c>
      <c r="E89" s="424">
        <v>10.554449319391466</v>
      </c>
      <c r="F89" s="424">
        <v>7.7000477593998432E-2</v>
      </c>
      <c r="G89" s="424">
        <v>0</v>
      </c>
      <c r="I89" s="425" t="s">
        <v>633</v>
      </c>
      <c r="J89" s="424">
        <v>2576</v>
      </c>
      <c r="K89" s="424">
        <v>1468</v>
      </c>
      <c r="L89" s="424">
        <v>8</v>
      </c>
      <c r="M89" s="424">
        <v>0</v>
      </c>
      <c r="O89" s="425" t="s">
        <v>633</v>
      </c>
      <c r="P89" s="449">
        <f t="shared" si="44"/>
        <v>2.1179518801042282E-5</v>
      </c>
      <c r="Q89" s="449">
        <f t="shared" si="45"/>
        <v>1.4294591029346397E-5</v>
      </c>
      <c r="R89" s="449">
        <f t="shared" si="46"/>
        <v>8.2730908133156609E-8</v>
      </c>
      <c r="S89" s="449">
        <f t="shared" si="47"/>
        <v>0</v>
      </c>
      <c r="U89" s="425" t="s">
        <v>633</v>
      </c>
      <c r="V89" s="424">
        <f t="shared" si="48"/>
        <v>7604.9007616205754</v>
      </c>
      <c r="W89" s="424">
        <f t="shared" si="49"/>
        <v>7189.6793728824705</v>
      </c>
      <c r="X89" s="424">
        <f t="shared" si="50"/>
        <v>9625.0596992498031</v>
      </c>
      <c r="Y89" s="424">
        <f t="shared" si="51"/>
        <v>0</v>
      </c>
      <c r="AA89" s="425" t="s">
        <v>633</v>
      </c>
      <c r="AB89" s="424">
        <v>8.70669996720512</v>
      </c>
      <c r="AC89" s="424">
        <v>5.1942304816869012</v>
      </c>
      <c r="AD89" s="424">
        <v>3.0990433640481464E-2</v>
      </c>
      <c r="AE89" s="424">
        <v>0</v>
      </c>
      <c r="AG89" s="425" t="s">
        <v>633</v>
      </c>
      <c r="AH89" s="424">
        <f t="shared" si="52"/>
        <v>3379.9301114926711</v>
      </c>
      <c r="AI89" s="424">
        <f t="shared" si="53"/>
        <v>3538.3041428384886</v>
      </c>
      <c r="AJ89" s="424">
        <f t="shared" si="54"/>
        <v>3873.804205060183</v>
      </c>
      <c r="AK89" s="424">
        <f t="shared" si="55"/>
        <v>0</v>
      </c>
      <c r="AM89" s="425" t="s">
        <v>633</v>
      </c>
      <c r="AN89" s="448">
        <f t="shared" si="68"/>
        <v>10.883524394729482</v>
      </c>
      <c r="AO89" s="448">
        <f t="shared" si="69"/>
        <v>5.360218837704565</v>
      </c>
      <c r="AP89" s="448">
        <f t="shared" si="70"/>
        <v>4.6010043953516967E-2</v>
      </c>
      <c r="AQ89" s="448">
        <f t="shared" si="71"/>
        <v>0</v>
      </c>
      <c r="AS89" s="425" t="s">
        <v>633</v>
      </c>
      <c r="AT89" s="424">
        <f t="shared" si="56"/>
        <v>4224.9706501279043</v>
      </c>
      <c r="AU89" s="424">
        <f t="shared" si="57"/>
        <v>3651.3752300439819</v>
      </c>
      <c r="AV89" s="424">
        <f t="shared" si="58"/>
        <v>5751.2554941896205</v>
      </c>
      <c r="AW89" s="424">
        <f t="shared" si="59"/>
        <v>0</v>
      </c>
      <c r="AY89" s="425" t="s">
        <v>633</v>
      </c>
      <c r="AZ89" s="447">
        <f t="shared" si="60"/>
        <v>0.55555894581161891</v>
      </c>
      <c r="BA89" s="447">
        <f t="shared" si="61"/>
        <v>0.50786343043557458</v>
      </c>
      <c r="BB89" s="447">
        <f t="shared" si="62"/>
        <v>0.59752933217005244</v>
      </c>
      <c r="BC89" s="447">
        <f t="shared" si="63"/>
        <v>0</v>
      </c>
    </row>
    <row r="90" spans="1:55" outlineLevel="1">
      <c r="A90" s="416" t="s">
        <v>1</v>
      </c>
      <c r="B90" s="416" t="s">
        <v>97</v>
      </c>
      <c r="C90" s="425" t="s">
        <v>97</v>
      </c>
      <c r="D90" s="424">
        <v>11.034491550366289</v>
      </c>
      <c r="E90" s="424">
        <v>17.198774673647559</v>
      </c>
      <c r="F90" s="424">
        <v>0.83474701830563913</v>
      </c>
      <c r="G90" s="424">
        <v>11.390272</v>
      </c>
      <c r="I90" s="425" t="s">
        <v>97</v>
      </c>
      <c r="J90" s="424">
        <v>5823</v>
      </c>
      <c r="K90" s="424">
        <v>6641</v>
      </c>
      <c r="L90" s="424">
        <v>271</v>
      </c>
      <c r="M90" s="424">
        <v>11420</v>
      </c>
      <c r="O90" s="425" t="s">
        <v>97</v>
      </c>
      <c r="P90" s="449">
        <f t="shared" si="44"/>
        <v>4.7875907600337426E-5</v>
      </c>
      <c r="Q90" s="449">
        <f t="shared" si="45"/>
        <v>6.4666470726082713E-5</v>
      </c>
      <c r="R90" s="449">
        <f t="shared" si="46"/>
        <v>2.8025095130106802E-6</v>
      </c>
      <c r="S90" s="449">
        <f t="shared" si="47"/>
        <v>1.1226046162544439E-4</v>
      </c>
      <c r="U90" s="425" t="s">
        <v>97</v>
      </c>
      <c r="V90" s="424">
        <f t="shared" si="48"/>
        <v>1894.9839516342586</v>
      </c>
      <c r="W90" s="424">
        <f t="shared" si="49"/>
        <v>2589.7868805372023</v>
      </c>
      <c r="X90" s="424">
        <f t="shared" si="50"/>
        <v>3080.2473000208088</v>
      </c>
      <c r="Y90" s="424">
        <f t="shared" si="51"/>
        <v>997.39684763572677</v>
      </c>
      <c r="AA90" s="425" t="s">
        <v>97</v>
      </c>
      <c r="AB90" s="424">
        <v>6.7606859999999998</v>
      </c>
      <c r="AC90" s="424">
        <v>9.8741289999999999</v>
      </c>
      <c r="AD90" s="424">
        <v>0.41780499999999998</v>
      </c>
      <c r="AE90" s="424">
        <v>30.125819</v>
      </c>
      <c r="AG90" s="425" t="s">
        <v>97</v>
      </c>
      <c r="AH90" s="424">
        <f t="shared" si="52"/>
        <v>1161.0314270994334</v>
      </c>
      <c r="AI90" s="424">
        <f t="shared" si="53"/>
        <v>1486.843698238217</v>
      </c>
      <c r="AJ90" s="424">
        <f t="shared" si="54"/>
        <v>1541.7158671586717</v>
      </c>
      <c r="AK90" s="424">
        <f t="shared" si="55"/>
        <v>2637.9876532399298</v>
      </c>
      <c r="AM90" s="425" t="s">
        <v>97</v>
      </c>
      <c r="AN90" s="448">
        <f t="shared" si="68"/>
        <v>4.2738055503662888</v>
      </c>
      <c r="AO90" s="448">
        <f t="shared" si="69"/>
        <v>7.3246456736475594</v>
      </c>
      <c r="AP90" s="448">
        <f t="shared" si="70"/>
        <v>0.41694201830563915</v>
      </c>
      <c r="AQ90" s="448">
        <f t="shared" si="71"/>
        <v>-18.735547</v>
      </c>
      <c r="AS90" s="425" t="s">
        <v>97</v>
      </c>
      <c r="AT90" s="424">
        <f t="shared" si="56"/>
        <v>733.95252453482556</v>
      </c>
      <c r="AU90" s="424">
        <f t="shared" si="57"/>
        <v>1102.943182298985</v>
      </c>
      <c r="AV90" s="424">
        <f t="shared" si="58"/>
        <v>1538.5314328621371</v>
      </c>
      <c r="AW90" s="424">
        <f t="shared" si="59"/>
        <v>-1640.5908056042031</v>
      </c>
      <c r="AY90" s="425" t="s">
        <v>97</v>
      </c>
      <c r="AZ90" s="447">
        <f t="shared" si="60"/>
        <v>0.38731331940930441</v>
      </c>
      <c r="BA90" s="447">
        <f t="shared" si="61"/>
        <v>0.42588183243487604</v>
      </c>
      <c r="BB90" s="447">
        <f t="shared" si="62"/>
        <v>0.49948308788445123</v>
      </c>
      <c r="BC90" s="447">
        <f t="shared" si="63"/>
        <v>-1.6448726597573791</v>
      </c>
    </row>
    <row r="91" spans="1:55" outlineLevel="1">
      <c r="A91" s="416" t="s">
        <v>1</v>
      </c>
      <c r="B91" s="416" t="s">
        <v>602</v>
      </c>
      <c r="C91" s="425" t="s">
        <v>632</v>
      </c>
      <c r="D91" s="424">
        <v>1.9589921030171608E-2</v>
      </c>
      <c r="E91" s="424">
        <v>0</v>
      </c>
      <c r="F91" s="424">
        <v>0</v>
      </c>
      <c r="G91" s="424">
        <v>0</v>
      </c>
      <c r="I91" s="425" t="s">
        <v>632</v>
      </c>
      <c r="J91" s="424">
        <v>7</v>
      </c>
      <c r="K91" s="424">
        <v>0</v>
      </c>
      <c r="L91" s="424">
        <v>0</v>
      </c>
      <c r="M91" s="424">
        <v>0</v>
      </c>
      <c r="O91" s="425" t="s">
        <v>632</v>
      </c>
      <c r="P91" s="449">
        <f t="shared" si="44"/>
        <v>5.7553040220223589E-8</v>
      </c>
      <c r="Q91" s="449">
        <f t="shared" si="45"/>
        <v>0</v>
      </c>
      <c r="R91" s="449">
        <f t="shared" si="46"/>
        <v>0</v>
      </c>
      <c r="S91" s="449">
        <f t="shared" si="47"/>
        <v>0</v>
      </c>
      <c r="U91" s="425" t="s">
        <v>632</v>
      </c>
      <c r="V91" s="424">
        <f t="shared" si="48"/>
        <v>2798.5601471673726</v>
      </c>
      <c r="W91" s="424">
        <f t="shared" si="49"/>
        <v>0</v>
      </c>
      <c r="X91" s="424">
        <f t="shared" si="50"/>
        <v>0</v>
      </c>
      <c r="Y91" s="424">
        <f t="shared" si="51"/>
        <v>0</v>
      </c>
      <c r="AA91" s="425" t="s">
        <v>632</v>
      </c>
      <c r="AB91" s="424">
        <v>9.8480000000000009E-3</v>
      </c>
      <c r="AC91" s="424">
        <v>0</v>
      </c>
      <c r="AD91" s="424">
        <v>0</v>
      </c>
      <c r="AE91" s="424">
        <v>0</v>
      </c>
      <c r="AG91" s="425" t="s">
        <v>632</v>
      </c>
      <c r="AH91" s="424">
        <f t="shared" si="52"/>
        <v>1406.8571428571429</v>
      </c>
      <c r="AI91" s="424">
        <f t="shared" si="53"/>
        <v>0</v>
      </c>
      <c r="AJ91" s="424">
        <f t="shared" si="54"/>
        <v>0</v>
      </c>
      <c r="AK91" s="424">
        <f t="shared" si="55"/>
        <v>0</v>
      </c>
      <c r="AM91" s="425" t="s">
        <v>632</v>
      </c>
      <c r="AN91" s="448">
        <f t="shared" si="68"/>
        <v>9.7419210301716071E-3</v>
      </c>
      <c r="AO91" s="448">
        <f t="shared" si="69"/>
        <v>0</v>
      </c>
      <c r="AP91" s="448">
        <f t="shared" si="70"/>
        <v>0</v>
      </c>
      <c r="AQ91" s="448">
        <f t="shared" si="71"/>
        <v>0</v>
      </c>
      <c r="AS91" s="425" t="s">
        <v>632</v>
      </c>
      <c r="AT91" s="424">
        <f t="shared" si="56"/>
        <v>1391.7030043102295</v>
      </c>
      <c r="AU91" s="424">
        <f t="shared" si="57"/>
        <v>0</v>
      </c>
      <c r="AV91" s="424">
        <f t="shared" si="58"/>
        <v>0</v>
      </c>
      <c r="AW91" s="424">
        <f t="shared" si="59"/>
        <v>0</v>
      </c>
      <c r="AY91" s="425" t="s">
        <v>632</v>
      </c>
      <c r="AZ91" s="447">
        <f t="shared" si="60"/>
        <v>0.49729251155058218</v>
      </c>
      <c r="BA91" s="447">
        <f t="shared" si="61"/>
        <v>0</v>
      </c>
      <c r="BB91" s="447">
        <f t="shared" si="62"/>
        <v>0</v>
      </c>
      <c r="BC91" s="447">
        <f t="shared" si="63"/>
        <v>0</v>
      </c>
    </row>
    <row r="92" spans="1:55" outlineLevel="1">
      <c r="A92" s="416" t="s">
        <v>1</v>
      </c>
      <c r="B92" s="416" t="s">
        <v>601</v>
      </c>
      <c r="C92" s="425" t="s">
        <v>631</v>
      </c>
      <c r="D92" s="424">
        <v>20.770700686104789</v>
      </c>
      <c r="E92" s="424">
        <v>3.0665572029054493</v>
      </c>
      <c r="F92" s="424">
        <v>0</v>
      </c>
      <c r="G92" s="424">
        <v>0</v>
      </c>
      <c r="I92" s="425" t="s">
        <v>631</v>
      </c>
      <c r="J92" s="424">
        <v>3998</v>
      </c>
      <c r="K92" s="424">
        <v>403</v>
      </c>
      <c r="L92" s="424">
        <v>0</v>
      </c>
      <c r="M92" s="424">
        <v>0</v>
      </c>
      <c r="O92" s="425" t="s">
        <v>631</v>
      </c>
      <c r="P92" s="449">
        <f t="shared" si="44"/>
        <v>3.2871007828636276E-5</v>
      </c>
      <c r="Q92" s="449">
        <f t="shared" si="45"/>
        <v>3.9241963111897806E-6</v>
      </c>
      <c r="R92" s="449">
        <f t="shared" si="46"/>
        <v>0</v>
      </c>
      <c r="S92" s="449">
        <f t="shared" si="47"/>
        <v>0</v>
      </c>
      <c r="U92" s="425" t="s">
        <v>631</v>
      </c>
      <c r="V92" s="424">
        <f t="shared" si="48"/>
        <v>5195.2728079301623</v>
      </c>
      <c r="W92" s="424">
        <f t="shared" si="49"/>
        <v>7609.3230841326276</v>
      </c>
      <c r="X92" s="424">
        <f t="shared" si="50"/>
        <v>0</v>
      </c>
      <c r="Y92" s="424">
        <f t="shared" si="51"/>
        <v>0</v>
      </c>
      <c r="AA92" s="425" t="s">
        <v>631</v>
      </c>
      <c r="AB92" s="424">
        <v>10.087491</v>
      </c>
      <c r="AC92" s="424">
        <v>1.236299</v>
      </c>
      <c r="AD92" s="424">
        <v>0</v>
      </c>
      <c r="AE92" s="424">
        <v>0</v>
      </c>
      <c r="AG92" s="425" t="s">
        <v>631</v>
      </c>
      <c r="AH92" s="424">
        <f t="shared" si="52"/>
        <v>2523.1343171585795</v>
      </c>
      <c r="AI92" s="424">
        <f t="shared" si="53"/>
        <v>3067.7394540942928</v>
      </c>
      <c r="AJ92" s="424">
        <f t="shared" si="54"/>
        <v>0</v>
      </c>
      <c r="AK92" s="424">
        <f t="shared" si="55"/>
        <v>0</v>
      </c>
      <c r="AM92" s="425" t="s">
        <v>631</v>
      </c>
      <c r="AN92" s="448">
        <f t="shared" si="68"/>
        <v>10.683209686104789</v>
      </c>
      <c r="AO92" s="448">
        <f t="shared" si="69"/>
        <v>1.8302582029054493</v>
      </c>
      <c r="AP92" s="448">
        <f t="shared" si="70"/>
        <v>0</v>
      </c>
      <c r="AQ92" s="448">
        <f t="shared" si="71"/>
        <v>0</v>
      </c>
      <c r="AS92" s="425" t="s">
        <v>631</v>
      </c>
      <c r="AT92" s="424">
        <f t="shared" si="56"/>
        <v>2672.1384907715833</v>
      </c>
      <c r="AU92" s="424">
        <f t="shared" si="57"/>
        <v>4541.5836300383362</v>
      </c>
      <c r="AV92" s="424">
        <f t="shared" si="58"/>
        <v>0</v>
      </c>
      <c r="AW92" s="424">
        <f t="shared" si="59"/>
        <v>0</v>
      </c>
      <c r="AY92" s="425" t="s">
        <v>631</v>
      </c>
      <c r="AZ92" s="447">
        <f t="shared" si="60"/>
        <v>0.51434036085511825</v>
      </c>
      <c r="BA92" s="447">
        <f t="shared" si="61"/>
        <v>0.59684463122727582</v>
      </c>
      <c r="BB92" s="447">
        <f t="shared" si="62"/>
        <v>0</v>
      </c>
      <c r="BC92" s="447">
        <f t="shared" si="63"/>
        <v>0</v>
      </c>
    </row>
    <row r="93" spans="1:55" outlineLevel="1">
      <c r="A93" s="416" t="s">
        <v>1</v>
      </c>
      <c r="B93" s="416" t="s">
        <v>597</v>
      </c>
      <c r="C93" s="425" t="s">
        <v>630</v>
      </c>
      <c r="D93" s="424">
        <v>786.50529645289657</v>
      </c>
      <c r="E93" s="424">
        <v>1245.1879304616721</v>
      </c>
      <c r="F93" s="424">
        <v>31.310466829492505</v>
      </c>
      <c r="G93" s="424">
        <v>0</v>
      </c>
      <c r="I93" s="425" t="s">
        <v>630</v>
      </c>
      <c r="J93" s="424">
        <v>131406</v>
      </c>
      <c r="K93" s="424">
        <v>279995</v>
      </c>
      <c r="L93" s="424">
        <v>8194</v>
      </c>
      <c r="M93" s="424">
        <v>0</v>
      </c>
      <c r="O93" s="425" t="s">
        <v>630</v>
      </c>
      <c r="P93" s="449">
        <f t="shared" si="44"/>
        <v>1.0804021147398145E-3</v>
      </c>
      <c r="Q93" s="449">
        <f t="shared" si="45"/>
        <v>2.7264400648922649E-3</v>
      </c>
      <c r="R93" s="449">
        <f t="shared" si="46"/>
        <v>8.4737132655385658E-5</v>
      </c>
      <c r="S93" s="449">
        <f t="shared" si="47"/>
        <v>0</v>
      </c>
      <c r="U93" s="425" t="s">
        <v>630</v>
      </c>
      <c r="V93" s="424">
        <f t="shared" si="48"/>
        <v>5985.3073410110392</v>
      </c>
      <c r="W93" s="424">
        <f t="shared" si="49"/>
        <v>4447.1791655624993</v>
      </c>
      <c r="X93" s="424">
        <f t="shared" si="50"/>
        <v>3821.1455735284972</v>
      </c>
      <c r="Y93" s="424">
        <f t="shared" si="51"/>
        <v>0</v>
      </c>
      <c r="AA93" s="425" t="s">
        <v>630</v>
      </c>
      <c r="AB93" s="424">
        <v>546.18116299999997</v>
      </c>
      <c r="AC93" s="424">
        <v>856.72205799999983</v>
      </c>
      <c r="AD93" s="424">
        <v>20.176720000000003</v>
      </c>
      <c r="AE93" s="424">
        <v>0</v>
      </c>
      <c r="AG93" s="425" t="s">
        <v>630</v>
      </c>
      <c r="AH93" s="424">
        <f t="shared" si="52"/>
        <v>4156.4400636196215</v>
      </c>
      <c r="AI93" s="424">
        <f t="shared" si="53"/>
        <v>3059.7762745763312</v>
      </c>
      <c r="AJ93" s="424">
        <f t="shared" si="54"/>
        <v>2462.3773492799614</v>
      </c>
      <c r="AK93" s="424">
        <f t="shared" si="55"/>
        <v>0</v>
      </c>
      <c r="AM93" s="425" t="s">
        <v>630</v>
      </c>
      <c r="AN93" s="448">
        <f t="shared" si="68"/>
        <v>240.3241334528966</v>
      </c>
      <c r="AO93" s="448">
        <f t="shared" si="69"/>
        <v>388.46587246167223</v>
      </c>
      <c r="AP93" s="448">
        <f t="shared" si="70"/>
        <v>11.133746829492502</v>
      </c>
      <c r="AQ93" s="448">
        <f t="shared" si="71"/>
        <v>0</v>
      </c>
      <c r="AS93" s="425" t="s">
        <v>630</v>
      </c>
      <c r="AT93" s="424">
        <f t="shared" si="56"/>
        <v>1828.8672773914175</v>
      </c>
      <c r="AU93" s="424">
        <f t="shared" si="57"/>
        <v>1387.4028909861686</v>
      </c>
      <c r="AV93" s="424">
        <f t="shared" si="58"/>
        <v>1358.7682242485357</v>
      </c>
      <c r="AW93" s="424">
        <f t="shared" si="59"/>
        <v>0</v>
      </c>
      <c r="AY93" s="425" t="s">
        <v>630</v>
      </c>
      <c r="AZ93" s="447">
        <f t="shared" si="60"/>
        <v>0.30555945972232812</v>
      </c>
      <c r="BA93" s="447">
        <f t="shared" si="61"/>
        <v>0.3119736892387342</v>
      </c>
      <c r="BB93" s="447">
        <f t="shared" si="62"/>
        <v>0.35559185016702488</v>
      </c>
      <c r="BC93" s="447">
        <f t="shared" si="63"/>
        <v>0</v>
      </c>
    </row>
    <row r="94" spans="1:55" outlineLevel="1">
      <c r="A94" s="416" t="s">
        <v>1</v>
      </c>
      <c r="B94" s="416" t="s">
        <v>597</v>
      </c>
      <c r="C94" s="425" t="s">
        <v>639</v>
      </c>
      <c r="D94" s="424">
        <v>29.593892449745319</v>
      </c>
      <c r="E94" s="424">
        <v>22.705038517729896</v>
      </c>
      <c r="F94" s="424">
        <v>9.5819838726499587E-2</v>
      </c>
      <c r="G94" s="424">
        <v>2.4529999999999998</v>
      </c>
      <c r="I94" s="425" t="s">
        <v>639</v>
      </c>
      <c r="J94" s="424">
        <v>80481</v>
      </c>
      <c r="K94" s="424">
        <v>41169</v>
      </c>
      <c r="L94" s="424">
        <v>3</v>
      </c>
      <c r="M94" s="424">
        <v>4906</v>
      </c>
      <c r="O94" s="425" t="s">
        <v>639</v>
      </c>
      <c r="P94" s="449">
        <f t="shared" si="44"/>
        <v>6.6170374713768779E-4</v>
      </c>
      <c r="Q94" s="449">
        <f t="shared" si="45"/>
        <v>4.0088148371060072E-4</v>
      </c>
      <c r="R94" s="449">
        <f t="shared" si="46"/>
        <v>3.1024090549933728E-8</v>
      </c>
      <c r="S94" s="449">
        <f t="shared" si="47"/>
        <v>4.822677974907444E-5</v>
      </c>
      <c r="U94" s="425" t="s">
        <v>639</v>
      </c>
      <c r="V94" s="424">
        <f t="shared" si="48"/>
        <v>367.71278251693343</v>
      </c>
      <c r="W94" s="424">
        <f t="shared" si="49"/>
        <v>551.50813762126597</v>
      </c>
      <c r="X94" s="424">
        <f t="shared" si="50"/>
        <v>31939.946242166527</v>
      </c>
      <c r="Y94" s="424">
        <f t="shared" si="51"/>
        <v>500</v>
      </c>
      <c r="AA94" s="425" t="s">
        <v>639</v>
      </c>
      <c r="AB94" s="424">
        <v>36.547454999999999</v>
      </c>
      <c r="AC94" s="424">
        <v>11.047468</v>
      </c>
      <c r="AD94" s="424">
        <v>0</v>
      </c>
      <c r="AE94" s="424">
        <v>7.3571749999999998</v>
      </c>
      <c r="AG94" s="425" t="s">
        <v>639</v>
      </c>
      <c r="AH94" s="424">
        <f t="shared" si="52"/>
        <v>454.11283408506358</v>
      </c>
      <c r="AI94" s="424">
        <f t="shared" si="53"/>
        <v>268.34433675824044</v>
      </c>
      <c r="AJ94" s="424">
        <f t="shared" si="54"/>
        <v>0</v>
      </c>
      <c r="AK94" s="424">
        <f t="shared" si="55"/>
        <v>1499.6280065226254</v>
      </c>
      <c r="AM94" s="425" t="s">
        <v>639</v>
      </c>
      <c r="AN94" s="448">
        <f t="shared" si="68"/>
        <v>-6.9535625502546807</v>
      </c>
      <c r="AO94" s="448">
        <f t="shared" si="69"/>
        <v>11.657570517729896</v>
      </c>
      <c r="AP94" s="448">
        <f t="shared" si="70"/>
        <v>9.5819838726499587E-2</v>
      </c>
      <c r="AQ94" s="448">
        <f t="shared" si="71"/>
        <v>-4.9041750000000004</v>
      </c>
      <c r="AS94" s="425" t="s">
        <v>639</v>
      </c>
      <c r="AT94" s="424">
        <f t="shared" si="56"/>
        <v>-86.400051568130138</v>
      </c>
      <c r="AU94" s="424">
        <f t="shared" si="57"/>
        <v>283.16380086302547</v>
      </c>
      <c r="AV94" s="424">
        <f t="shared" si="58"/>
        <v>31939.946242166527</v>
      </c>
      <c r="AW94" s="424">
        <f t="shared" si="59"/>
        <v>-999.62800652262536</v>
      </c>
      <c r="AY94" s="425" t="s">
        <v>639</v>
      </c>
      <c r="AZ94" s="447">
        <f t="shared" si="60"/>
        <v>-0.23496613573435224</v>
      </c>
      <c r="BA94" s="447">
        <f t="shared" si="61"/>
        <v>0.51343539931133519</v>
      </c>
      <c r="BB94" s="447">
        <f t="shared" si="62"/>
        <v>1</v>
      </c>
      <c r="BC94" s="447">
        <f t="shared" si="63"/>
        <v>-1.999256013045251</v>
      </c>
    </row>
    <row r="95" spans="1:55" outlineLevel="1">
      <c r="A95" s="416" t="s">
        <v>1</v>
      </c>
      <c r="B95" s="416" t="s">
        <v>600</v>
      </c>
      <c r="C95" s="425" t="s">
        <v>629</v>
      </c>
      <c r="D95" s="424">
        <v>8.2920455908116875</v>
      </c>
      <c r="E95" s="424">
        <v>7.8863534412909946</v>
      </c>
      <c r="F95" s="424">
        <v>0.22364029152601247</v>
      </c>
      <c r="G95" s="424">
        <v>386.53523000000001</v>
      </c>
      <c r="I95" s="425" t="s">
        <v>629</v>
      </c>
      <c r="J95" s="424">
        <v>1676</v>
      </c>
      <c r="K95" s="424">
        <v>2730</v>
      </c>
      <c r="L95" s="424">
        <v>130</v>
      </c>
      <c r="M95" s="424">
        <v>290618</v>
      </c>
      <c r="O95" s="425" t="s">
        <v>629</v>
      </c>
      <c r="P95" s="449">
        <f t="shared" si="44"/>
        <v>1.3779842201299248E-5</v>
      </c>
      <c r="Q95" s="449">
        <f t="shared" si="45"/>
        <v>2.6583265333866257E-5</v>
      </c>
      <c r="R95" s="449">
        <f t="shared" si="46"/>
        <v>1.3443772571637948E-6</v>
      </c>
      <c r="S95" s="449">
        <f t="shared" si="47"/>
        <v>2.8568223149442553E-3</v>
      </c>
      <c r="U95" s="425" t="s">
        <v>629</v>
      </c>
      <c r="V95" s="424">
        <f t="shared" si="48"/>
        <v>4947.5212355678323</v>
      </c>
      <c r="W95" s="424">
        <f t="shared" si="49"/>
        <v>2888.7741543190455</v>
      </c>
      <c r="X95" s="424">
        <f t="shared" si="50"/>
        <v>1720.3099348154806</v>
      </c>
      <c r="Y95" s="424">
        <f t="shared" si="51"/>
        <v>1330.0457301337151</v>
      </c>
      <c r="AA95" s="425" t="s">
        <v>629</v>
      </c>
      <c r="AB95" s="424">
        <v>3.1719540000000004</v>
      </c>
      <c r="AC95" s="424">
        <v>2.9245749999999999</v>
      </c>
      <c r="AD95" s="424">
        <v>6.6267999999999994E-2</v>
      </c>
      <c r="AE95" s="424">
        <v>589.63902900000005</v>
      </c>
      <c r="AG95" s="425" t="s">
        <v>629</v>
      </c>
      <c r="AH95" s="424">
        <f t="shared" si="52"/>
        <v>1892.5739856801913</v>
      </c>
      <c r="AI95" s="424">
        <f t="shared" si="53"/>
        <v>1071.2728937728937</v>
      </c>
      <c r="AJ95" s="424">
        <f t="shared" si="54"/>
        <v>509.75384615384615</v>
      </c>
      <c r="AK95" s="424">
        <f t="shared" si="55"/>
        <v>2028.9143446035689</v>
      </c>
      <c r="AM95" s="425" t="s">
        <v>629</v>
      </c>
      <c r="AN95" s="448">
        <f t="shared" si="68"/>
        <v>5.1200915908116871</v>
      </c>
      <c r="AO95" s="448">
        <f t="shared" si="69"/>
        <v>4.9617784412909947</v>
      </c>
      <c r="AP95" s="448">
        <f t="shared" si="70"/>
        <v>0.15737229152601248</v>
      </c>
      <c r="AQ95" s="448">
        <f t="shared" si="71"/>
        <v>-203.10379900000004</v>
      </c>
      <c r="AS95" s="425" t="s">
        <v>629</v>
      </c>
      <c r="AT95" s="424">
        <f t="shared" si="56"/>
        <v>3054.9472498876416</v>
      </c>
      <c r="AU95" s="424">
        <f t="shared" si="57"/>
        <v>1817.501260546152</v>
      </c>
      <c r="AV95" s="424">
        <f t="shared" si="58"/>
        <v>1210.5560886616345</v>
      </c>
      <c r="AW95" s="424">
        <f t="shared" si="59"/>
        <v>-698.86861446985404</v>
      </c>
      <c r="AY95" s="425" t="s">
        <v>629</v>
      </c>
      <c r="AZ95" s="447">
        <f t="shared" si="60"/>
        <v>0.61747026529680404</v>
      </c>
      <c r="BA95" s="447">
        <f t="shared" si="61"/>
        <v>0.6291600393297555</v>
      </c>
      <c r="BB95" s="447">
        <f t="shared" si="62"/>
        <v>0.70368487919676981</v>
      </c>
      <c r="BC95" s="447">
        <f t="shared" si="63"/>
        <v>-0.52544705692156446</v>
      </c>
    </row>
    <row r="96" spans="1:55">
      <c r="C96" s="430" t="s">
        <v>641</v>
      </c>
      <c r="D96" s="429">
        <f>D97+D109+D121+D133+D145+D157+D169</f>
        <v>274579.57025851595</v>
      </c>
      <c r="E96" s="429">
        <f>E97+E109+E121+E133+E145+E157+E169</f>
        <v>191340.36051708611</v>
      </c>
      <c r="F96" s="429">
        <f>F97+F109+F121+F133+F145+F157+F169</f>
        <v>190019.26463275292</v>
      </c>
      <c r="G96" s="429">
        <f>G97+G109+G121+G133+G145+G157+G169</f>
        <v>174053</v>
      </c>
      <c r="I96" s="430" t="s">
        <v>641</v>
      </c>
      <c r="J96" s="429">
        <f>J97+J109+J121+J133+J145+J157+J169</f>
        <v>47340130.279683821</v>
      </c>
      <c r="K96" s="429">
        <f>K97+K109+K121+K133+K145+K157+K169</f>
        <v>33282412.170796923</v>
      </c>
      <c r="L96" s="429">
        <f>L97+L109+L121+L133+L145+L157+L169</f>
        <v>32506739.544250708</v>
      </c>
      <c r="M96" s="429">
        <f>M97+M109+M121+M133+M145+M157+M169</f>
        <v>32194639.243689686</v>
      </c>
      <c r="O96" s="430" t="s">
        <v>641</v>
      </c>
      <c r="P96" s="451">
        <f t="shared" si="44"/>
        <v>0.38922406028818107</v>
      </c>
      <c r="Q96" s="451">
        <f t="shared" si="45"/>
        <v>0.32408615153384407</v>
      </c>
      <c r="R96" s="451">
        <f t="shared" si="46"/>
        <v>0.33616401036798177</v>
      </c>
      <c r="S96" s="451">
        <f t="shared" si="47"/>
        <v>0.31647855195807811</v>
      </c>
      <c r="U96" s="430" t="s">
        <v>641</v>
      </c>
      <c r="V96" s="429">
        <f t="shared" si="48"/>
        <v>5800.1439505195594</v>
      </c>
      <c r="W96" s="429">
        <f t="shared" si="49"/>
        <v>5748.9931779937033</v>
      </c>
      <c r="X96" s="429">
        <f t="shared" si="50"/>
        <v>5845.5344121511753</v>
      </c>
      <c r="Y96" s="429">
        <f t="shared" si="51"/>
        <v>5406.2727239323012</v>
      </c>
      <c r="AA96" s="430" t="s">
        <v>641</v>
      </c>
      <c r="AB96" s="429">
        <f>AB97+AB109+AB121+AB133+AB145+AB157+AB169</f>
        <v>143662.74639945873</v>
      </c>
      <c r="AC96" s="429">
        <f>AC97+AC109+AC121+AC133+AC145+AC157+AC169</f>
        <v>102911.64435298488</v>
      </c>
      <c r="AD96" s="429">
        <f>AD97+AD109+AD121+AD133+AD145+AD157+AD169</f>
        <v>100423.29179106964</v>
      </c>
      <c r="AE96" s="429">
        <f>AE97+AE109+AE121+AE133+AE145+AE157+AE169</f>
        <v>88817.306689580393</v>
      </c>
      <c r="AG96" s="430" t="s">
        <v>641</v>
      </c>
      <c r="AH96" s="429">
        <f t="shared" si="52"/>
        <v>3034.6926709053037</v>
      </c>
      <c r="AI96" s="429">
        <f t="shared" si="53"/>
        <v>3092.0728889741627</v>
      </c>
      <c r="AJ96" s="429">
        <f t="shared" si="54"/>
        <v>3089.3068083424864</v>
      </c>
      <c r="AK96" s="429">
        <f t="shared" si="55"/>
        <v>2758.7607370686424</v>
      </c>
      <c r="AM96" s="430" t="s">
        <v>641</v>
      </c>
      <c r="AN96" s="452">
        <f>AN97+AN109+AN121+AN133+AN145+AN157+AN169</f>
        <v>130916.82385905721</v>
      </c>
      <c r="AO96" s="452">
        <f>AO97+AO109+AO121+AO133+AO145+AO157+AO169</f>
        <v>88428.71616410125</v>
      </c>
      <c r="AP96" s="452">
        <f>AP97+AP109+AP121+AP133+AP145+AP157+AP169</f>
        <v>89595.972841683324</v>
      </c>
      <c r="AQ96" s="452">
        <f>AQ97+AQ109+AQ121+AQ133+AQ145+AQ157+AQ169</f>
        <v>85235.693310419592</v>
      </c>
      <c r="AS96" s="430" t="s">
        <v>641</v>
      </c>
      <c r="AT96" s="429">
        <f t="shared" si="56"/>
        <v>2765.4512796142562</v>
      </c>
      <c r="AU96" s="429">
        <f t="shared" si="57"/>
        <v>2656.9202890195411</v>
      </c>
      <c r="AV96" s="429">
        <f t="shared" si="58"/>
        <v>2756.2276038086902</v>
      </c>
      <c r="AW96" s="429">
        <f t="shared" si="59"/>
        <v>2647.5119868636584</v>
      </c>
      <c r="AY96" s="430" t="s">
        <v>641</v>
      </c>
      <c r="AZ96" s="450">
        <f t="shared" si="60"/>
        <v>0.47679011128103727</v>
      </c>
      <c r="BA96" s="450">
        <f t="shared" si="61"/>
        <v>0.46215401667023009</v>
      </c>
      <c r="BB96" s="450">
        <f t="shared" si="62"/>
        <v>0.47150994408300639</v>
      </c>
      <c r="BC96" s="450">
        <f t="shared" si="63"/>
        <v>0.48971114149379552</v>
      </c>
    </row>
    <row r="97" spans="1:55">
      <c r="C97" s="432" t="s">
        <v>296</v>
      </c>
      <c r="D97" s="431">
        <f>SUM(D98:D108)</f>
        <v>39010.963650687983</v>
      </c>
      <c r="E97" s="431">
        <f>SUM(E98:E108)</f>
        <v>29612.860079771333</v>
      </c>
      <c r="F97" s="431">
        <f>SUM(F98:F108)</f>
        <v>31873.62143270973</v>
      </c>
      <c r="G97" s="431">
        <f>SUM(G98:G108)</f>
        <v>22247.596679374969</v>
      </c>
      <c r="I97" s="432" t="s">
        <v>296</v>
      </c>
      <c r="J97" s="431">
        <f>SUM(J98:J108)</f>
        <v>9751654.8102179989</v>
      </c>
      <c r="K97" s="431">
        <f>SUM(K98:K108)</f>
        <v>7987123</v>
      </c>
      <c r="L97" s="431">
        <f>SUM(L98:L108)</f>
        <v>8260122</v>
      </c>
      <c r="M97" s="431">
        <f>SUM(M98:M108)</f>
        <v>5718703</v>
      </c>
      <c r="O97" s="432" t="s">
        <v>296</v>
      </c>
      <c r="P97" s="445">
        <f t="shared" si="44"/>
        <v>8.0176768786601904E-2</v>
      </c>
      <c r="Q97" s="445">
        <f t="shared" si="45"/>
        <v>7.7774289363818999E-2</v>
      </c>
      <c r="R97" s="445">
        <f t="shared" si="46"/>
        <v>8.5420924293833231E-2</v>
      </c>
      <c r="S97" s="445">
        <f t="shared" si="47"/>
        <v>5.6215782721437277E-2</v>
      </c>
      <c r="U97" s="432" t="s">
        <v>296</v>
      </c>
      <c r="V97" s="431">
        <f t="shared" si="48"/>
        <v>4000.445504881021</v>
      </c>
      <c r="W97" s="431">
        <f t="shared" si="49"/>
        <v>3707.5753158892549</v>
      </c>
      <c r="X97" s="431">
        <f t="shared" si="50"/>
        <v>3858.7349475842766</v>
      </c>
      <c r="Y97" s="431">
        <f t="shared" si="51"/>
        <v>3890.3221026472206</v>
      </c>
      <c r="AA97" s="432" t="s">
        <v>296</v>
      </c>
      <c r="AB97" s="431">
        <f>SUM(AB98:AB108)</f>
        <v>20636.992359913478</v>
      </c>
      <c r="AC97" s="431">
        <f>SUM(AC98:AC108)</f>
        <v>16200.402428018475</v>
      </c>
      <c r="AD97" s="431">
        <f>SUM(AD98:AD108)</f>
        <v>18078.002843910126</v>
      </c>
      <c r="AE97" s="431">
        <f>SUM(AE98:AE108)</f>
        <v>11995.532561387516</v>
      </c>
      <c r="AG97" s="432" t="s">
        <v>296</v>
      </c>
      <c r="AH97" s="431">
        <f t="shared" si="52"/>
        <v>2116.2554214172537</v>
      </c>
      <c r="AI97" s="431">
        <f t="shared" si="53"/>
        <v>2028.315130243828</v>
      </c>
      <c r="AJ97" s="431">
        <f t="shared" si="54"/>
        <v>2188.5878736306954</v>
      </c>
      <c r="AK97" s="431">
        <f t="shared" si="55"/>
        <v>2097.5967035510525</v>
      </c>
      <c r="AM97" s="432" t="s">
        <v>296</v>
      </c>
      <c r="AN97" s="444">
        <f>SUM(AN98:AN108)</f>
        <v>18373.971290774516</v>
      </c>
      <c r="AO97" s="444">
        <f>SUM(AO98:AO108)</f>
        <v>13412.457651752857</v>
      </c>
      <c r="AP97" s="444">
        <f>SUM(AP98:AP108)</f>
        <v>13795.618588799603</v>
      </c>
      <c r="AQ97" s="444">
        <f>SUM(AQ98:AQ108)</f>
        <v>10252.064117987451</v>
      </c>
      <c r="AS97" s="432" t="s">
        <v>296</v>
      </c>
      <c r="AT97" s="431">
        <f t="shared" si="56"/>
        <v>1884.190083463769</v>
      </c>
      <c r="AU97" s="431">
        <f t="shared" si="57"/>
        <v>1679.2601856454266</v>
      </c>
      <c r="AV97" s="431">
        <f t="shared" si="58"/>
        <v>1670.1470739535812</v>
      </c>
      <c r="AW97" s="431">
        <f t="shared" si="59"/>
        <v>1792.7253990961676</v>
      </c>
      <c r="AY97" s="432" t="s">
        <v>296</v>
      </c>
      <c r="AZ97" s="443">
        <f t="shared" si="60"/>
        <v>0.47099506321604234</v>
      </c>
      <c r="BA97" s="443">
        <f t="shared" si="61"/>
        <v>0.4529267897670905</v>
      </c>
      <c r="BB97" s="443">
        <f t="shared" si="62"/>
        <v>0.43282243964415346</v>
      </c>
      <c r="BC97" s="443">
        <f t="shared" si="63"/>
        <v>0.46081670149530396</v>
      </c>
    </row>
    <row r="98" spans="1:55" outlineLevel="1">
      <c r="A98" s="416" t="s">
        <v>296</v>
      </c>
      <c r="B98" s="416" t="s">
        <v>608</v>
      </c>
      <c r="C98" s="425" t="s">
        <v>638</v>
      </c>
      <c r="D98" s="424">
        <v>6630.469324452456</v>
      </c>
      <c r="E98" s="424">
        <v>5472.5633318822447</v>
      </c>
      <c r="F98" s="424">
        <v>5238.9680113922586</v>
      </c>
      <c r="G98" s="424">
        <v>4187.4261588383233</v>
      </c>
      <c r="I98" s="425" t="s">
        <v>638</v>
      </c>
      <c r="J98" s="424">
        <v>2299650</v>
      </c>
      <c r="K98" s="424">
        <v>2180979</v>
      </c>
      <c r="L98" s="424">
        <v>1977113</v>
      </c>
      <c r="M98" s="424">
        <v>1787973</v>
      </c>
      <c r="O98" s="425" t="s">
        <v>638</v>
      </c>
      <c r="P98" s="449">
        <f t="shared" si="44"/>
        <v>1.8907406991776739E-2</v>
      </c>
      <c r="Q98" s="449">
        <f t="shared" si="45"/>
        <v>2.1237195400948827E-2</v>
      </c>
      <c r="R98" s="449">
        <f t="shared" si="46"/>
        <v>2.0446044246483708E-2</v>
      </c>
      <c r="S98" s="449">
        <f t="shared" si="47"/>
        <v>1.7576066055501809E-2</v>
      </c>
      <c r="U98" s="425" t="s">
        <v>638</v>
      </c>
      <c r="V98" s="424">
        <f t="shared" si="48"/>
        <v>2883.251505425807</v>
      </c>
      <c r="W98" s="424">
        <f t="shared" si="49"/>
        <v>2509.2233037925835</v>
      </c>
      <c r="X98" s="424">
        <f t="shared" si="50"/>
        <v>2649.8070729352639</v>
      </c>
      <c r="Y98" s="424">
        <f t="shared" si="51"/>
        <v>2341.996304663618</v>
      </c>
      <c r="AA98" s="425" t="s">
        <v>638</v>
      </c>
      <c r="AB98" s="424">
        <v>3577.576961957503</v>
      </c>
      <c r="AC98" s="424">
        <v>3160.0085998580844</v>
      </c>
      <c r="AD98" s="424">
        <v>3209.154433197552</v>
      </c>
      <c r="AE98" s="424">
        <v>2536.4694260565561</v>
      </c>
      <c r="AG98" s="425" t="s">
        <v>638</v>
      </c>
      <c r="AH98" s="424">
        <f t="shared" si="52"/>
        <v>1555.7049820440079</v>
      </c>
      <c r="AI98" s="424">
        <f t="shared" si="53"/>
        <v>1448.8945560035581</v>
      </c>
      <c r="AJ98" s="424">
        <f t="shared" si="54"/>
        <v>1623.1517536921519</v>
      </c>
      <c r="AK98" s="424">
        <f t="shared" si="55"/>
        <v>1418.6284837950886</v>
      </c>
      <c r="AM98" s="425" t="s">
        <v>638</v>
      </c>
      <c r="AN98" s="448">
        <f t="shared" ref="AN98:AN108" si="72">D98-AB98</f>
        <v>3052.892362494953</v>
      </c>
      <c r="AO98" s="448">
        <f t="shared" ref="AO98:AO108" si="73">E98-AC98</f>
        <v>2312.5547320241603</v>
      </c>
      <c r="AP98" s="448">
        <f t="shared" ref="AP98:AP108" si="74">F98-AD98</f>
        <v>2029.8135781947067</v>
      </c>
      <c r="AQ98" s="448">
        <f t="shared" ref="AQ98:AQ108" si="75">G98-AE98</f>
        <v>1650.9567327817672</v>
      </c>
      <c r="AS98" s="425" t="s">
        <v>638</v>
      </c>
      <c r="AT98" s="424">
        <f t="shared" si="56"/>
        <v>1327.5465233817986</v>
      </c>
      <c r="AU98" s="424">
        <f t="shared" si="57"/>
        <v>1060.3287477890251</v>
      </c>
      <c r="AV98" s="424">
        <f t="shared" si="58"/>
        <v>1026.655319243112</v>
      </c>
      <c r="AW98" s="424">
        <f t="shared" si="59"/>
        <v>923.36782086852941</v>
      </c>
      <c r="AY98" s="425" t="s">
        <v>638</v>
      </c>
      <c r="AZ98" s="447">
        <f t="shared" si="60"/>
        <v>0.46043382649192194</v>
      </c>
      <c r="BA98" s="447">
        <f t="shared" si="61"/>
        <v>0.42257249332348529</v>
      </c>
      <c r="BB98" s="447">
        <f t="shared" si="62"/>
        <v>0.38744530865254939</v>
      </c>
      <c r="BC98" s="447">
        <f t="shared" si="63"/>
        <v>0.39426527660604194</v>
      </c>
    </row>
    <row r="99" spans="1:55" outlineLevel="1">
      <c r="A99" s="416" t="s">
        <v>296</v>
      </c>
      <c r="B99" s="416" t="s">
        <v>607</v>
      </c>
      <c r="C99" s="425" t="s">
        <v>637</v>
      </c>
      <c r="D99" s="424">
        <v>8241.7000764472286</v>
      </c>
      <c r="E99" s="424">
        <v>5371.496090345815</v>
      </c>
      <c r="F99" s="424">
        <v>4659.4483696330299</v>
      </c>
      <c r="G99" s="424">
        <v>2917.4593122155325</v>
      </c>
      <c r="I99" s="425" t="s">
        <v>637</v>
      </c>
      <c r="J99" s="424">
        <v>1490355</v>
      </c>
      <c r="K99" s="424">
        <v>1151165</v>
      </c>
      <c r="L99" s="424">
        <v>1136728</v>
      </c>
      <c r="M99" s="424">
        <v>726053</v>
      </c>
      <c r="O99" s="425" t="s">
        <v>637</v>
      </c>
      <c r="P99" s="449">
        <f t="shared" si="44"/>
        <v>1.2253494465344475E-2</v>
      </c>
      <c r="Q99" s="449">
        <f t="shared" si="45"/>
        <v>1.1209422944344377E-2</v>
      </c>
      <c r="R99" s="449">
        <f t="shared" si="46"/>
        <v>1.1755317467548355E-2</v>
      </c>
      <c r="S99" s="449">
        <f t="shared" si="47"/>
        <v>7.1372193471575104E-3</v>
      </c>
      <c r="U99" s="425" t="s">
        <v>637</v>
      </c>
      <c r="V99" s="424">
        <f t="shared" si="48"/>
        <v>5530.0247769472562</v>
      </c>
      <c r="W99" s="424">
        <f t="shared" si="49"/>
        <v>4666.1391636696862</v>
      </c>
      <c r="X99" s="424">
        <f t="shared" si="50"/>
        <v>4099.0002618331118</v>
      </c>
      <c r="Y99" s="424">
        <f t="shared" si="51"/>
        <v>4018.2456545397267</v>
      </c>
      <c r="AA99" s="425" t="s">
        <v>637</v>
      </c>
      <c r="AB99" s="424">
        <v>5029.6502289117061</v>
      </c>
      <c r="AC99" s="424">
        <v>3322.4623608155102</v>
      </c>
      <c r="AD99" s="424">
        <v>3151.9564465924245</v>
      </c>
      <c r="AE99" s="424">
        <v>1840.2077036704416</v>
      </c>
      <c r="AG99" s="425" t="s">
        <v>637</v>
      </c>
      <c r="AH99" s="424">
        <f t="shared" si="52"/>
        <v>3374.8001173624443</v>
      </c>
      <c r="AI99" s="424">
        <f t="shared" si="53"/>
        <v>2886.1738854252085</v>
      </c>
      <c r="AJ99" s="424">
        <f t="shared" si="54"/>
        <v>2772.8325919590479</v>
      </c>
      <c r="AK99" s="424">
        <f t="shared" si="55"/>
        <v>2534.5363267839148</v>
      </c>
      <c r="AM99" s="425" t="s">
        <v>637</v>
      </c>
      <c r="AN99" s="448">
        <f t="shared" si="72"/>
        <v>3212.0498475355225</v>
      </c>
      <c r="AO99" s="448">
        <f t="shared" si="73"/>
        <v>2049.0337295303048</v>
      </c>
      <c r="AP99" s="448">
        <f t="shared" si="74"/>
        <v>1507.4919230406053</v>
      </c>
      <c r="AQ99" s="448">
        <f t="shared" si="75"/>
        <v>1077.2516085450909</v>
      </c>
      <c r="AS99" s="425" t="s">
        <v>637</v>
      </c>
      <c r="AT99" s="424">
        <f t="shared" si="56"/>
        <v>2155.2246595848119</v>
      </c>
      <c r="AU99" s="424">
        <f t="shared" si="57"/>
        <v>1779.9652782444782</v>
      </c>
      <c r="AV99" s="424">
        <f t="shared" si="58"/>
        <v>1326.1676698740644</v>
      </c>
      <c r="AW99" s="424">
        <f t="shared" si="59"/>
        <v>1483.7093277558124</v>
      </c>
      <c r="AY99" s="425" t="s">
        <v>637</v>
      </c>
      <c r="AZ99" s="447">
        <f t="shared" si="60"/>
        <v>0.38973146532167297</v>
      </c>
      <c r="BA99" s="447">
        <f t="shared" si="61"/>
        <v>0.38146425038138465</v>
      </c>
      <c r="BB99" s="447">
        <f t="shared" si="62"/>
        <v>0.32353441941010985</v>
      </c>
      <c r="BC99" s="447">
        <f t="shared" si="63"/>
        <v>0.36924306160315257</v>
      </c>
    </row>
    <row r="100" spans="1:55" outlineLevel="1">
      <c r="A100" s="416" t="s">
        <v>296</v>
      </c>
      <c r="B100" s="416" t="s">
        <v>606</v>
      </c>
      <c r="C100" s="425" t="s">
        <v>636</v>
      </c>
      <c r="D100" s="424">
        <v>9299.24556335118</v>
      </c>
      <c r="E100" s="424">
        <v>5861.0118538954657</v>
      </c>
      <c r="F100" s="424">
        <v>7622.198292719545</v>
      </c>
      <c r="G100" s="424">
        <v>7677.4219301620669</v>
      </c>
      <c r="I100" s="425" t="s">
        <v>636</v>
      </c>
      <c r="J100" s="424">
        <v>1203170.1556150001</v>
      </c>
      <c r="K100" s="424">
        <v>821430</v>
      </c>
      <c r="L100" s="424">
        <v>975132</v>
      </c>
      <c r="M100" s="424">
        <v>1213378</v>
      </c>
      <c r="O100" s="425" t="s">
        <v>636</v>
      </c>
      <c r="P100" s="449">
        <f t="shared" si="44"/>
        <v>9.89230005112611E-3</v>
      </c>
      <c r="Q100" s="449">
        <f t="shared" si="45"/>
        <v>7.9986416275449664E-3</v>
      </c>
      <c r="R100" s="449">
        <f t="shared" si="46"/>
        <v>1.0084194488712658E-2</v>
      </c>
      <c r="S100" s="449">
        <f t="shared" si="47"/>
        <v>1.1927703538192509E-2</v>
      </c>
      <c r="U100" s="425" t="s">
        <v>636</v>
      </c>
      <c r="V100" s="424">
        <f t="shared" ref="V100:V131" si="76">IFERROR(D100*1000000/J100,0)</f>
        <v>7728.9529830449228</v>
      </c>
      <c r="W100" s="424">
        <f t="shared" ref="W100:W131" si="77">IFERROR(E100*1000000/K100,0)</f>
        <v>7135.1324566858602</v>
      </c>
      <c r="X100" s="424">
        <f t="shared" ref="X100:X131" si="78">IFERROR(F100*1000000/L100,0)</f>
        <v>7816.5810297678117</v>
      </c>
      <c r="Y100" s="424">
        <f t="shared" ref="Y100:Y131" si="79">IFERROR(G100*1000000/M100,0)</f>
        <v>6327.3126182954256</v>
      </c>
      <c r="AA100" s="425" t="s">
        <v>636</v>
      </c>
      <c r="AB100" s="424">
        <v>4732.7476169419115</v>
      </c>
      <c r="AC100" s="424">
        <v>3014.4274609377921</v>
      </c>
      <c r="AD100" s="424">
        <v>3735.9323235002757</v>
      </c>
      <c r="AE100" s="424">
        <v>3707.2840758326652</v>
      </c>
      <c r="AG100" s="425" t="s">
        <v>636</v>
      </c>
      <c r="AH100" s="424">
        <f t="shared" si="52"/>
        <v>3933.5646706784955</v>
      </c>
      <c r="AI100" s="424">
        <f t="shared" si="53"/>
        <v>3669.7313963914057</v>
      </c>
      <c r="AJ100" s="424">
        <f t="shared" si="54"/>
        <v>3831.2067735447872</v>
      </c>
      <c r="AK100" s="424">
        <f t="shared" si="55"/>
        <v>3055.3414317983884</v>
      </c>
      <c r="AM100" s="425" t="s">
        <v>636</v>
      </c>
      <c r="AN100" s="448">
        <f t="shared" si="72"/>
        <v>4566.4979464092685</v>
      </c>
      <c r="AO100" s="448">
        <f t="shared" si="73"/>
        <v>2846.5843929576736</v>
      </c>
      <c r="AP100" s="448">
        <f t="shared" si="74"/>
        <v>3886.2659692192692</v>
      </c>
      <c r="AQ100" s="448">
        <f t="shared" si="75"/>
        <v>3970.1378543294018</v>
      </c>
      <c r="AS100" s="425" t="s">
        <v>636</v>
      </c>
      <c r="AT100" s="424">
        <f t="shared" si="56"/>
        <v>3795.3883123664286</v>
      </c>
      <c r="AU100" s="424">
        <f t="shared" si="57"/>
        <v>3465.4010602944541</v>
      </c>
      <c r="AV100" s="424">
        <f t="shared" si="58"/>
        <v>3985.3742562230236</v>
      </c>
      <c r="AW100" s="424">
        <f t="shared" si="59"/>
        <v>3271.9711864970373</v>
      </c>
      <c r="AY100" s="425" t="s">
        <v>636</v>
      </c>
      <c r="AZ100" s="447">
        <f t="shared" si="60"/>
        <v>0.49106112052853829</v>
      </c>
      <c r="BA100" s="447">
        <f t="shared" si="61"/>
        <v>0.48568139152725281</v>
      </c>
      <c r="BB100" s="447">
        <f t="shared" si="62"/>
        <v>0.50986156748654698</v>
      </c>
      <c r="BC100" s="447">
        <f t="shared" si="63"/>
        <v>0.51711862268921749</v>
      </c>
    </row>
    <row r="101" spans="1:55" outlineLevel="1">
      <c r="A101" s="416" t="s">
        <v>296</v>
      </c>
      <c r="B101" s="416" t="s">
        <v>605</v>
      </c>
      <c r="C101" s="425" t="s">
        <v>635</v>
      </c>
      <c r="D101" s="424">
        <v>11908.064058495038</v>
      </c>
      <c r="E101" s="424">
        <v>8355.3419083645967</v>
      </c>
      <c r="F101" s="424">
        <v>7067.2001024045248</v>
      </c>
      <c r="G101" s="424">
        <v>3381.1092725577728</v>
      </c>
      <c r="I101" s="425" t="s">
        <v>635</v>
      </c>
      <c r="J101" s="424">
        <v>4333956.6546029998</v>
      </c>
      <c r="K101" s="424">
        <v>2935581</v>
      </c>
      <c r="L101" s="424">
        <v>2437470</v>
      </c>
      <c r="M101" s="424">
        <v>1457553</v>
      </c>
      <c r="O101" s="425" t="s">
        <v>635</v>
      </c>
      <c r="P101" s="449">
        <f t="shared" si="44"/>
        <v>3.5633197379296017E-2</v>
      </c>
      <c r="Q101" s="449">
        <f t="shared" si="45"/>
        <v>2.8585102063024337E-2</v>
      </c>
      <c r="R101" s="449">
        <f t="shared" si="46"/>
        <v>2.5206763330915653E-2</v>
      </c>
      <c r="S101" s="449">
        <f t="shared" si="47"/>
        <v>1.4327983592254933E-2</v>
      </c>
      <c r="U101" s="425" t="s">
        <v>635</v>
      </c>
      <c r="V101" s="424">
        <f t="shared" si="76"/>
        <v>2747.6195558734407</v>
      </c>
      <c r="W101" s="424">
        <f t="shared" si="77"/>
        <v>2846.2310896427643</v>
      </c>
      <c r="X101" s="424">
        <f t="shared" si="78"/>
        <v>2899.3998294971939</v>
      </c>
      <c r="Y101" s="424">
        <f t="shared" si="79"/>
        <v>2319.7161767412731</v>
      </c>
      <c r="AA101" s="425" t="s">
        <v>635</v>
      </c>
      <c r="AB101" s="424">
        <v>5566.1922716182626</v>
      </c>
      <c r="AC101" s="424">
        <v>4073.8037589517362</v>
      </c>
      <c r="AD101" s="424">
        <v>3569.5284100671965</v>
      </c>
      <c r="AE101" s="424">
        <v>1686.3481627197827</v>
      </c>
      <c r="AG101" s="425" t="s">
        <v>635</v>
      </c>
      <c r="AH101" s="424">
        <f t="shared" si="52"/>
        <v>1284.3211677501508</v>
      </c>
      <c r="AI101" s="424">
        <f t="shared" si="53"/>
        <v>1387.7333852997876</v>
      </c>
      <c r="AJ101" s="424">
        <f t="shared" si="54"/>
        <v>1464.4399356985712</v>
      </c>
      <c r="AK101" s="424">
        <f t="shared" si="55"/>
        <v>1156.9721051102656</v>
      </c>
      <c r="AM101" s="425" t="s">
        <v>635</v>
      </c>
      <c r="AN101" s="448">
        <f t="shared" si="72"/>
        <v>6341.8717868767753</v>
      </c>
      <c r="AO101" s="448">
        <f t="shared" si="73"/>
        <v>4281.5381494128605</v>
      </c>
      <c r="AP101" s="448">
        <f t="shared" si="74"/>
        <v>3497.6716923373283</v>
      </c>
      <c r="AQ101" s="448">
        <f t="shared" si="75"/>
        <v>1694.76110983799</v>
      </c>
      <c r="AS101" s="425" t="s">
        <v>635</v>
      </c>
      <c r="AT101" s="424">
        <f t="shared" si="56"/>
        <v>1463.2983881232899</v>
      </c>
      <c r="AU101" s="424">
        <f t="shared" si="57"/>
        <v>1458.4977043429769</v>
      </c>
      <c r="AV101" s="424">
        <f t="shared" si="58"/>
        <v>1434.9598937986225</v>
      </c>
      <c r="AW101" s="424">
        <f t="shared" si="59"/>
        <v>1162.7440716310077</v>
      </c>
      <c r="AY101" s="425" t="s">
        <v>635</v>
      </c>
      <c r="AZ101" s="447">
        <f t="shared" si="60"/>
        <v>0.53256950548167203</v>
      </c>
      <c r="BA101" s="447">
        <f t="shared" si="61"/>
        <v>0.51243123218291997</v>
      </c>
      <c r="BB101" s="447">
        <f t="shared" si="62"/>
        <v>0.49491618203187571</v>
      </c>
      <c r="BC101" s="447">
        <f t="shared" si="63"/>
        <v>0.50124411050339157</v>
      </c>
    </row>
    <row r="102" spans="1:55" outlineLevel="1">
      <c r="A102" s="416" t="s">
        <v>296</v>
      </c>
      <c r="B102" s="416" t="s">
        <v>604</v>
      </c>
      <c r="C102" s="425" t="s">
        <v>634</v>
      </c>
      <c r="D102" s="424">
        <v>1206.8364988116409</v>
      </c>
      <c r="E102" s="424">
        <v>435.94667570627621</v>
      </c>
      <c r="F102" s="424">
        <v>835.04919829551136</v>
      </c>
      <c r="G102" s="424">
        <v>1129.9317612655377</v>
      </c>
      <c r="I102" s="425" t="s">
        <v>634</v>
      </c>
      <c r="J102" s="424">
        <v>83028</v>
      </c>
      <c r="K102" s="424">
        <v>40183</v>
      </c>
      <c r="L102" s="424">
        <v>70245</v>
      </c>
      <c r="M102" s="424">
        <v>117983</v>
      </c>
      <c r="O102" s="425" t="s">
        <v>634</v>
      </c>
      <c r="P102" s="449">
        <f t="shared" si="44"/>
        <v>6.8264483191496058E-4</v>
      </c>
      <c r="Q102" s="449">
        <f t="shared" si="45"/>
        <v>3.9128034831895526E-4</v>
      </c>
      <c r="R102" s="449">
        <f t="shared" si="46"/>
        <v>7.2642908022669823E-4</v>
      </c>
      <c r="S102" s="449">
        <f t="shared" si="47"/>
        <v>1.1597921229382492E-3</v>
      </c>
      <c r="U102" s="425" t="s">
        <v>634</v>
      </c>
      <c r="V102" s="424">
        <f t="shared" si="76"/>
        <v>14535.295307747278</v>
      </c>
      <c r="W102" s="424">
        <f t="shared" si="77"/>
        <v>10849.032568655308</v>
      </c>
      <c r="X102" s="424">
        <f t="shared" si="78"/>
        <v>11887.667425375634</v>
      </c>
      <c r="Y102" s="424">
        <f t="shared" si="79"/>
        <v>9577.0726398340248</v>
      </c>
      <c r="AA102" s="425" t="s">
        <v>634</v>
      </c>
      <c r="AB102" s="424">
        <v>654.91756477525007</v>
      </c>
      <c r="AC102" s="424">
        <v>378.78237698492853</v>
      </c>
      <c r="AD102" s="424">
        <v>493.60501164676066</v>
      </c>
      <c r="AE102" s="424">
        <v>591.79213111830472</v>
      </c>
      <c r="AG102" s="425" t="s">
        <v>634</v>
      </c>
      <c r="AH102" s="424">
        <f t="shared" si="52"/>
        <v>7887.912087190467</v>
      </c>
      <c r="AI102" s="424">
        <f t="shared" si="53"/>
        <v>9426.4334914000592</v>
      </c>
      <c r="AJ102" s="424">
        <f t="shared" si="54"/>
        <v>7026.9059953984006</v>
      </c>
      <c r="AK102" s="424">
        <f t="shared" si="55"/>
        <v>5015.9101829780966</v>
      </c>
      <c r="AM102" s="425" t="s">
        <v>634</v>
      </c>
      <c r="AN102" s="448">
        <f t="shared" si="72"/>
        <v>551.91893403639085</v>
      </c>
      <c r="AO102" s="448">
        <f t="shared" si="73"/>
        <v>57.164298721347677</v>
      </c>
      <c r="AP102" s="448">
        <f t="shared" si="74"/>
        <v>341.4441866487507</v>
      </c>
      <c r="AQ102" s="448">
        <f t="shared" si="75"/>
        <v>538.13963014723299</v>
      </c>
      <c r="AS102" s="425" t="s">
        <v>634</v>
      </c>
      <c r="AT102" s="424">
        <f t="shared" si="56"/>
        <v>6647.3832205568106</v>
      </c>
      <c r="AU102" s="424">
        <f t="shared" si="57"/>
        <v>1422.5990772552491</v>
      </c>
      <c r="AV102" s="424">
        <f t="shared" si="58"/>
        <v>4860.7614299772331</v>
      </c>
      <c r="AW102" s="424">
        <f t="shared" si="59"/>
        <v>4561.1624568559282</v>
      </c>
      <c r="AY102" s="425" t="s">
        <v>634</v>
      </c>
      <c r="AZ102" s="447">
        <f t="shared" si="60"/>
        <v>0.45732701536609105</v>
      </c>
      <c r="BA102" s="447">
        <f t="shared" si="61"/>
        <v>0.13112681414243135</v>
      </c>
      <c r="BB102" s="447">
        <f t="shared" si="62"/>
        <v>0.4088911016808362</v>
      </c>
      <c r="BC102" s="447">
        <f t="shared" si="63"/>
        <v>0.47625852161595128</v>
      </c>
    </row>
    <row r="103" spans="1:55" outlineLevel="1">
      <c r="A103" s="416" t="s">
        <v>296</v>
      </c>
      <c r="B103" s="416" t="s">
        <v>603</v>
      </c>
      <c r="C103" s="425" t="s">
        <v>633</v>
      </c>
      <c r="D103" s="424">
        <v>1268.9365158246162</v>
      </c>
      <c r="E103" s="424">
        <v>483.09735386009083</v>
      </c>
      <c r="F103" s="424">
        <v>641.2780424449445</v>
      </c>
      <c r="G103" s="424">
        <v>325.80144278472875</v>
      </c>
      <c r="I103" s="425" t="s">
        <v>633</v>
      </c>
      <c r="J103" s="424">
        <v>172514</v>
      </c>
      <c r="K103" s="424">
        <v>70324</v>
      </c>
      <c r="L103" s="424">
        <v>95251</v>
      </c>
      <c r="M103" s="424">
        <v>52299</v>
      </c>
      <c r="O103" s="425" t="s">
        <v>633</v>
      </c>
      <c r="P103" s="449">
        <f t="shared" si="44"/>
        <v>1.4183864543645217E-3</v>
      </c>
      <c r="Q103" s="449">
        <f t="shared" si="45"/>
        <v>6.8477712503253133E-4</v>
      </c>
      <c r="R103" s="449">
        <f t="shared" si="46"/>
        <v>9.8502521632391239E-4</v>
      </c>
      <c r="S103" s="449">
        <f t="shared" si="47"/>
        <v>5.1410769549466867E-4</v>
      </c>
      <c r="U103" s="425" t="s">
        <v>633</v>
      </c>
      <c r="V103" s="424">
        <f t="shared" si="76"/>
        <v>7355.556742204205</v>
      </c>
      <c r="W103" s="424">
        <f t="shared" si="77"/>
        <v>6869.5943612435422</v>
      </c>
      <c r="X103" s="424">
        <f t="shared" si="78"/>
        <v>6732.5071909475437</v>
      </c>
      <c r="Y103" s="424">
        <f t="shared" si="79"/>
        <v>6229.5922060599396</v>
      </c>
      <c r="AA103" s="425" t="s">
        <v>633</v>
      </c>
      <c r="AB103" s="424">
        <v>800.0000788603046</v>
      </c>
      <c r="AC103" s="424">
        <v>315.01296594472575</v>
      </c>
      <c r="AD103" s="424">
        <v>392.30970206768308</v>
      </c>
      <c r="AE103" s="424">
        <v>209.8335816489564</v>
      </c>
      <c r="AG103" s="425" t="s">
        <v>633</v>
      </c>
      <c r="AH103" s="424">
        <f t="shared" si="52"/>
        <v>4637.3052555752265</v>
      </c>
      <c r="AI103" s="424">
        <f t="shared" si="53"/>
        <v>4479.4517653251487</v>
      </c>
      <c r="AJ103" s="424">
        <f t="shared" si="54"/>
        <v>4118.6937887023032</v>
      </c>
      <c r="AK103" s="424">
        <f t="shared" si="55"/>
        <v>4012.1910868077093</v>
      </c>
      <c r="AM103" s="425" t="s">
        <v>633</v>
      </c>
      <c r="AN103" s="448">
        <f t="shared" si="72"/>
        <v>468.93643696431161</v>
      </c>
      <c r="AO103" s="448">
        <f t="shared" si="73"/>
        <v>168.08438791536508</v>
      </c>
      <c r="AP103" s="448">
        <f t="shared" si="74"/>
        <v>248.96834037726143</v>
      </c>
      <c r="AQ103" s="448">
        <f t="shared" si="75"/>
        <v>115.96786113577235</v>
      </c>
      <c r="AS103" s="425" t="s">
        <v>633</v>
      </c>
      <c r="AT103" s="424">
        <f t="shared" si="56"/>
        <v>2718.2514866289785</v>
      </c>
      <c r="AU103" s="424">
        <f t="shared" si="57"/>
        <v>2390.142595918393</v>
      </c>
      <c r="AV103" s="424">
        <f t="shared" si="58"/>
        <v>2613.8134022452409</v>
      </c>
      <c r="AW103" s="424">
        <f t="shared" si="59"/>
        <v>2217.4011192522294</v>
      </c>
      <c r="AY103" s="425" t="s">
        <v>633</v>
      </c>
      <c r="AZ103" s="447">
        <f t="shared" si="60"/>
        <v>0.36955074672082716</v>
      </c>
      <c r="BA103" s="447">
        <f t="shared" si="61"/>
        <v>0.34793067395695937</v>
      </c>
      <c r="BB103" s="447">
        <f t="shared" si="62"/>
        <v>0.38823774384671222</v>
      </c>
      <c r="BC103" s="447">
        <f t="shared" si="63"/>
        <v>0.35594643211079141</v>
      </c>
    </row>
    <row r="104" spans="1:55" outlineLevel="1">
      <c r="A104" s="416" t="s">
        <v>296</v>
      </c>
      <c r="B104" s="416" t="s">
        <v>97</v>
      </c>
      <c r="C104" s="425" t="s">
        <v>97</v>
      </c>
      <c r="D104" s="424">
        <v>0</v>
      </c>
      <c r="E104" s="424">
        <v>0</v>
      </c>
      <c r="F104" s="424">
        <v>0</v>
      </c>
      <c r="G104" s="424">
        <v>0</v>
      </c>
      <c r="I104" s="425" t="s">
        <v>97</v>
      </c>
      <c r="J104" s="424">
        <v>0</v>
      </c>
      <c r="K104" s="424">
        <v>0</v>
      </c>
      <c r="L104" s="424">
        <v>0</v>
      </c>
      <c r="M104" s="424">
        <v>0</v>
      </c>
      <c r="O104" s="425" t="s">
        <v>97</v>
      </c>
      <c r="P104" s="449">
        <f t="shared" si="44"/>
        <v>0</v>
      </c>
      <c r="Q104" s="449">
        <f t="shared" si="45"/>
        <v>0</v>
      </c>
      <c r="R104" s="449">
        <f t="shared" si="46"/>
        <v>0</v>
      </c>
      <c r="S104" s="449">
        <f t="shared" si="47"/>
        <v>0</v>
      </c>
      <c r="U104" s="425" t="s">
        <v>97</v>
      </c>
      <c r="V104" s="424">
        <f t="shared" si="76"/>
        <v>0</v>
      </c>
      <c r="W104" s="424">
        <f t="shared" si="77"/>
        <v>0</v>
      </c>
      <c r="X104" s="424">
        <f t="shared" si="78"/>
        <v>0</v>
      </c>
      <c r="Y104" s="424">
        <f t="shared" si="79"/>
        <v>0</v>
      </c>
      <c r="AA104" s="425" t="s">
        <v>97</v>
      </c>
      <c r="AB104" s="424">
        <v>0</v>
      </c>
      <c r="AC104" s="424">
        <v>0</v>
      </c>
      <c r="AD104" s="424">
        <v>0</v>
      </c>
      <c r="AE104" s="424">
        <v>0</v>
      </c>
      <c r="AG104" s="425" t="s">
        <v>97</v>
      </c>
      <c r="AH104" s="424">
        <f t="shared" si="52"/>
        <v>0</v>
      </c>
      <c r="AI104" s="424">
        <f t="shared" si="53"/>
        <v>0</v>
      </c>
      <c r="AJ104" s="424">
        <f t="shared" si="54"/>
        <v>0</v>
      </c>
      <c r="AK104" s="424">
        <f t="shared" si="55"/>
        <v>0</v>
      </c>
      <c r="AM104" s="425" t="s">
        <v>97</v>
      </c>
      <c r="AN104" s="448">
        <f t="shared" si="72"/>
        <v>0</v>
      </c>
      <c r="AO104" s="448">
        <f t="shared" si="73"/>
        <v>0</v>
      </c>
      <c r="AP104" s="448">
        <f t="shared" si="74"/>
        <v>0</v>
      </c>
      <c r="AQ104" s="448">
        <f t="shared" si="75"/>
        <v>0</v>
      </c>
      <c r="AS104" s="425" t="s">
        <v>97</v>
      </c>
      <c r="AT104" s="424">
        <f t="shared" si="56"/>
        <v>0</v>
      </c>
      <c r="AU104" s="424">
        <f t="shared" si="57"/>
        <v>0</v>
      </c>
      <c r="AV104" s="424">
        <f t="shared" si="58"/>
        <v>0</v>
      </c>
      <c r="AW104" s="424">
        <f t="shared" si="59"/>
        <v>0</v>
      </c>
      <c r="AY104" s="425" t="s">
        <v>97</v>
      </c>
      <c r="AZ104" s="447">
        <f t="shared" si="60"/>
        <v>0</v>
      </c>
      <c r="BA104" s="447">
        <f t="shared" si="61"/>
        <v>0</v>
      </c>
      <c r="BB104" s="447">
        <f t="shared" si="62"/>
        <v>0</v>
      </c>
      <c r="BC104" s="447">
        <f t="shared" si="63"/>
        <v>0</v>
      </c>
    </row>
    <row r="105" spans="1:55" outlineLevel="1">
      <c r="A105" s="416" t="s">
        <v>296</v>
      </c>
      <c r="B105" s="416" t="s">
        <v>602</v>
      </c>
      <c r="C105" s="425" t="s">
        <v>632</v>
      </c>
      <c r="D105" s="424">
        <v>12.998288662413675</v>
      </c>
      <c r="E105" s="424">
        <v>17.879220913137765</v>
      </c>
      <c r="F105" s="424">
        <v>45.642787196933561</v>
      </c>
      <c r="G105" s="424">
        <v>795.21789830856301</v>
      </c>
      <c r="I105" s="425" t="s">
        <v>632</v>
      </c>
      <c r="J105" s="424">
        <v>2281</v>
      </c>
      <c r="K105" s="424">
        <v>2366</v>
      </c>
      <c r="L105" s="424">
        <v>1336</v>
      </c>
      <c r="M105" s="424">
        <v>31991</v>
      </c>
      <c r="O105" s="425" t="s">
        <v>632</v>
      </c>
      <c r="P105" s="449">
        <f t="shared" si="44"/>
        <v>1.8754069248904286E-5</v>
      </c>
      <c r="Q105" s="449">
        <f t="shared" si="45"/>
        <v>2.3038829956017424E-5</v>
      </c>
      <c r="R105" s="449">
        <f t="shared" si="46"/>
        <v>1.3816061658237153E-5</v>
      </c>
      <c r="S105" s="449">
        <f t="shared" si="47"/>
        <v>3.144767449964616E-4</v>
      </c>
      <c r="U105" s="425" t="s">
        <v>632</v>
      </c>
      <c r="V105" s="424">
        <f t="shared" si="76"/>
        <v>5698.5044552449253</v>
      </c>
      <c r="W105" s="424">
        <f t="shared" si="77"/>
        <v>7556.7290419009987</v>
      </c>
      <c r="X105" s="424">
        <f t="shared" si="78"/>
        <v>34163.762871956256</v>
      </c>
      <c r="Y105" s="424">
        <f t="shared" si="79"/>
        <v>24857.55050822303</v>
      </c>
      <c r="AA105" s="425" t="s">
        <v>632</v>
      </c>
      <c r="AB105" s="424">
        <v>11.234842725241959</v>
      </c>
      <c r="AC105" s="424">
        <v>16.13641543904734</v>
      </c>
      <c r="AD105" s="424">
        <v>19.83876606662913</v>
      </c>
      <c r="AE105" s="424">
        <v>335.46292317678876</v>
      </c>
      <c r="AG105" s="425" t="s">
        <v>632</v>
      </c>
      <c r="AH105" s="424">
        <f t="shared" si="52"/>
        <v>4925.4023346084869</v>
      </c>
      <c r="AI105" s="424">
        <f t="shared" si="53"/>
        <v>6820.1248685745313</v>
      </c>
      <c r="AJ105" s="424">
        <f t="shared" si="54"/>
        <v>14849.375798375098</v>
      </c>
      <c r="AK105" s="424">
        <f t="shared" si="55"/>
        <v>10486.165583344964</v>
      </c>
      <c r="AM105" s="425" t="s">
        <v>632</v>
      </c>
      <c r="AN105" s="448">
        <f t="shared" si="72"/>
        <v>1.7634459371717153</v>
      </c>
      <c r="AO105" s="448">
        <f t="shared" si="73"/>
        <v>1.7428054740904244</v>
      </c>
      <c r="AP105" s="448">
        <f t="shared" si="74"/>
        <v>25.804021130304431</v>
      </c>
      <c r="AQ105" s="448">
        <f t="shared" si="75"/>
        <v>459.75497513177424</v>
      </c>
      <c r="AS105" s="425" t="s">
        <v>632</v>
      </c>
      <c r="AT105" s="424">
        <f t="shared" si="56"/>
        <v>773.10212063643814</v>
      </c>
      <c r="AU105" s="424">
        <f t="shared" si="57"/>
        <v>736.60417332646841</v>
      </c>
      <c r="AV105" s="424">
        <f t="shared" si="58"/>
        <v>19314.387073581162</v>
      </c>
      <c r="AW105" s="424">
        <f t="shared" si="59"/>
        <v>14371.384924878068</v>
      </c>
      <c r="AY105" s="425" t="s">
        <v>632</v>
      </c>
      <c r="AZ105" s="447">
        <f t="shared" si="60"/>
        <v>0.13566754693415603</v>
      </c>
      <c r="BA105" s="447">
        <f t="shared" si="61"/>
        <v>9.7476589307635877E-2</v>
      </c>
      <c r="BB105" s="447">
        <f t="shared" si="62"/>
        <v>0.56534718221673441</v>
      </c>
      <c r="BC105" s="447">
        <f t="shared" si="63"/>
        <v>0.57814968213074425</v>
      </c>
    </row>
    <row r="106" spans="1:55" outlineLevel="1">
      <c r="A106" s="416" t="s">
        <v>296</v>
      </c>
      <c r="B106" s="416" t="s">
        <v>601</v>
      </c>
      <c r="C106" s="425" t="s">
        <v>631</v>
      </c>
      <c r="D106" s="424">
        <v>49.638626075091054</v>
      </c>
      <c r="E106" s="424">
        <v>22.177563872606903</v>
      </c>
      <c r="F106" s="424">
        <v>2.9139120249742274</v>
      </c>
      <c r="G106" s="424">
        <v>33.265029578030251</v>
      </c>
      <c r="I106" s="425" t="s">
        <v>631</v>
      </c>
      <c r="J106" s="424">
        <v>9072</v>
      </c>
      <c r="K106" s="424">
        <v>4235</v>
      </c>
      <c r="L106" s="424">
        <v>484</v>
      </c>
      <c r="M106" s="424">
        <v>10358</v>
      </c>
      <c r="O106" s="425" t="s">
        <v>631</v>
      </c>
      <c r="P106" s="449">
        <f t="shared" si="44"/>
        <v>7.4588740125409769E-5</v>
      </c>
      <c r="Q106" s="449">
        <f t="shared" si="45"/>
        <v>4.1238142376895091E-5</v>
      </c>
      <c r="R106" s="449">
        <f t="shared" si="46"/>
        <v>5.005219942055975E-6</v>
      </c>
      <c r="S106" s="449">
        <f t="shared" si="47"/>
        <v>1.0182082850405892E-4</v>
      </c>
      <c r="U106" s="425" t="s">
        <v>631</v>
      </c>
      <c r="V106" s="424">
        <f t="shared" si="76"/>
        <v>5471.6298583654161</v>
      </c>
      <c r="W106" s="424">
        <f t="shared" si="77"/>
        <v>5236.7329097064703</v>
      </c>
      <c r="X106" s="424">
        <f t="shared" si="78"/>
        <v>6020.4793904426188</v>
      </c>
      <c r="Y106" s="424">
        <f t="shared" si="79"/>
        <v>3211.5301774503041</v>
      </c>
      <c r="AA106" s="425" t="s">
        <v>631</v>
      </c>
      <c r="AB106" s="424">
        <v>46.172711259786979</v>
      </c>
      <c r="AC106" s="424">
        <v>20.867246442141074</v>
      </c>
      <c r="AD106" s="424">
        <v>2.7486157033569878</v>
      </c>
      <c r="AE106" s="424">
        <v>31.443404435655086</v>
      </c>
      <c r="AG106" s="425" t="s">
        <v>631</v>
      </c>
      <c r="AH106" s="424">
        <f t="shared" si="52"/>
        <v>5089.5845744915096</v>
      </c>
      <c r="AI106" s="424">
        <f t="shared" si="53"/>
        <v>4927.3309190415757</v>
      </c>
      <c r="AJ106" s="424">
        <f t="shared" si="54"/>
        <v>5678.9580647871653</v>
      </c>
      <c r="AK106" s="424">
        <f t="shared" si="55"/>
        <v>3035.6636836894272</v>
      </c>
      <c r="AM106" s="425" t="s">
        <v>631</v>
      </c>
      <c r="AN106" s="448">
        <f t="shared" si="72"/>
        <v>3.4659148153040746</v>
      </c>
      <c r="AO106" s="448">
        <f t="shared" si="73"/>
        <v>1.3103174304658296</v>
      </c>
      <c r="AP106" s="448">
        <f t="shared" si="74"/>
        <v>0.16529632161723962</v>
      </c>
      <c r="AQ106" s="448">
        <f t="shared" si="75"/>
        <v>1.821625142375165</v>
      </c>
      <c r="AS106" s="425" t="s">
        <v>631</v>
      </c>
      <c r="AT106" s="424">
        <f t="shared" si="56"/>
        <v>382.04528387390593</v>
      </c>
      <c r="AU106" s="424">
        <f t="shared" si="57"/>
        <v>309.40199066489481</v>
      </c>
      <c r="AV106" s="424">
        <f t="shared" si="58"/>
        <v>341.52132565545378</v>
      </c>
      <c r="AW106" s="424">
        <f t="shared" si="59"/>
        <v>175.86649376087712</v>
      </c>
      <c r="AY106" s="425" t="s">
        <v>631</v>
      </c>
      <c r="AZ106" s="447">
        <f t="shared" si="60"/>
        <v>6.9822940104365433E-2</v>
      </c>
      <c r="BA106" s="447">
        <f t="shared" si="61"/>
        <v>5.9083019126564051E-2</v>
      </c>
      <c r="BB106" s="447">
        <f t="shared" si="62"/>
        <v>5.6726599911231572E-2</v>
      </c>
      <c r="BC106" s="447">
        <f t="shared" si="63"/>
        <v>5.4760965659211368E-2</v>
      </c>
    </row>
    <row r="107" spans="1:55" outlineLevel="1">
      <c r="A107" s="416" t="s">
        <v>296</v>
      </c>
      <c r="B107" s="416" t="s">
        <v>597</v>
      </c>
      <c r="C107" s="425" t="s">
        <v>630</v>
      </c>
      <c r="D107" s="424">
        <v>252.24766502703221</v>
      </c>
      <c r="E107" s="424">
        <v>1158.6751614004133</v>
      </c>
      <c r="F107" s="424">
        <v>970.24488314903465</v>
      </c>
      <c r="G107" s="424">
        <v>1352.7785052551574</v>
      </c>
      <c r="I107" s="425" t="s">
        <v>630</v>
      </c>
      <c r="J107" s="424">
        <v>129789</v>
      </c>
      <c r="K107" s="424">
        <v>225331</v>
      </c>
      <c r="L107" s="424">
        <v>231281</v>
      </c>
      <c r="M107" s="424">
        <v>164532</v>
      </c>
      <c r="O107" s="425" t="s">
        <v>630</v>
      </c>
      <c r="P107" s="449">
        <f t="shared" si="44"/>
        <v>1.0671073624489427E-3</v>
      </c>
      <c r="Q107" s="449">
        <f t="shared" si="45"/>
        <v>2.194151560785867E-3</v>
      </c>
      <c r="R107" s="449">
        <f t="shared" si="46"/>
        <v>2.3917608954930739E-3</v>
      </c>
      <c r="S107" s="449">
        <f t="shared" si="47"/>
        <v>1.6173763810996161E-3</v>
      </c>
      <c r="U107" s="425" t="s">
        <v>630</v>
      </c>
      <c r="V107" s="424">
        <f t="shared" si="76"/>
        <v>1943.5211383632836</v>
      </c>
      <c r="W107" s="424">
        <f t="shared" si="77"/>
        <v>5142.1027794684851</v>
      </c>
      <c r="X107" s="424">
        <f t="shared" si="78"/>
        <v>4195.0911797728068</v>
      </c>
      <c r="Y107" s="424">
        <f t="shared" si="79"/>
        <v>8221.9781273865119</v>
      </c>
      <c r="AA107" s="425" t="s">
        <v>630</v>
      </c>
      <c r="AB107" s="424">
        <v>151.70632642267933</v>
      </c>
      <c r="AC107" s="424">
        <v>759.16609421895419</v>
      </c>
      <c r="AD107" s="424">
        <v>567.02934756556022</v>
      </c>
      <c r="AE107" s="424">
        <v>826.29472902493933</v>
      </c>
      <c r="AG107" s="425" t="s">
        <v>630</v>
      </c>
      <c r="AH107" s="424">
        <f t="shared" si="52"/>
        <v>1168.8689058601217</v>
      </c>
      <c r="AI107" s="424">
        <f t="shared" si="53"/>
        <v>3369.1151870756985</v>
      </c>
      <c r="AJ107" s="424">
        <f t="shared" si="54"/>
        <v>2451.6901412807806</v>
      </c>
      <c r="AK107" s="424">
        <f t="shared" si="55"/>
        <v>5022.0913197732925</v>
      </c>
      <c r="AM107" s="425" t="s">
        <v>630</v>
      </c>
      <c r="AN107" s="448">
        <f t="shared" si="72"/>
        <v>100.54133860435289</v>
      </c>
      <c r="AO107" s="448">
        <f t="shared" si="73"/>
        <v>399.50906718145916</v>
      </c>
      <c r="AP107" s="448">
        <f t="shared" si="74"/>
        <v>403.21553558347443</v>
      </c>
      <c r="AQ107" s="448">
        <f t="shared" si="75"/>
        <v>526.48377623021804</v>
      </c>
      <c r="AS107" s="425" t="s">
        <v>630</v>
      </c>
      <c r="AT107" s="424">
        <f t="shared" si="56"/>
        <v>774.65223250316194</v>
      </c>
      <c r="AU107" s="424">
        <f t="shared" si="57"/>
        <v>1772.9875923927875</v>
      </c>
      <c r="AV107" s="424">
        <f t="shared" si="58"/>
        <v>1743.4010384920268</v>
      </c>
      <c r="AW107" s="424">
        <f t="shared" si="59"/>
        <v>3199.8868076132185</v>
      </c>
      <c r="AY107" s="425" t="s">
        <v>630</v>
      </c>
      <c r="AZ107" s="447">
        <f t="shared" si="60"/>
        <v>0.39858184056363155</v>
      </c>
      <c r="BA107" s="447">
        <f t="shared" si="61"/>
        <v>0.34479816301455812</v>
      </c>
      <c r="BB107" s="447">
        <f t="shared" si="62"/>
        <v>0.41558120283489136</v>
      </c>
      <c r="BC107" s="447">
        <f t="shared" si="63"/>
        <v>0.38918697642295413</v>
      </c>
    </row>
    <row r="108" spans="1:55" outlineLevel="1">
      <c r="A108" s="416" t="s">
        <v>296</v>
      </c>
      <c r="B108" s="416" t="s">
        <v>600</v>
      </c>
      <c r="C108" s="425" t="s">
        <v>629</v>
      </c>
      <c r="D108" s="424">
        <v>140.82703354129521</v>
      </c>
      <c r="E108" s="424">
        <v>2434.6709195306844</v>
      </c>
      <c r="F108" s="424">
        <v>4790.6778334489763</v>
      </c>
      <c r="G108" s="424">
        <v>447.18536840925526</v>
      </c>
      <c r="I108" s="425" t="s">
        <v>629</v>
      </c>
      <c r="J108" s="424">
        <v>27839</v>
      </c>
      <c r="K108" s="424">
        <v>555529</v>
      </c>
      <c r="L108" s="424">
        <v>1335082</v>
      </c>
      <c r="M108" s="424">
        <v>156583</v>
      </c>
      <c r="O108" s="425" t="s">
        <v>629</v>
      </c>
      <c r="P108" s="449">
        <f t="shared" si="44"/>
        <v>2.288884409558292E-4</v>
      </c>
      <c r="Q108" s="449">
        <f t="shared" si="45"/>
        <v>5.4094413214862231E-3</v>
      </c>
      <c r="R108" s="449">
        <f t="shared" si="46"/>
        <v>1.3806568286528874E-2</v>
      </c>
      <c r="S108" s="449">
        <f t="shared" si="47"/>
        <v>1.5392364152974568E-3</v>
      </c>
      <c r="U108" s="425" t="s">
        <v>629</v>
      </c>
      <c r="V108" s="424">
        <f t="shared" si="76"/>
        <v>5058.6240001902079</v>
      </c>
      <c r="W108" s="424">
        <f t="shared" si="77"/>
        <v>4382.6171442547275</v>
      </c>
      <c r="X108" s="424">
        <f t="shared" si="78"/>
        <v>3588.3023165985132</v>
      </c>
      <c r="Y108" s="424">
        <f t="shared" si="79"/>
        <v>2855.8998640290151</v>
      </c>
      <c r="AA108" s="425" t="s">
        <v>629</v>
      </c>
      <c r="AB108" s="424">
        <v>66.793756440833903</v>
      </c>
      <c r="AC108" s="424">
        <v>1139.7351484255548</v>
      </c>
      <c r="AD108" s="424">
        <v>2935.8997875026898</v>
      </c>
      <c r="AE108" s="424">
        <v>230.39642370342514</v>
      </c>
      <c r="AG108" s="425" t="s">
        <v>629</v>
      </c>
      <c r="AH108" s="424">
        <f t="shared" si="52"/>
        <v>2399.2872028748843</v>
      </c>
      <c r="AI108" s="424">
        <f t="shared" si="53"/>
        <v>2051.6213346657955</v>
      </c>
      <c r="AJ108" s="424">
        <f t="shared" si="54"/>
        <v>2199.0407986196278</v>
      </c>
      <c r="AK108" s="424">
        <f t="shared" si="55"/>
        <v>1471.4012613337663</v>
      </c>
      <c r="AM108" s="425" t="s">
        <v>629</v>
      </c>
      <c r="AN108" s="448">
        <f t="shared" si="72"/>
        <v>74.033277100461305</v>
      </c>
      <c r="AO108" s="448">
        <f t="shared" si="73"/>
        <v>1294.9357711051296</v>
      </c>
      <c r="AP108" s="448">
        <f t="shared" si="74"/>
        <v>1854.7780459462865</v>
      </c>
      <c r="AQ108" s="448">
        <f t="shared" si="75"/>
        <v>216.78894470583012</v>
      </c>
      <c r="AS108" s="425" t="s">
        <v>629</v>
      </c>
      <c r="AT108" s="424">
        <f t="shared" si="56"/>
        <v>2659.336797315324</v>
      </c>
      <c r="AU108" s="424">
        <f t="shared" si="57"/>
        <v>2330.9958095889315</v>
      </c>
      <c r="AV108" s="424">
        <f t="shared" si="58"/>
        <v>1389.2615179788854</v>
      </c>
      <c r="AW108" s="424">
        <f t="shared" si="59"/>
        <v>1384.4986026952488</v>
      </c>
      <c r="AY108" s="425" t="s">
        <v>629</v>
      </c>
      <c r="AZ108" s="447">
        <f t="shared" si="60"/>
        <v>0.52570358999113809</v>
      </c>
      <c r="BA108" s="447">
        <f t="shared" si="61"/>
        <v>0.53187301853293001</v>
      </c>
      <c r="BB108" s="447">
        <f t="shared" si="62"/>
        <v>0.38716401111259174</v>
      </c>
      <c r="BC108" s="447">
        <f t="shared" si="63"/>
        <v>0.48478541567001615</v>
      </c>
    </row>
    <row r="109" spans="1:55">
      <c r="C109" s="432" t="s">
        <v>293</v>
      </c>
      <c r="D109" s="431">
        <f>SUM(D110:D120)</f>
        <v>56373.355725434572</v>
      </c>
      <c r="E109" s="431">
        <f>SUM(E110:E120)</f>
        <v>39982.35705003731</v>
      </c>
      <c r="F109" s="431">
        <f>SUM(F110:F120)</f>
        <v>24876.731941198861</v>
      </c>
      <c r="G109" s="431">
        <f>SUM(G110:G120)</f>
        <v>25684.32811066983</v>
      </c>
      <c r="I109" s="432" t="s">
        <v>293</v>
      </c>
      <c r="J109" s="431">
        <f>SUM(J110:J120)</f>
        <v>14955221</v>
      </c>
      <c r="K109" s="431">
        <f>SUM(K110:K120)</f>
        <v>9701508.8000000007</v>
      </c>
      <c r="L109" s="431">
        <f>SUM(L110:L120)</f>
        <v>5457264</v>
      </c>
      <c r="M109" s="431">
        <f>SUM(M110:M120)</f>
        <v>6806093</v>
      </c>
      <c r="O109" s="432" t="s">
        <v>293</v>
      </c>
      <c r="P109" s="445">
        <f t="shared" si="44"/>
        <v>0.12295977653076177</v>
      </c>
      <c r="Q109" s="445">
        <f t="shared" si="45"/>
        <v>9.4468052223164262E-2</v>
      </c>
      <c r="R109" s="445">
        <f t="shared" si="46"/>
        <v>5.6435550830297845E-2</v>
      </c>
      <c r="S109" s="445">
        <f t="shared" si="47"/>
        <v>6.6905003681760569E-2</v>
      </c>
      <c r="U109" s="432" t="s">
        <v>293</v>
      </c>
      <c r="V109" s="431">
        <f t="shared" si="76"/>
        <v>3769.4766078973071</v>
      </c>
      <c r="W109" s="431">
        <f t="shared" si="77"/>
        <v>4121.2514335952883</v>
      </c>
      <c r="X109" s="431">
        <f t="shared" si="78"/>
        <v>4558.4622516335767</v>
      </c>
      <c r="Y109" s="431">
        <f t="shared" si="79"/>
        <v>3773.7257058741088</v>
      </c>
      <c r="AA109" s="432" t="s">
        <v>293</v>
      </c>
      <c r="AB109" s="431">
        <f>SUM(AB110:AB120)</f>
        <v>32755.361772093758</v>
      </c>
      <c r="AC109" s="431">
        <f>SUM(AC110:AC120)</f>
        <v>20400.886207224201</v>
      </c>
      <c r="AD109" s="431">
        <f>SUM(AD110:AD120)</f>
        <v>13523.387888137082</v>
      </c>
      <c r="AE109" s="431">
        <f>SUM(AE110:AE120)</f>
        <v>13832.270177088067</v>
      </c>
      <c r="AG109" s="432" t="s">
        <v>293</v>
      </c>
      <c r="AH109" s="431">
        <f t="shared" si="52"/>
        <v>2190.229203038441</v>
      </c>
      <c r="AI109" s="431">
        <f t="shared" si="53"/>
        <v>2102.8570532476556</v>
      </c>
      <c r="AJ109" s="431">
        <f t="shared" si="54"/>
        <v>2478.0527180171384</v>
      </c>
      <c r="AK109" s="431">
        <f t="shared" si="55"/>
        <v>2032.3363458430654</v>
      </c>
      <c r="AM109" s="432" t="s">
        <v>293</v>
      </c>
      <c r="AN109" s="444">
        <f>SUM(AN110:AN120)</f>
        <v>23617.993953340825</v>
      </c>
      <c r="AO109" s="444">
        <f>SUM(AO110:AO120)</f>
        <v>19581.470842813113</v>
      </c>
      <c r="AP109" s="444">
        <f>SUM(AP110:AP120)</f>
        <v>11353.344053061781</v>
      </c>
      <c r="AQ109" s="444">
        <f>SUM(AQ110:AQ120)</f>
        <v>11852.057933581762</v>
      </c>
      <c r="AS109" s="432" t="s">
        <v>293</v>
      </c>
      <c r="AT109" s="431">
        <f t="shared" si="56"/>
        <v>1579.2474048588667</v>
      </c>
      <c r="AU109" s="431">
        <f t="shared" si="57"/>
        <v>2018.3943803476334</v>
      </c>
      <c r="AV109" s="431">
        <f t="shared" si="58"/>
        <v>2080.4095336164387</v>
      </c>
      <c r="AW109" s="431">
        <f t="shared" si="59"/>
        <v>1741.3893600310432</v>
      </c>
      <c r="AY109" s="432" t="s">
        <v>293</v>
      </c>
      <c r="AZ109" s="443">
        <f t="shared" si="60"/>
        <v>0.41895667996724989</v>
      </c>
      <c r="BA109" s="443">
        <f t="shared" si="61"/>
        <v>0.48975278816872153</v>
      </c>
      <c r="BB109" s="443">
        <f t="shared" si="62"/>
        <v>0.45638406523403813</v>
      </c>
      <c r="BC109" s="443">
        <f t="shared" si="63"/>
        <v>0.46145096272376923</v>
      </c>
    </row>
    <row r="110" spans="1:55" outlineLevel="1">
      <c r="A110" s="416" t="s">
        <v>293</v>
      </c>
      <c r="B110" s="416" t="s">
        <v>608</v>
      </c>
      <c r="C110" s="425" t="s">
        <v>638</v>
      </c>
      <c r="D110" s="424">
        <v>28419.533261531957</v>
      </c>
      <c r="E110" s="424">
        <v>10394.585278119195</v>
      </c>
      <c r="F110" s="424">
        <v>5744.3361672106121</v>
      </c>
      <c r="G110" s="424">
        <v>6848.6442520467417</v>
      </c>
      <c r="I110" s="425" t="s">
        <v>638</v>
      </c>
      <c r="J110" s="424">
        <v>5712627</v>
      </c>
      <c r="K110" s="424">
        <v>3121787</v>
      </c>
      <c r="L110" s="424">
        <v>1452556</v>
      </c>
      <c r="M110" s="424">
        <v>2424312</v>
      </c>
      <c r="O110" s="425" t="s">
        <v>638</v>
      </c>
      <c r="P110" s="449">
        <f t="shared" si="44"/>
        <v>4.6968435927733601E-2</v>
      </c>
      <c r="Q110" s="449">
        <f t="shared" si="45"/>
        <v>3.03982755079906E-2</v>
      </c>
      <c r="R110" s="449">
        <f t="shared" si="46"/>
        <v>1.5021409624283178E-2</v>
      </c>
      <c r="S110" s="449">
        <f t="shared" si="47"/>
        <v>2.3831382157977612E-2</v>
      </c>
      <c r="U110" s="425" t="s">
        <v>638</v>
      </c>
      <c r="V110" s="424">
        <f t="shared" si="76"/>
        <v>4974.8623989509479</v>
      </c>
      <c r="W110" s="424">
        <f t="shared" si="77"/>
        <v>3329.6907438333224</v>
      </c>
      <c r="X110" s="424">
        <f t="shared" si="78"/>
        <v>3954.6400739183978</v>
      </c>
      <c r="Y110" s="424">
        <f t="shared" si="79"/>
        <v>2824.9846769090536</v>
      </c>
      <c r="AA110" s="425" t="s">
        <v>638</v>
      </c>
      <c r="AB110" s="424">
        <v>18255.162574508486</v>
      </c>
      <c r="AC110" s="424">
        <v>5579.4229371928459</v>
      </c>
      <c r="AD110" s="424">
        <v>3461.7046208752049</v>
      </c>
      <c r="AE110" s="424">
        <v>4096.102089054888</v>
      </c>
      <c r="AG110" s="425" t="s">
        <v>638</v>
      </c>
      <c r="AH110" s="424">
        <f t="shared" si="52"/>
        <v>3195.581047827643</v>
      </c>
      <c r="AI110" s="424">
        <f t="shared" si="53"/>
        <v>1787.2529218658565</v>
      </c>
      <c r="AJ110" s="424">
        <f t="shared" si="54"/>
        <v>2383.1815233803068</v>
      </c>
      <c r="AK110" s="424">
        <f t="shared" si="55"/>
        <v>1689.5936203982358</v>
      </c>
      <c r="AM110" s="425" t="s">
        <v>638</v>
      </c>
      <c r="AN110" s="448">
        <f t="shared" ref="AN110:AN120" si="80">D110-AB110</f>
        <v>10164.370687023471</v>
      </c>
      <c r="AO110" s="448">
        <f t="shared" ref="AO110:AO120" si="81">E110-AC110</f>
        <v>4815.1623409263493</v>
      </c>
      <c r="AP110" s="448">
        <f t="shared" ref="AP110:AP120" si="82">F110-AD110</f>
        <v>2282.6315463354072</v>
      </c>
      <c r="AQ110" s="448">
        <f t="shared" ref="AQ110:AQ120" si="83">G110-AE110</f>
        <v>2752.5421629918537</v>
      </c>
      <c r="AS110" s="425" t="s">
        <v>638</v>
      </c>
      <c r="AT110" s="424">
        <f t="shared" si="56"/>
        <v>1779.2813511233048</v>
      </c>
      <c r="AU110" s="424">
        <f t="shared" si="57"/>
        <v>1542.4378219674659</v>
      </c>
      <c r="AV110" s="424">
        <f t="shared" si="58"/>
        <v>1571.458550538091</v>
      </c>
      <c r="AW110" s="424">
        <f t="shared" si="59"/>
        <v>1135.3910565108179</v>
      </c>
      <c r="AY110" s="425" t="s">
        <v>638</v>
      </c>
      <c r="AZ110" s="447">
        <f t="shared" si="60"/>
        <v>0.35765438487273593</v>
      </c>
      <c r="BA110" s="447">
        <f t="shared" si="61"/>
        <v>0.46323756187390758</v>
      </c>
      <c r="BB110" s="447">
        <f t="shared" si="62"/>
        <v>0.39737081533719298</v>
      </c>
      <c r="BC110" s="447">
        <f t="shared" si="63"/>
        <v>0.40191051859194565</v>
      </c>
    </row>
    <row r="111" spans="1:55" outlineLevel="1">
      <c r="A111" s="416" t="s">
        <v>293</v>
      </c>
      <c r="B111" s="416" t="s">
        <v>607</v>
      </c>
      <c r="C111" s="425" t="s">
        <v>637</v>
      </c>
      <c r="D111" s="424">
        <v>6314.3325797700891</v>
      </c>
      <c r="E111" s="424">
        <v>6357.3962727583084</v>
      </c>
      <c r="F111" s="424">
        <v>4355.4888122620378</v>
      </c>
      <c r="G111" s="424">
        <v>5136.6444826316247</v>
      </c>
      <c r="I111" s="425" t="s">
        <v>637</v>
      </c>
      <c r="J111" s="424">
        <v>924077</v>
      </c>
      <c r="K111" s="424">
        <v>1059296</v>
      </c>
      <c r="L111" s="424">
        <v>534456</v>
      </c>
      <c r="M111" s="424">
        <v>710720</v>
      </c>
      <c r="O111" s="425" t="s">
        <v>637</v>
      </c>
      <c r="P111" s="449">
        <f t="shared" si="44"/>
        <v>7.597634392511936E-3</v>
      </c>
      <c r="Q111" s="449">
        <f t="shared" si="45"/>
        <v>1.0314852247290547E-2</v>
      </c>
      <c r="R111" s="449">
        <f t="shared" si="46"/>
        <v>5.5270037796517936E-3</v>
      </c>
      <c r="S111" s="449">
        <f t="shared" si="47"/>
        <v>6.9864934576563779E-3</v>
      </c>
      <c r="U111" s="425" t="s">
        <v>637</v>
      </c>
      <c r="V111" s="424">
        <f t="shared" si="76"/>
        <v>6833.1238411626837</v>
      </c>
      <c r="W111" s="424">
        <f t="shared" si="77"/>
        <v>6001.52957507468</v>
      </c>
      <c r="X111" s="424">
        <f t="shared" si="78"/>
        <v>8149.3870632232365</v>
      </c>
      <c r="Y111" s="424">
        <f t="shared" si="79"/>
        <v>7227.3813634506196</v>
      </c>
      <c r="AA111" s="425" t="s">
        <v>637</v>
      </c>
      <c r="AB111" s="424">
        <v>3728.1891086501605</v>
      </c>
      <c r="AC111" s="424">
        <v>3669.316150658231</v>
      </c>
      <c r="AD111" s="424">
        <v>3038.1878147684106</v>
      </c>
      <c r="AE111" s="424">
        <v>3236.2077265421699</v>
      </c>
      <c r="AG111" s="425" t="s">
        <v>637</v>
      </c>
      <c r="AH111" s="424">
        <f t="shared" si="52"/>
        <v>4034.5004892992256</v>
      </c>
      <c r="AI111" s="424">
        <f t="shared" si="53"/>
        <v>3463.9195755088576</v>
      </c>
      <c r="AJ111" s="424">
        <f t="shared" si="54"/>
        <v>5684.6359939235608</v>
      </c>
      <c r="AK111" s="424">
        <f t="shared" si="55"/>
        <v>4553.4214972734271</v>
      </c>
      <c r="AM111" s="425" t="s">
        <v>637</v>
      </c>
      <c r="AN111" s="448">
        <f t="shared" si="80"/>
        <v>2586.1434711199286</v>
      </c>
      <c r="AO111" s="448">
        <f t="shared" si="81"/>
        <v>2688.0801221000775</v>
      </c>
      <c r="AP111" s="448">
        <f t="shared" si="82"/>
        <v>1317.3009974936272</v>
      </c>
      <c r="AQ111" s="448">
        <f t="shared" si="83"/>
        <v>1900.4367560894548</v>
      </c>
      <c r="AS111" s="425" t="s">
        <v>637</v>
      </c>
      <c r="AT111" s="424">
        <f t="shared" si="56"/>
        <v>2798.6233518634576</v>
      </c>
      <c r="AU111" s="424">
        <f t="shared" si="57"/>
        <v>2537.6099995658228</v>
      </c>
      <c r="AV111" s="424">
        <f t="shared" si="58"/>
        <v>2464.7510692996748</v>
      </c>
      <c r="AW111" s="424">
        <f t="shared" si="59"/>
        <v>2673.9598661771934</v>
      </c>
      <c r="AY111" s="425" t="s">
        <v>637</v>
      </c>
      <c r="AZ111" s="447">
        <f t="shared" si="60"/>
        <v>0.40956719311957629</v>
      </c>
      <c r="BA111" s="447">
        <f t="shared" si="61"/>
        <v>0.42282720893435666</v>
      </c>
      <c r="BB111" s="447">
        <f t="shared" si="62"/>
        <v>0.30244619014633228</v>
      </c>
      <c r="BC111" s="447">
        <f t="shared" si="63"/>
        <v>0.36997630700651801</v>
      </c>
    </row>
    <row r="112" spans="1:55" outlineLevel="1">
      <c r="A112" s="416" t="s">
        <v>293</v>
      </c>
      <c r="B112" s="416" t="s">
        <v>606</v>
      </c>
      <c r="C112" s="425" t="s">
        <v>636</v>
      </c>
      <c r="D112" s="424">
        <v>5115.2897173986003</v>
      </c>
      <c r="E112" s="424">
        <v>7575.6193330479091</v>
      </c>
      <c r="F112" s="424">
        <v>6911.6376505735998</v>
      </c>
      <c r="G112" s="424">
        <v>6566.9468901475739</v>
      </c>
      <c r="I112" s="425" t="s">
        <v>636</v>
      </c>
      <c r="J112" s="424">
        <v>731945</v>
      </c>
      <c r="K112" s="424">
        <v>914080</v>
      </c>
      <c r="L112" s="424">
        <v>924964</v>
      </c>
      <c r="M112" s="424">
        <v>934025</v>
      </c>
      <c r="O112" s="425" t="s">
        <v>636</v>
      </c>
      <c r="P112" s="449">
        <f t="shared" si="44"/>
        <v>6.0179514319987941E-3</v>
      </c>
      <c r="Q112" s="449">
        <f t="shared" si="45"/>
        <v>8.9008172807254465E-3</v>
      </c>
      <c r="R112" s="449">
        <f t="shared" si="46"/>
        <v>9.5653889638096339E-3</v>
      </c>
      <c r="S112" s="449">
        <f t="shared" si="47"/>
        <v>9.1816180096064518E-3</v>
      </c>
      <c r="U112" s="425" t="s">
        <v>636</v>
      </c>
      <c r="V112" s="424">
        <f t="shared" si="76"/>
        <v>6988.6258084946285</v>
      </c>
      <c r="W112" s="424">
        <f t="shared" si="77"/>
        <v>8287.6983776561228</v>
      </c>
      <c r="X112" s="424">
        <f t="shared" si="78"/>
        <v>7472.3315183873101</v>
      </c>
      <c r="Y112" s="424">
        <f t="shared" si="79"/>
        <v>7030.8041970478025</v>
      </c>
      <c r="AA112" s="425" t="s">
        <v>636</v>
      </c>
      <c r="AB112" s="424">
        <v>2341.8620383257266</v>
      </c>
      <c r="AC112" s="424">
        <v>3505.7466529246954</v>
      </c>
      <c r="AD112" s="424">
        <v>3016.6558724317392</v>
      </c>
      <c r="AE112" s="424">
        <v>2785.0991135725935</v>
      </c>
      <c r="AG112" s="425" t="s">
        <v>636</v>
      </c>
      <c r="AH112" s="424">
        <f t="shared" si="52"/>
        <v>3199.5054796818431</v>
      </c>
      <c r="AI112" s="424">
        <f t="shared" si="53"/>
        <v>3835.2733381374665</v>
      </c>
      <c r="AJ112" s="424">
        <f t="shared" si="54"/>
        <v>3261.3765210664842</v>
      </c>
      <c r="AK112" s="424">
        <f t="shared" si="55"/>
        <v>2981.8250192153246</v>
      </c>
      <c r="AM112" s="425" t="s">
        <v>636</v>
      </c>
      <c r="AN112" s="448">
        <f t="shared" si="80"/>
        <v>2773.4276790728736</v>
      </c>
      <c r="AO112" s="448">
        <f t="shared" si="81"/>
        <v>4069.8726801232137</v>
      </c>
      <c r="AP112" s="448">
        <f t="shared" si="82"/>
        <v>3894.9817781418606</v>
      </c>
      <c r="AQ112" s="448">
        <f t="shared" si="83"/>
        <v>3781.8477765749803</v>
      </c>
      <c r="AS112" s="425" t="s">
        <v>636</v>
      </c>
      <c r="AT112" s="424">
        <f t="shared" si="56"/>
        <v>3789.1203288127845</v>
      </c>
      <c r="AU112" s="424">
        <f t="shared" si="57"/>
        <v>4452.4250395186564</v>
      </c>
      <c r="AV112" s="424">
        <f t="shared" si="58"/>
        <v>4210.9549973208259</v>
      </c>
      <c r="AW112" s="424">
        <f t="shared" si="59"/>
        <v>4048.9791778324779</v>
      </c>
      <c r="AY112" s="425" t="s">
        <v>636</v>
      </c>
      <c r="AZ112" s="447">
        <f t="shared" si="60"/>
        <v>0.54218389031605241</v>
      </c>
      <c r="BA112" s="447">
        <f t="shared" si="61"/>
        <v>0.53723299722423834</v>
      </c>
      <c r="BB112" s="447">
        <f t="shared" si="62"/>
        <v>0.56353963779027305</v>
      </c>
      <c r="BC112" s="447">
        <f t="shared" si="63"/>
        <v>0.57589132969065226</v>
      </c>
    </row>
    <row r="113" spans="1:55" outlineLevel="1">
      <c r="A113" s="416" t="s">
        <v>293</v>
      </c>
      <c r="B113" s="416" t="s">
        <v>605</v>
      </c>
      <c r="C113" s="425" t="s">
        <v>635</v>
      </c>
      <c r="D113" s="424">
        <v>12752.04811579717</v>
      </c>
      <c r="E113" s="424">
        <v>8689.7748408136067</v>
      </c>
      <c r="F113" s="424">
        <v>5064.6990119123093</v>
      </c>
      <c r="G113" s="424">
        <v>4293.0168163202543</v>
      </c>
      <c r="I113" s="425" t="s">
        <v>635</v>
      </c>
      <c r="J113" s="424">
        <v>5278893</v>
      </c>
      <c r="K113" s="424">
        <v>3121933</v>
      </c>
      <c r="L113" s="424">
        <v>2123405</v>
      </c>
      <c r="M113" s="424">
        <v>2039350</v>
      </c>
      <c r="O113" s="425" t="s">
        <v>635</v>
      </c>
      <c r="P113" s="449">
        <f t="shared" si="44"/>
        <v>4.3402334449608108E-2</v>
      </c>
      <c r="Q113" s="449">
        <f t="shared" si="45"/>
        <v>3.0399697177125672E-2</v>
      </c>
      <c r="R113" s="449">
        <f t="shared" si="46"/>
        <v>2.1958902998060675E-2</v>
      </c>
      <c r="S113" s="449">
        <f t="shared" si="47"/>
        <v>2.0047142943594571E-2</v>
      </c>
      <c r="U113" s="425" t="s">
        <v>635</v>
      </c>
      <c r="V113" s="424">
        <f t="shared" si="76"/>
        <v>2415.6670945588726</v>
      </c>
      <c r="W113" s="424">
        <f t="shared" si="77"/>
        <v>2783.4597477952302</v>
      </c>
      <c r="X113" s="424">
        <f t="shared" si="78"/>
        <v>2385.1780569002663</v>
      </c>
      <c r="Y113" s="424">
        <f t="shared" si="79"/>
        <v>2105.0907476991465</v>
      </c>
      <c r="AA113" s="425" t="s">
        <v>635</v>
      </c>
      <c r="AB113" s="424">
        <v>6271.4274055965661</v>
      </c>
      <c r="AC113" s="424">
        <v>4280.5989540811115</v>
      </c>
      <c r="AD113" s="424">
        <v>2539.5999652846313</v>
      </c>
      <c r="AE113" s="424">
        <v>2073.5357968991502</v>
      </c>
      <c r="AG113" s="425" t="s">
        <v>635</v>
      </c>
      <c r="AH113" s="424">
        <f t="shared" si="52"/>
        <v>1188.0194210408445</v>
      </c>
      <c r="AI113" s="424">
        <f t="shared" si="53"/>
        <v>1371.1373543510099</v>
      </c>
      <c r="AJ113" s="424">
        <f t="shared" si="54"/>
        <v>1196.0035722269804</v>
      </c>
      <c r="AK113" s="424">
        <f t="shared" si="55"/>
        <v>1016.7630847569815</v>
      </c>
      <c r="AM113" s="425" t="s">
        <v>635</v>
      </c>
      <c r="AN113" s="448">
        <f t="shared" si="80"/>
        <v>6480.6207102006038</v>
      </c>
      <c r="AO113" s="448">
        <f t="shared" si="81"/>
        <v>4409.1758867324952</v>
      </c>
      <c r="AP113" s="448">
        <f t="shared" si="82"/>
        <v>2525.099046627678</v>
      </c>
      <c r="AQ113" s="448">
        <f t="shared" si="83"/>
        <v>2219.4810194211041</v>
      </c>
      <c r="AS113" s="425" t="s">
        <v>635</v>
      </c>
      <c r="AT113" s="424">
        <f t="shared" si="56"/>
        <v>1227.6476735180281</v>
      </c>
      <c r="AU113" s="424">
        <f t="shared" si="57"/>
        <v>1412.3223934442203</v>
      </c>
      <c r="AV113" s="424">
        <f t="shared" si="58"/>
        <v>1189.1744846732856</v>
      </c>
      <c r="AW113" s="424">
        <f t="shared" si="59"/>
        <v>1088.3276629421648</v>
      </c>
      <c r="AY113" s="425" t="s">
        <v>635</v>
      </c>
      <c r="AZ113" s="447">
        <f t="shared" si="60"/>
        <v>0.50820234140839271</v>
      </c>
      <c r="BA113" s="447">
        <f t="shared" si="61"/>
        <v>0.50739817400374354</v>
      </c>
      <c r="BB113" s="447">
        <f t="shared" si="62"/>
        <v>0.49856843233696152</v>
      </c>
      <c r="BC113" s="447">
        <f t="shared" si="63"/>
        <v>0.51699797936583092</v>
      </c>
    </row>
    <row r="114" spans="1:55" outlineLevel="1">
      <c r="A114" s="416" t="s">
        <v>293</v>
      </c>
      <c r="B114" s="416" t="s">
        <v>604</v>
      </c>
      <c r="C114" s="425" t="s">
        <v>634</v>
      </c>
      <c r="D114" s="424">
        <v>416.67412553745157</v>
      </c>
      <c r="E114" s="424">
        <v>228.8801152918883</v>
      </c>
      <c r="F114" s="424">
        <v>340.04493844776488</v>
      </c>
      <c r="G114" s="424">
        <v>412.40547671345087</v>
      </c>
      <c r="I114" s="425" t="s">
        <v>634</v>
      </c>
      <c r="J114" s="424">
        <v>16540</v>
      </c>
      <c r="K114" s="424">
        <v>18404</v>
      </c>
      <c r="L114" s="424">
        <v>37366</v>
      </c>
      <c r="M114" s="424">
        <v>63549</v>
      </c>
      <c r="O114" s="425" t="s">
        <v>634</v>
      </c>
      <c r="P114" s="449">
        <f t="shared" si="44"/>
        <v>1.3598961217749973E-4</v>
      </c>
      <c r="Q114" s="449">
        <f t="shared" si="45"/>
        <v>1.7920821069760973E-4</v>
      </c>
      <c r="R114" s="449">
        <f t="shared" si="46"/>
        <v>3.8641538916294122E-4</v>
      </c>
      <c r="S114" s="449">
        <f t="shared" si="47"/>
        <v>6.2469702940765016E-4</v>
      </c>
      <c r="U114" s="425" t="s">
        <v>634</v>
      </c>
      <c r="V114" s="424">
        <f t="shared" si="76"/>
        <v>25191.906017983769</v>
      </c>
      <c r="W114" s="424">
        <f t="shared" si="77"/>
        <v>12436.433128226923</v>
      </c>
      <c r="X114" s="424">
        <f t="shared" si="78"/>
        <v>9100.3837298015533</v>
      </c>
      <c r="Y114" s="424">
        <f t="shared" si="79"/>
        <v>6489.5667392634168</v>
      </c>
      <c r="AA114" s="425" t="s">
        <v>634</v>
      </c>
      <c r="AB114" s="424">
        <v>190.41810267093646</v>
      </c>
      <c r="AC114" s="424">
        <v>97.007525709765858</v>
      </c>
      <c r="AD114" s="424">
        <v>175.35062614400371</v>
      </c>
      <c r="AE114" s="424">
        <v>202.44927782410991</v>
      </c>
      <c r="AG114" s="425" t="s">
        <v>634</v>
      </c>
      <c r="AH114" s="424">
        <f t="shared" si="52"/>
        <v>11512.581781797851</v>
      </c>
      <c r="AI114" s="424">
        <f t="shared" si="53"/>
        <v>5271.0022663424179</v>
      </c>
      <c r="AJ114" s="424">
        <f t="shared" si="54"/>
        <v>4692.7855843280986</v>
      </c>
      <c r="AK114" s="424">
        <f t="shared" si="55"/>
        <v>3185.7193319188327</v>
      </c>
      <c r="AM114" s="425" t="s">
        <v>634</v>
      </c>
      <c r="AN114" s="448">
        <f t="shared" si="80"/>
        <v>226.25602286651511</v>
      </c>
      <c r="AO114" s="448">
        <f t="shared" si="81"/>
        <v>131.87258958212243</v>
      </c>
      <c r="AP114" s="448">
        <f t="shared" si="82"/>
        <v>164.69431230376117</v>
      </c>
      <c r="AQ114" s="448">
        <f t="shared" si="83"/>
        <v>209.95619888934095</v>
      </c>
      <c r="AS114" s="425" t="s">
        <v>634</v>
      </c>
      <c r="AT114" s="424">
        <f t="shared" si="56"/>
        <v>13679.324236185919</v>
      </c>
      <c r="AU114" s="424">
        <f t="shared" si="57"/>
        <v>7165.4308618845052</v>
      </c>
      <c r="AV114" s="424">
        <f t="shared" si="58"/>
        <v>4407.5981454734556</v>
      </c>
      <c r="AW114" s="424">
        <f t="shared" si="59"/>
        <v>3303.8474073445841</v>
      </c>
      <c r="AY114" s="425" t="s">
        <v>634</v>
      </c>
      <c r="AZ114" s="447">
        <f t="shared" si="60"/>
        <v>0.54300473439447761</v>
      </c>
      <c r="BA114" s="447">
        <f t="shared" si="61"/>
        <v>0.57616446677312605</v>
      </c>
      <c r="BB114" s="447">
        <f t="shared" si="62"/>
        <v>0.48433102123371335</v>
      </c>
      <c r="BC114" s="447">
        <f t="shared" si="63"/>
        <v>0.50910138381897274</v>
      </c>
    </row>
    <row r="115" spans="1:55" outlineLevel="1">
      <c r="A115" s="416" t="s">
        <v>293</v>
      </c>
      <c r="B115" s="416" t="s">
        <v>603</v>
      </c>
      <c r="C115" s="425" t="s">
        <v>633</v>
      </c>
      <c r="D115" s="424">
        <v>814.44167724262013</v>
      </c>
      <c r="E115" s="424">
        <v>1333.0960140320885</v>
      </c>
      <c r="F115" s="424">
        <v>1025.6496671613679</v>
      </c>
      <c r="G115" s="424">
        <v>1396.4511958517508</v>
      </c>
      <c r="I115" s="425" t="s">
        <v>633</v>
      </c>
      <c r="J115" s="424">
        <v>114680</v>
      </c>
      <c r="K115" s="424">
        <v>184267.8</v>
      </c>
      <c r="L115" s="424">
        <v>149058</v>
      </c>
      <c r="M115" s="424">
        <v>383293</v>
      </c>
      <c r="O115" s="425" t="s">
        <v>633</v>
      </c>
      <c r="P115" s="449">
        <f t="shared" si="44"/>
        <v>9.4288323606503443E-4</v>
      </c>
      <c r="Q115" s="449">
        <f t="shared" si="45"/>
        <v>1.7943003003252015E-3</v>
      </c>
      <c r="R115" s="449">
        <f t="shared" si="46"/>
        <v>1.5414629630640072E-3</v>
      </c>
      <c r="S115" s="449">
        <f t="shared" si="47"/>
        <v>3.7678326723118612E-3</v>
      </c>
      <c r="U115" s="425" t="s">
        <v>633</v>
      </c>
      <c r="V115" s="424">
        <f t="shared" si="76"/>
        <v>7101.8632476684697</v>
      </c>
      <c r="W115" s="424">
        <f t="shared" si="77"/>
        <v>7234.5576060065223</v>
      </c>
      <c r="X115" s="424">
        <f t="shared" si="78"/>
        <v>6880.8763512281657</v>
      </c>
      <c r="Y115" s="424">
        <f t="shared" si="79"/>
        <v>3643.2995015608185</v>
      </c>
      <c r="AA115" s="425" t="s">
        <v>633</v>
      </c>
      <c r="AB115" s="424">
        <v>454.7015335852949</v>
      </c>
      <c r="AC115" s="424">
        <v>764.10661587988284</v>
      </c>
      <c r="AD115" s="424">
        <v>569.58566890454586</v>
      </c>
      <c r="AE115" s="424">
        <v>886.55928201308745</v>
      </c>
      <c r="AG115" s="425" t="s">
        <v>633</v>
      </c>
      <c r="AH115" s="424">
        <f t="shared" si="52"/>
        <v>3964.9593092544028</v>
      </c>
      <c r="AI115" s="424">
        <f t="shared" si="53"/>
        <v>4146.7180694613107</v>
      </c>
      <c r="AJ115" s="424">
        <f t="shared" si="54"/>
        <v>3821.235149435427</v>
      </c>
      <c r="AK115" s="424">
        <f t="shared" si="55"/>
        <v>2313.0067129143699</v>
      </c>
      <c r="AM115" s="425" t="s">
        <v>633</v>
      </c>
      <c r="AN115" s="448">
        <f t="shared" si="80"/>
        <v>359.74014365732523</v>
      </c>
      <c r="AO115" s="448">
        <f t="shared" si="81"/>
        <v>568.98939815220569</v>
      </c>
      <c r="AP115" s="448">
        <f t="shared" si="82"/>
        <v>456.06399825682206</v>
      </c>
      <c r="AQ115" s="448">
        <f t="shared" si="83"/>
        <v>509.8919138386633</v>
      </c>
      <c r="AS115" s="425" t="s">
        <v>633</v>
      </c>
      <c r="AT115" s="424">
        <f t="shared" si="56"/>
        <v>3136.9039384140669</v>
      </c>
      <c r="AU115" s="424">
        <f t="shared" si="57"/>
        <v>3087.8395365452116</v>
      </c>
      <c r="AV115" s="424">
        <f t="shared" si="58"/>
        <v>3059.6412017927387</v>
      </c>
      <c r="AW115" s="424">
        <f t="shared" si="59"/>
        <v>1330.2927886464488</v>
      </c>
      <c r="AY115" s="425" t="s">
        <v>633</v>
      </c>
      <c r="AZ115" s="447">
        <f t="shared" si="60"/>
        <v>0.44170154071101098</v>
      </c>
      <c r="BA115" s="447">
        <f t="shared" si="61"/>
        <v>0.42681801772944894</v>
      </c>
      <c r="BB115" s="447">
        <f t="shared" si="62"/>
        <v>0.44465865183678593</v>
      </c>
      <c r="BC115" s="447">
        <f t="shared" si="63"/>
        <v>0.36513407368143652</v>
      </c>
    </row>
    <row r="116" spans="1:55" outlineLevel="1">
      <c r="A116" s="416" t="s">
        <v>293</v>
      </c>
      <c r="B116" s="416" t="s">
        <v>97</v>
      </c>
      <c r="C116" s="425" t="s">
        <v>97</v>
      </c>
      <c r="D116" s="424">
        <v>0</v>
      </c>
      <c r="E116" s="424">
        <v>0</v>
      </c>
      <c r="F116" s="424">
        <v>0</v>
      </c>
      <c r="G116" s="424">
        <v>0</v>
      </c>
      <c r="I116" s="425" t="s">
        <v>97</v>
      </c>
      <c r="J116" s="424">
        <v>0</v>
      </c>
      <c r="K116" s="424">
        <v>0</v>
      </c>
      <c r="L116" s="424">
        <v>0</v>
      </c>
      <c r="M116" s="424">
        <v>0</v>
      </c>
      <c r="O116" s="425" t="s">
        <v>97</v>
      </c>
      <c r="P116" s="449">
        <f t="shared" si="44"/>
        <v>0</v>
      </c>
      <c r="Q116" s="449">
        <f t="shared" si="45"/>
        <v>0</v>
      </c>
      <c r="R116" s="449">
        <f t="shared" si="46"/>
        <v>0</v>
      </c>
      <c r="S116" s="449">
        <f t="shared" si="47"/>
        <v>0</v>
      </c>
      <c r="U116" s="425" t="s">
        <v>97</v>
      </c>
      <c r="V116" s="424">
        <f t="shared" si="76"/>
        <v>0</v>
      </c>
      <c r="W116" s="424">
        <f t="shared" si="77"/>
        <v>0</v>
      </c>
      <c r="X116" s="424">
        <f t="shared" si="78"/>
        <v>0</v>
      </c>
      <c r="Y116" s="424">
        <f t="shared" si="79"/>
        <v>0</v>
      </c>
      <c r="AA116" s="425" t="s">
        <v>97</v>
      </c>
      <c r="AB116" s="424">
        <v>0</v>
      </c>
      <c r="AC116" s="424">
        <v>0</v>
      </c>
      <c r="AD116" s="424">
        <v>0</v>
      </c>
      <c r="AE116" s="424">
        <v>0</v>
      </c>
      <c r="AG116" s="425" t="s">
        <v>97</v>
      </c>
      <c r="AH116" s="424">
        <f t="shared" si="52"/>
        <v>0</v>
      </c>
      <c r="AI116" s="424">
        <f t="shared" si="53"/>
        <v>0</v>
      </c>
      <c r="AJ116" s="424">
        <f t="shared" si="54"/>
        <v>0</v>
      </c>
      <c r="AK116" s="424">
        <f t="shared" si="55"/>
        <v>0</v>
      </c>
      <c r="AM116" s="425" t="s">
        <v>97</v>
      </c>
      <c r="AN116" s="448">
        <f t="shared" si="80"/>
        <v>0</v>
      </c>
      <c r="AO116" s="448">
        <f t="shared" si="81"/>
        <v>0</v>
      </c>
      <c r="AP116" s="448">
        <f t="shared" si="82"/>
        <v>0</v>
      </c>
      <c r="AQ116" s="448">
        <f t="shared" si="83"/>
        <v>0</v>
      </c>
      <c r="AS116" s="425" t="s">
        <v>97</v>
      </c>
      <c r="AT116" s="424">
        <f t="shared" si="56"/>
        <v>0</v>
      </c>
      <c r="AU116" s="424">
        <f t="shared" si="57"/>
        <v>0</v>
      </c>
      <c r="AV116" s="424">
        <f t="shared" si="58"/>
        <v>0</v>
      </c>
      <c r="AW116" s="424">
        <f t="shared" si="59"/>
        <v>0</v>
      </c>
      <c r="AY116" s="425" t="s">
        <v>97</v>
      </c>
      <c r="AZ116" s="447">
        <f t="shared" si="60"/>
        <v>0</v>
      </c>
      <c r="BA116" s="447">
        <f t="shared" si="61"/>
        <v>0</v>
      </c>
      <c r="BB116" s="447">
        <f t="shared" si="62"/>
        <v>0</v>
      </c>
      <c r="BC116" s="447">
        <f t="shared" si="63"/>
        <v>0</v>
      </c>
    </row>
    <row r="117" spans="1:55" outlineLevel="1">
      <c r="A117" s="416" t="s">
        <v>293</v>
      </c>
      <c r="B117" s="416" t="s">
        <v>602</v>
      </c>
      <c r="C117" s="425" t="s">
        <v>632</v>
      </c>
      <c r="D117" s="424">
        <v>3.9676797132305213</v>
      </c>
      <c r="E117" s="424">
        <v>22.746486170428035</v>
      </c>
      <c r="F117" s="424">
        <v>21.383206234464893</v>
      </c>
      <c r="G117" s="424">
        <v>63.751957715228912</v>
      </c>
      <c r="I117" s="425" t="s">
        <v>632</v>
      </c>
      <c r="J117" s="424">
        <v>430</v>
      </c>
      <c r="K117" s="424">
        <v>2350</v>
      </c>
      <c r="L117" s="424">
        <v>890</v>
      </c>
      <c r="M117" s="424">
        <v>2128</v>
      </c>
      <c r="O117" s="425" t="s">
        <v>632</v>
      </c>
      <c r="P117" s="449">
        <f t="shared" si="44"/>
        <v>3.5354010420994491E-6</v>
      </c>
      <c r="Q117" s="449">
        <f t="shared" si="45"/>
        <v>2.2883030598749342E-5</v>
      </c>
      <c r="R117" s="449">
        <f t="shared" si="46"/>
        <v>9.2038135298136727E-6</v>
      </c>
      <c r="S117" s="449">
        <f t="shared" si="47"/>
        <v>2.0918586894828867E-5</v>
      </c>
      <c r="U117" s="425" t="s">
        <v>632</v>
      </c>
      <c r="V117" s="424">
        <f t="shared" si="76"/>
        <v>9227.1621237919098</v>
      </c>
      <c r="W117" s="424">
        <f t="shared" si="77"/>
        <v>9679.3558172034191</v>
      </c>
      <c r="X117" s="424">
        <f t="shared" si="78"/>
        <v>24026.074420747074</v>
      </c>
      <c r="Y117" s="424">
        <f t="shared" si="79"/>
        <v>29958.626745878249</v>
      </c>
      <c r="AA117" s="425" t="s">
        <v>632</v>
      </c>
      <c r="AB117" s="424">
        <v>1.5686673249146184</v>
      </c>
      <c r="AC117" s="424">
        <v>11.325426836233152</v>
      </c>
      <c r="AD117" s="424">
        <v>11.939450332428272</v>
      </c>
      <c r="AE117" s="424">
        <v>27.217507818547453</v>
      </c>
      <c r="AG117" s="425" t="s">
        <v>632</v>
      </c>
      <c r="AH117" s="424">
        <f t="shared" si="52"/>
        <v>3648.0635463130661</v>
      </c>
      <c r="AI117" s="424">
        <f t="shared" si="53"/>
        <v>4819.330568609852</v>
      </c>
      <c r="AJ117" s="424">
        <f t="shared" si="54"/>
        <v>13415.112733065474</v>
      </c>
      <c r="AK117" s="424">
        <f t="shared" si="55"/>
        <v>12790.182245558013</v>
      </c>
      <c r="AM117" s="425" t="s">
        <v>632</v>
      </c>
      <c r="AN117" s="448">
        <f t="shared" si="80"/>
        <v>2.3990123883159029</v>
      </c>
      <c r="AO117" s="448">
        <f t="shared" si="81"/>
        <v>11.421059334194883</v>
      </c>
      <c r="AP117" s="448">
        <f t="shared" si="82"/>
        <v>9.4437559020366209</v>
      </c>
      <c r="AQ117" s="448">
        <f t="shared" si="83"/>
        <v>36.534449896681458</v>
      </c>
      <c r="AS117" s="425" t="s">
        <v>632</v>
      </c>
      <c r="AT117" s="424">
        <f t="shared" si="56"/>
        <v>5579.0985774788442</v>
      </c>
      <c r="AU117" s="424">
        <f t="shared" si="57"/>
        <v>4860.0252485935671</v>
      </c>
      <c r="AV117" s="424">
        <f t="shared" si="58"/>
        <v>10610.961687681596</v>
      </c>
      <c r="AW117" s="424">
        <f t="shared" si="59"/>
        <v>17168.444500320235</v>
      </c>
      <c r="AY117" s="425" t="s">
        <v>632</v>
      </c>
      <c r="AZ117" s="447">
        <f t="shared" si="60"/>
        <v>0.60463862048043315</v>
      </c>
      <c r="BA117" s="447">
        <f t="shared" si="61"/>
        <v>0.50210213782571089</v>
      </c>
      <c r="BB117" s="447">
        <f t="shared" si="62"/>
        <v>0.44164358695729278</v>
      </c>
      <c r="BC117" s="447">
        <f t="shared" si="63"/>
        <v>0.57307181153362763</v>
      </c>
    </row>
    <row r="118" spans="1:55" outlineLevel="1">
      <c r="A118" s="416" t="s">
        <v>293</v>
      </c>
      <c r="B118" s="416" t="s">
        <v>601</v>
      </c>
      <c r="C118" s="425" t="s">
        <v>631</v>
      </c>
      <c r="D118" s="424">
        <v>497.73819103989376</v>
      </c>
      <c r="E118" s="424">
        <v>15.835131791015121</v>
      </c>
      <c r="F118" s="424">
        <v>16.101491681050735</v>
      </c>
      <c r="G118" s="424">
        <v>24.879901407636083</v>
      </c>
      <c r="I118" s="425" t="s">
        <v>631</v>
      </c>
      <c r="J118" s="424">
        <v>58707</v>
      </c>
      <c r="K118" s="424">
        <v>1669</v>
      </c>
      <c r="L118" s="424">
        <v>2801</v>
      </c>
      <c r="M118" s="424">
        <v>3102</v>
      </c>
      <c r="O118" s="425" t="s">
        <v>631</v>
      </c>
      <c r="P118" s="449">
        <f t="shared" si="44"/>
        <v>4.8268090460123803E-4</v>
      </c>
      <c r="Q118" s="449">
        <f t="shared" si="45"/>
        <v>1.6251820455026662E-5</v>
      </c>
      <c r="R118" s="449">
        <f t="shared" si="46"/>
        <v>2.8966159210121456E-5</v>
      </c>
      <c r="S118" s="449">
        <f t="shared" si="47"/>
        <v>3.0493165670939445E-5</v>
      </c>
      <c r="U118" s="425" t="s">
        <v>631</v>
      </c>
      <c r="V118" s="424">
        <f t="shared" si="76"/>
        <v>8478.3448488237136</v>
      </c>
      <c r="W118" s="424">
        <f t="shared" si="77"/>
        <v>9487.7961599850933</v>
      </c>
      <c r="X118" s="424">
        <f t="shared" si="78"/>
        <v>5748.4797147628469</v>
      </c>
      <c r="Y118" s="424">
        <f t="shared" si="79"/>
        <v>8020.6000669361974</v>
      </c>
      <c r="AA118" s="425" t="s">
        <v>631</v>
      </c>
      <c r="AB118" s="424">
        <v>462.98464713926006</v>
      </c>
      <c r="AC118" s="424">
        <v>14.89954439653491</v>
      </c>
      <c r="AD118" s="424">
        <v>15.188108804485751</v>
      </c>
      <c r="AE118" s="424">
        <v>23.517453981047961</v>
      </c>
      <c r="AG118" s="425" t="s">
        <v>631</v>
      </c>
      <c r="AH118" s="424">
        <f t="shared" si="52"/>
        <v>7886.36188426014</v>
      </c>
      <c r="AI118" s="424">
        <f t="shared" si="53"/>
        <v>8927.2285179957526</v>
      </c>
      <c r="AJ118" s="424">
        <f t="shared" si="54"/>
        <v>5422.3880058856666</v>
      </c>
      <c r="AK118" s="424">
        <f t="shared" si="55"/>
        <v>7581.3842621044369</v>
      </c>
      <c r="AM118" s="425" t="s">
        <v>631</v>
      </c>
      <c r="AN118" s="448">
        <f t="shared" si="80"/>
        <v>34.753543900633701</v>
      </c>
      <c r="AO118" s="448">
        <f t="shared" si="81"/>
        <v>0.93558739448021022</v>
      </c>
      <c r="AP118" s="448">
        <f t="shared" si="82"/>
        <v>0.91338287656498451</v>
      </c>
      <c r="AQ118" s="448">
        <f t="shared" si="83"/>
        <v>1.3624474265881226</v>
      </c>
      <c r="AS118" s="425" t="s">
        <v>631</v>
      </c>
      <c r="AT118" s="424">
        <f t="shared" si="56"/>
        <v>591.98296456357332</v>
      </c>
      <c r="AU118" s="424">
        <f t="shared" si="57"/>
        <v>560.56764198934104</v>
      </c>
      <c r="AV118" s="424">
        <f t="shared" si="58"/>
        <v>326.09170887718119</v>
      </c>
      <c r="AW118" s="424">
        <f t="shared" si="59"/>
        <v>439.21580483176098</v>
      </c>
      <c r="AY118" s="425" t="s">
        <v>631</v>
      </c>
      <c r="AZ118" s="447">
        <f t="shared" si="60"/>
        <v>6.9822940104365433E-2</v>
      </c>
      <c r="BA118" s="447">
        <f t="shared" si="61"/>
        <v>5.9083019126564142E-2</v>
      </c>
      <c r="BB118" s="447">
        <f t="shared" si="62"/>
        <v>5.6726599911231322E-2</v>
      </c>
      <c r="BC118" s="447">
        <f t="shared" si="63"/>
        <v>5.4760965659211305E-2</v>
      </c>
    </row>
    <row r="119" spans="1:55" outlineLevel="1">
      <c r="A119" s="416" t="s">
        <v>293</v>
      </c>
      <c r="B119" s="416" t="s">
        <v>597</v>
      </c>
      <c r="C119" s="425" t="s">
        <v>630</v>
      </c>
      <c r="D119" s="424">
        <v>1957.5556220860628</v>
      </c>
      <c r="E119" s="424">
        <v>173.59881368895896</v>
      </c>
      <c r="F119" s="424">
        <v>444.96536093872231</v>
      </c>
      <c r="G119" s="424">
        <v>404.0009505782395</v>
      </c>
      <c r="I119" s="425" t="s">
        <v>630</v>
      </c>
      <c r="J119" s="424">
        <v>2104222</v>
      </c>
      <c r="K119" s="424">
        <v>18371</v>
      </c>
      <c r="L119" s="424">
        <v>17724</v>
      </c>
      <c r="M119" s="424">
        <v>85776</v>
      </c>
      <c r="O119" s="425" t="s">
        <v>630</v>
      </c>
      <c r="P119" s="449">
        <f t="shared" si="44"/>
        <v>1.7300624771182761E-2</v>
      </c>
      <c r="Q119" s="449">
        <f t="shared" si="45"/>
        <v>1.7888687452324433E-4</v>
      </c>
      <c r="R119" s="449">
        <f t="shared" si="46"/>
        <v>1.8329032696900847E-4</v>
      </c>
      <c r="S119" s="449">
        <f t="shared" si="47"/>
        <v>8.4319206273065822E-4</v>
      </c>
      <c r="U119" s="425" t="s">
        <v>630</v>
      </c>
      <c r="V119" s="424">
        <f t="shared" si="76"/>
        <v>930.29899986126122</v>
      </c>
      <c r="W119" s="424">
        <f t="shared" si="77"/>
        <v>9449.6115447694156</v>
      </c>
      <c r="X119" s="424">
        <f t="shared" si="78"/>
        <v>25105.244918682143</v>
      </c>
      <c r="Y119" s="424">
        <f t="shared" si="79"/>
        <v>4709.9532570677056</v>
      </c>
      <c r="AA119" s="425" t="s">
        <v>630</v>
      </c>
      <c r="AB119" s="424">
        <v>1015.0723995955884</v>
      </c>
      <c r="AC119" s="424">
        <v>86.505645215949244</v>
      </c>
      <c r="AD119" s="424">
        <v>277.3910927047865</v>
      </c>
      <c r="AE119" s="424">
        <v>247.85548802958007</v>
      </c>
      <c r="AG119" s="425" t="s">
        <v>630</v>
      </c>
      <c r="AH119" s="424">
        <f t="shared" si="52"/>
        <v>482.3979597188835</v>
      </c>
      <c r="AI119" s="424">
        <f t="shared" si="53"/>
        <v>4708.8152640547187</v>
      </c>
      <c r="AJ119" s="424">
        <f t="shared" si="54"/>
        <v>15650.592005460758</v>
      </c>
      <c r="AK119" s="424">
        <f t="shared" si="55"/>
        <v>2889.5668721971192</v>
      </c>
      <c r="AM119" s="425" t="s">
        <v>630</v>
      </c>
      <c r="AN119" s="448">
        <f t="shared" si="80"/>
        <v>942.48322249047442</v>
      </c>
      <c r="AO119" s="448">
        <f t="shared" si="81"/>
        <v>87.093168473009712</v>
      </c>
      <c r="AP119" s="448">
        <f t="shared" si="82"/>
        <v>167.57426823393581</v>
      </c>
      <c r="AQ119" s="448">
        <f t="shared" si="83"/>
        <v>156.14546254865942</v>
      </c>
      <c r="AS119" s="425" t="s">
        <v>630</v>
      </c>
      <c r="AT119" s="424">
        <f t="shared" si="56"/>
        <v>447.90104014237778</v>
      </c>
      <c r="AU119" s="424">
        <f t="shared" si="57"/>
        <v>4740.7962807146978</v>
      </c>
      <c r="AV119" s="424">
        <f t="shared" si="58"/>
        <v>9454.6529132213836</v>
      </c>
      <c r="AW119" s="424">
        <f t="shared" si="59"/>
        <v>1820.3863848705864</v>
      </c>
      <c r="AY119" s="425" t="s">
        <v>630</v>
      </c>
      <c r="AZ119" s="447">
        <f t="shared" si="60"/>
        <v>0.48145922999936025</v>
      </c>
      <c r="BA119" s="447">
        <f t="shared" si="61"/>
        <v>0.50169218684326133</v>
      </c>
      <c r="BB119" s="447">
        <f t="shared" si="62"/>
        <v>0.37660070410966895</v>
      </c>
      <c r="BC119" s="447">
        <f t="shared" si="63"/>
        <v>0.38649776027796756</v>
      </c>
    </row>
    <row r="120" spans="1:55" outlineLevel="1">
      <c r="A120" s="416" t="s">
        <v>293</v>
      </c>
      <c r="B120" s="416" t="s">
        <v>600</v>
      </c>
      <c r="C120" s="425" t="s">
        <v>629</v>
      </c>
      <c r="D120" s="424">
        <v>81.774755317512046</v>
      </c>
      <c r="E120" s="424">
        <v>5190.8247643239138</v>
      </c>
      <c r="F120" s="424">
        <v>952.42563477693113</v>
      </c>
      <c r="G120" s="424">
        <v>537.58618725733095</v>
      </c>
      <c r="I120" s="425" t="s">
        <v>629</v>
      </c>
      <c r="J120" s="424">
        <v>13100</v>
      </c>
      <c r="K120" s="424">
        <v>1259351</v>
      </c>
      <c r="L120" s="424">
        <v>214044</v>
      </c>
      <c r="M120" s="424">
        <v>159838</v>
      </c>
      <c r="O120" s="425" t="s">
        <v>629</v>
      </c>
      <c r="P120" s="449">
        <f t="shared" si="44"/>
        <v>1.0770640384070415E-4</v>
      </c>
      <c r="Q120" s="449">
        <f t="shared" si="45"/>
        <v>1.2262879773432163E-2</v>
      </c>
      <c r="R120" s="449">
        <f t="shared" si="46"/>
        <v>2.2135068125566718E-3</v>
      </c>
      <c r="S120" s="449">
        <f t="shared" si="47"/>
        <v>1.5712335959096129E-3</v>
      </c>
      <c r="U120" s="425" t="s">
        <v>629</v>
      </c>
      <c r="V120" s="424">
        <f t="shared" si="76"/>
        <v>6242.3477341612252</v>
      </c>
      <c r="W120" s="424">
        <f t="shared" si="77"/>
        <v>4121.825261046296</v>
      </c>
      <c r="X120" s="424">
        <f t="shared" si="78"/>
        <v>4449.6721925255142</v>
      </c>
      <c r="Y120" s="424">
        <f t="shared" si="79"/>
        <v>3363.3190308770813</v>
      </c>
      <c r="AA120" s="425" t="s">
        <v>629</v>
      </c>
      <c r="AB120" s="424">
        <v>33.975294696825785</v>
      </c>
      <c r="AC120" s="424">
        <v>2391.95675432895</v>
      </c>
      <c r="AD120" s="424">
        <v>417.78466788684369</v>
      </c>
      <c r="AE120" s="424">
        <v>253.72644135289133</v>
      </c>
      <c r="AG120" s="425" t="s">
        <v>629</v>
      </c>
      <c r="AH120" s="424">
        <f t="shared" si="52"/>
        <v>2593.5339463225791</v>
      </c>
      <c r="AI120" s="424">
        <f t="shared" si="53"/>
        <v>1899.3566958925271</v>
      </c>
      <c r="AJ120" s="424">
        <f t="shared" si="54"/>
        <v>1951.8634854835627</v>
      </c>
      <c r="AK120" s="424">
        <f t="shared" si="55"/>
        <v>1587.3974984227239</v>
      </c>
      <c r="AM120" s="425" t="s">
        <v>629</v>
      </c>
      <c r="AN120" s="448">
        <f t="shared" si="80"/>
        <v>47.799460620686261</v>
      </c>
      <c r="AO120" s="448">
        <f t="shared" si="81"/>
        <v>2798.8680099949638</v>
      </c>
      <c r="AP120" s="448">
        <f t="shared" si="82"/>
        <v>534.64096689008738</v>
      </c>
      <c r="AQ120" s="448">
        <f t="shared" si="83"/>
        <v>283.85974590443959</v>
      </c>
      <c r="AS120" s="425" t="s">
        <v>629</v>
      </c>
      <c r="AT120" s="424">
        <f t="shared" si="56"/>
        <v>3648.813787838646</v>
      </c>
      <c r="AU120" s="424">
        <f t="shared" si="57"/>
        <v>2222.4685651537684</v>
      </c>
      <c r="AV120" s="424">
        <f t="shared" si="58"/>
        <v>2497.808707041951</v>
      </c>
      <c r="AW120" s="424">
        <f t="shared" si="59"/>
        <v>1775.9215324543572</v>
      </c>
      <c r="AY120" s="425" t="s">
        <v>629</v>
      </c>
      <c r="AZ120" s="447">
        <f t="shared" si="60"/>
        <v>0.58452587763903729</v>
      </c>
      <c r="BA120" s="447">
        <f t="shared" si="61"/>
        <v>0.53919524103979388</v>
      </c>
      <c r="BB120" s="447">
        <f t="shared" si="62"/>
        <v>0.56134667880427891</v>
      </c>
      <c r="BC120" s="447">
        <f t="shared" si="63"/>
        <v>0.52802648697623999</v>
      </c>
    </row>
    <row r="121" spans="1:55">
      <c r="C121" s="432" t="s">
        <v>291</v>
      </c>
      <c r="D121" s="431">
        <f>SUM(D122:D132)</f>
        <v>51847.250691468907</v>
      </c>
      <c r="E121" s="431">
        <f>SUM(E122:E132)</f>
        <v>35732.040109986243</v>
      </c>
      <c r="F121" s="431">
        <f>SUM(F122:F132)</f>
        <v>10813.22280686177</v>
      </c>
      <c r="G121" s="431">
        <f>SUM(G122:G132)</f>
        <v>4690.1844736605753</v>
      </c>
      <c r="I121" s="432" t="s">
        <v>291</v>
      </c>
      <c r="J121" s="431">
        <f>SUM(J122:J132)</f>
        <v>1922081</v>
      </c>
      <c r="K121" s="431">
        <f>SUM(K122:K132)</f>
        <v>1210562</v>
      </c>
      <c r="L121" s="431">
        <f>SUM(L122:L132)</f>
        <v>362708</v>
      </c>
      <c r="M121" s="431">
        <f>SUM(M122:M132)</f>
        <v>226610</v>
      </c>
      <c r="O121" s="432" t="s">
        <v>291</v>
      </c>
      <c r="P121" s="445">
        <f t="shared" si="44"/>
        <v>1.5803086442789653E-2</v>
      </c>
      <c r="Q121" s="445">
        <f t="shared" si="45"/>
        <v>1.178779884582264E-2</v>
      </c>
      <c r="R121" s="445">
        <f t="shared" si="46"/>
        <v>3.7508952783951205E-3</v>
      </c>
      <c r="S121" s="445">
        <f t="shared" si="47"/>
        <v>2.2276132407129555E-3</v>
      </c>
      <c r="U121" s="432" t="s">
        <v>291</v>
      </c>
      <c r="V121" s="431">
        <f t="shared" si="76"/>
        <v>26974.539934305012</v>
      </c>
      <c r="W121" s="431">
        <f t="shared" si="77"/>
        <v>29516.902157829376</v>
      </c>
      <c r="X121" s="431">
        <f t="shared" si="78"/>
        <v>29812.473964902259</v>
      </c>
      <c r="Y121" s="431">
        <f t="shared" si="79"/>
        <v>20697.164616127156</v>
      </c>
      <c r="AA121" s="432" t="s">
        <v>291</v>
      </c>
      <c r="AB121" s="431">
        <f>SUM(AB122:AB132)</f>
        <v>32635.206239051098</v>
      </c>
      <c r="AC121" s="431">
        <f>SUM(AC122:AC132)</f>
        <v>23735.840637551413</v>
      </c>
      <c r="AD121" s="431">
        <f>SUM(AD122:AD132)</f>
        <v>7264.6753668539677</v>
      </c>
      <c r="AE121" s="431">
        <f>SUM(AE122:AE132)</f>
        <v>2988.77643048136</v>
      </c>
      <c r="AG121" s="432" t="s">
        <v>291</v>
      </c>
      <c r="AH121" s="431">
        <f t="shared" si="52"/>
        <v>16979.100380811786</v>
      </c>
      <c r="AI121" s="431">
        <f t="shared" si="53"/>
        <v>19607.29036393957</v>
      </c>
      <c r="AJ121" s="431">
        <f t="shared" si="54"/>
        <v>20028.991273569834</v>
      </c>
      <c r="AK121" s="431">
        <f t="shared" si="55"/>
        <v>13189.075638680375</v>
      </c>
      <c r="AM121" s="432" t="s">
        <v>291</v>
      </c>
      <c r="AN121" s="444">
        <f>SUM(AN122:AN132)</f>
        <v>19212.044452417813</v>
      </c>
      <c r="AO121" s="444">
        <f>SUM(AO122:AO132)</f>
        <v>11996.199472434837</v>
      </c>
      <c r="AP121" s="444">
        <f>SUM(AP122:AP132)</f>
        <v>3548.5474400078024</v>
      </c>
      <c r="AQ121" s="444">
        <f>SUM(AQ122:AQ132)</f>
        <v>1701.4080431792158</v>
      </c>
      <c r="AS121" s="432" t="s">
        <v>291</v>
      </c>
      <c r="AT121" s="431">
        <f t="shared" si="56"/>
        <v>9995.4395534932246</v>
      </c>
      <c r="AU121" s="431">
        <f t="shared" si="57"/>
        <v>9909.6117938898115</v>
      </c>
      <c r="AV121" s="431">
        <f t="shared" si="58"/>
        <v>9783.4826913324287</v>
      </c>
      <c r="AW121" s="431">
        <f t="shared" si="59"/>
        <v>7508.0889774467851</v>
      </c>
      <c r="AY121" s="432" t="s">
        <v>291</v>
      </c>
      <c r="AZ121" s="443">
        <f t="shared" si="60"/>
        <v>0.37055088160304356</v>
      </c>
      <c r="BA121" s="443">
        <f t="shared" si="61"/>
        <v>0.33572668774325565</v>
      </c>
      <c r="BB121" s="443">
        <f t="shared" si="62"/>
        <v>0.32816742088732259</v>
      </c>
      <c r="BC121" s="443">
        <f t="shared" si="63"/>
        <v>0.36275930141641277</v>
      </c>
    </row>
    <row r="122" spans="1:55" outlineLevel="1">
      <c r="A122" s="416" t="s">
        <v>291</v>
      </c>
      <c r="B122" s="416" t="s">
        <v>608</v>
      </c>
      <c r="C122" s="425" t="s">
        <v>638</v>
      </c>
      <c r="D122" s="424">
        <v>354.36281712043927</v>
      </c>
      <c r="E122" s="424">
        <v>340.22996013687725</v>
      </c>
      <c r="F122" s="424">
        <v>403.2580157198102</v>
      </c>
      <c r="G122" s="424">
        <v>54.755602768152954</v>
      </c>
      <c r="I122" s="425" t="s">
        <v>638</v>
      </c>
      <c r="J122" s="424">
        <v>35876</v>
      </c>
      <c r="K122" s="424">
        <v>23966</v>
      </c>
      <c r="L122" s="424">
        <v>24663</v>
      </c>
      <c r="M122" s="424">
        <v>17941</v>
      </c>
      <c r="O122" s="425" t="s">
        <v>638</v>
      </c>
      <c r="P122" s="449">
        <f t="shared" si="44"/>
        <v>2.9496755299153449E-4</v>
      </c>
      <c r="Q122" s="449">
        <f t="shared" si="45"/>
        <v>2.3336796226792626E-4</v>
      </c>
      <c r="R122" s="449">
        <f t="shared" si="46"/>
        <v>2.5504904841100516E-4</v>
      </c>
      <c r="S122" s="449">
        <f t="shared" si="47"/>
        <v>1.7636295464291572E-4</v>
      </c>
      <c r="U122" s="425" t="s">
        <v>638</v>
      </c>
      <c r="V122" s="424">
        <f t="shared" si="76"/>
        <v>9877.4338588593855</v>
      </c>
      <c r="W122" s="424">
        <f t="shared" si="77"/>
        <v>14196.359848822383</v>
      </c>
      <c r="X122" s="424">
        <f t="shared" si="78"/>
        <v>16350.728448275157</v>
      </c>
      <c r="Y122" s="424">
        <f t="shared" si="79"/>
        <v>3051.9816491919601</v>
      </c>
      <c r="AA122" s="425" t="s">
        <v>638</v>
      </c>
      <c r="AB122" s="424">
        <v>256.82052822127361</v>
      </c>
      <c r="AC122" s="424">
        <v>241.46591476826285</v>
      </c>
      <c r="AD122" s="424">
        <v>255.50530688685768</v>
      </c>
      <c r="AE122" s="424">
        <v>61.80242883355497</v>
      </c>
      <c r="AG122" s="425" t="s">
        <v>638</v>
      </c>
      <c r="AH122" s="424">
        <f t="shared" si="52"/>
        <v>7158.5608267720372</v>
      </c>
      <c r="AI122" s="424">
        <f t="shared" si="53"/>
        <v>10075.353199042931</v>
      </c>
      <c r="AJ122" s="424">
        <f t="shared" si="54"/>
        <v>10359.863231839505</v>
      </c>
      <c r="AK122" s="424">
        <f t="shared" si="55"/>
        <v>3444.7594244219927</v>
      </c>
      <c r="AM122" s="425" t="s">
        <v>638</v>
      </c>
      <c r="AN122" s="448">
        <f t="shared" ref="AN122:AN132" si="84">D122-AB122</f>
        <v>97.542288899165669</v>
      </c>
      <c r="AO122" s="448">
        <f t="shared" ref="AO122:AO132" si="85">E122-AC122</f>
        <v>98.764045368614404</v>
      </c>
      <c r="AP122" s="448">
        <f t="shared" ref="AP122:AP132" si="86">F122-AD122</f>
        <v>147.75270883295252</v>
      </c>
      <c r="AQ122" s="448">
        <f t="shared" ref="AQ122:AQ132" si="87">G122-AE122</f>
        <v>-7.0468260654020156</v>
      </c>
      <c r="AS122" s="425" t="s">
        <v>638</v>
      </c>
      <c r="AT122" s="424">
        <f t="shared" si="56"/>
        <v>2718.8730320873474</v>
      </c>
      <c r="AU122" s="424">
        <f t="shared" si="57"/>
        <v>4121.0066497794542</v>
      </c>
      <c r="AV122" s="424">
        <f t="shared" si="58"/>
        <v>5990.8652164356536</v>
      </c>
      <c r="AW122" s="424">
        <f t="shared" si="59"/>
        <v>-392.77777523003266</v>
      </c>
      <c r="AY122" s="425" t="s">
        <v>638</v>
      </c>
      <c r="AZ122" s="447">
        <f t="shared" si="60"/>
        <v>0.27526107194822708</v>
      </c>
      <c r="BA122" s="447">
        <f t="shared" si="61"/>
        <v>0.2902861503698288</v>
      </c>
      <c r="BB122" s="447">
        <f t="shared" si="62"/>
        <v>0.36639745044922639</v>
      </c>
      <c r="BC122" s="447">
        <f t="shared" si="63"/>
        <v>-0.12869598194799897</v>
      </c>
    </row>
    <row r="123" spans="1:55" outlineLevel="1">
      <c r="A123" s="416" t="s">
        <v>291</v>
      </c>
      <c r="B123" s="416" t="s">
        <v>607</v>
      </c>
      <c r="C123" s="425" t="s">
        <v>637</v>
      </c>
      <c r="D123" s="424">
        <v>14098.438348572143</v>
      </c>
      <c r="E123" s="424">
        <v>4938.9112920982097</v>
      </c>
      <c r="F123" s="424">
        <v>1363.2222628237791</v>
      </c>
      <c r="G123" s="424">
        <v>671.48573902047565</v>
      </c>
      <c r="I123" s="425" t="s">
        <v>637</v>
      </c>
      <c r="J123" s="424">
        <v>662760</v>
      </c>
      <c r="K123" s="424">
        <v>284797</v>
      </c>
      <c r="L123" s="424">
        <v>63743</v>
      </c>
      <c r="M123" s="424">
        <v>42190</v>
      </c>
      <c r="O123" s="425" t="s">
        <v>637</v>
      </c>
      <c r="P123" s="449">
        <f t="shared" si="44"/>
        <v>5.4491218480507697E-3</v>
      </c>
      <c r="Q123" s="449">
        <f t="shared" si="45"/>
        <v>2.7731993469923472E-3</v>
      </c>
      <c r="R123" s="449">
        <f t="shared" si="46"/>
        <v>6.5918953464147521E-4</v>
      </c>
      <c r="S123" s="449">
        <f t="shared" si="47"/>
        <v>4.1473457758121706E-4</v>
      </c>
      <c r="U123" s="425" t="s">
        <v>637</v>
      </c>
      <c r="V123" s="424">
        <f t="shared" si="76"/>
        <v>21272.31327867123</v>
      </c>
      <c r="W123" s="424">
        <f t="shared" si="77"/>
        <v>17341.865581794082</v>
      </c>
      <c r="X123" s="424">
        <f t="shared" si="78"/>
        <v>21386.226924113693</v>
      </c>
      <c r="Y123" s="424">
        <f t="shared" si="79"/>
        <v>15915.755843102053</v>
      </c>
      <c r="AA123" s="425" t="s">
        <v>637</v>
      </c>
      <c r="AB123" s="424">
        <v>9487.9569764955522</v>
      </c>
      <c r="AC123" s="424">
        <v>3600.9550298707304</v>
      </c>
      <c r="AD123" s="424">
        <v>1028.7822643267257</v>
      </c>
      <c r="AE123" s="424">
        <v>451.60705269596394</v>
      </c>
      <c r="AG123" s="425" t="s">
        <v>637</v>
      </c>
      <c r="AH123" s="424">
        <f t="shared" si="52"/>
        <v>14315.826206312318</v>
      </c>
      <c r="AI123" s="424">
        <f t="shared" si="53"/>
        <v>12643.935960950186</v>
      </c>
      <c r="AJ123" s="424">
        <f t="shared" si="54"/>
        <v>16139.533193083565</v>
      </c>
      <c r="AK123" s="424">
        <f t="shared" si="55"/>
        <v>10704.125449062903</v>
      </c>
      <c r="AM123" s="425" t="s">
        <v>637</v>
      </c>
      <c r="AN123" s="448">
        <f t="shared" si="84"/>
        <v>4610.4813720765906</v>
      </c>
      <c r="AO123" s="448">
        <f t="shared" si="85"/>
        <v>1337.9562622274793</v>
      </c>
      <c r="AP123" s="448">
        <f t="shared" si="86"/>
        <v>334.43999849705347</v>
      </c>
      <c r="AQ123" s="448">
        <f t="shared" si="87"/>
        <v>219.8786863245117</v>
      </c>
      <c r="AS123" s="425" t="s">
        <v>637</v>
      </c>
      <c r="AT123" s="424">
        <f t="shared" si="56"/>
        <v>6956.4870723589092</v>
      </c>
      <c r="AU123" s="424">
        <f t="shared" si="57"/>
        <v>4697.9296208438964</v>
      </c>
      <c r="AV123" s="424">
        <f t="shared" si="58"/>
        <v>5246.6937310301282</v>
      </c>
      <c r="AW123" s="424">
        <f t="shared" si="59"/>
        <v>5211.630394039149</v>
      </c>
      <c r="AY123" s="425" t="s">
        <v>637</v>
      </c>
      <c r="AZ123" s="447">
        <f t="shared" si="60"/>
        <v>0.32702071379015746</v>
      </c>
      <c r="BA123" s="447">
        <f t="shared" si="61"/>
        <v>0.27090105148640403</v>
      </c>
      <c r="BB123" s="447">
        <f t="shared" si="62"/>
        <v>0.2453304993745439</v>
      </c>
      <c r="BC123" s="447">
        <f t="shared" si="63"/>
        <v>0.32745101429146944</v>
      </c>
    </row>
    <row r="124" spans="1:55" outlineLevel="1">
      <c r="A124" s="416" t="s">
        <v>291</v>
      </c>
      <c r="B124" s="416" t="s">
        <v>606</v>
      </c>
      <c r="C124" s="425" t="s">
        <v>636</v>
      </c>
      <c r="D124" s="424">
        <v>1968.6322297931547</v>
      </c>
      <c r="E124" s="424">
        <v>730.79444431201478</v>
      </c>
      <c r="F124" s="424">
        <v>229.33844142105016</v>
      </c>
      <c r="G124" s="424">
        <v>24.883835927342282</v>
      </c>
      <c r="I124" s="425" t="s">
        <v>636</v>
      </c>
      <c r="J124" s="424">
        <v>87692</v>
      </c>
      <c r="K124" s="424">
        <v>44235</v>
      </c>
      <c r="L124" s="424">
        <v>17835</v>
      </c>
      <c r="M124" s="424">
        <v>21727</v>
      </c>
      <c r="O124" s="425" t="s">
        <v>636</v>
      </c>
      <c r="P124" s="449">
        <f t="shared" si="44"/>
        <v>7.2099160042740672E-4</v>
      </c>
      <c r="Q124" s="449">
        <f t="shared" si="45"/>
        <v>4.3073653554709666E-4</v>
      </c>
      <c r="R124" s="449">
        <f t="shared" si="46"/>
        <v>1.8443821831935601E-4</v>
      </c>
      <c r="S124" s="449">
        <f t="shared" si="47"/>
        <v>2.1357995181576445E-4</v>
      </c>
      <c r="U124" s="425" t="s">
        <v>636</v>
      </c>
      <c r="V124" s="424">
        <f t="shared" si="76"/>
        <v>22449.393670952366</v>
      </c>
      <c r="W124" s="424">
        <f t="shared" si="77"/>
        <v>16520.728932112914</v>
      </c>
      <c r="X124" s="424">
        <f t="shared" si="78"/>
        <v>12858.897752792271</v>
      </c>
      <c r="Y124" s="424">
        <f t="shared" si="79"/>
        <v>1145.2955275621246</v>
      </c>
      <c r="AA124" s="425" t="s">
        <v>636</v>
      </c>
      <c r="AB124" s="424">
        <v>1301.4284743990188</v>
      </c>
      <c r="AC124" s="424">
        <v>502.26586050461776</v>
      </c>
      <c r="AD124" s="424">
        <v>142.73016080303108</v>
      </c>
      <c r="AE124" s="424">
        <v>79.077051312664054</v>
      </c>
      <c r="AG124" s="425" t="s">
        <v>636</v>
      </c>
      <c r="AH124" s="424">
        <f t="shared" si="52"/>
        <v>14840.90309719266</v>
      </c>
      <c r="AI124" s="424">
        <f t="shared" si="53"/>
        <v>11354.489894984012</v>
      </c>
      <c r="AJ124" s="424">
        <f t="shared" si="54"/>
        <v>8002.8124924603917</v>
      </c>
      <c r="AK124" s="424">
        <f t="shared" si="55"/>
        <v>3639.5752433683456</v>
      </c>
      <c r="AM124" s="425" t="s">
        <v>636</v>
      </c>
      <c r="AN124" s="448">
        <f t="shared" si="84"/>
        <v>667.2037553941359</v>
      </c>
      <c r="AO124" s="448">
        <f t="shared" si="85"/>
        <v>228.52858380739701</v>
      </c>
      <c r="AP124" s="448">
        <f t="shared" si="86"/>
        <v>86.60828061801908</v>
      </c>
      <c r="AQ124" s="448">
        <f t="shared" si="87"/>
        <v>-54.193215385321771</v>
      </c>
      <c r="AS124" s="425" t="s">
        <v>636</v>
      </c>
      <c r="AT124" s="424">
        <f t="shared" si="56"/>
        <v>7608.4905737597037</v>
      </c>
      <c r="AU124" s="424">
        <f t="shared" si="57"/>
        <v>5166.239037128903</v>
      </c>
      <c r="AV124" s="424">
        <f t="shared" si="58"/>
        <v>4856.0852603318799</v>
      </c>
      <c r="AW124" s="424">
        <f t="shared" si="59"/>
        <v>-2494.2797158062212</v>
      </c>
      <c r="AY124" s="425" t="s">
        <v>636</v>
      </c>
      <c r="AZ124" s="447">
        <f t="shared" si="60"/>
        <v>0.3389174195650751</v>
      </c>
      <c r="BA124" s="447">
        <f t="shared" si="61"/>
        <v>0.31271253576994362</v>
      </c>
      <c r="BB124" s="447">
        <f t="shared" si="62"/>
        <v>0.37764397491047752</v>
      </c>
      <c r="BC124" s="447">
        <f t="shared" si="63"/>
        <v>-2.1778481237201226</v>
      </c>
    </row>
    <row r="125" spans="1:55" outlineLevel="1">
      <c r="A125" s="416" t="s">
        <v>291</v>
      </c>
      <c r="B125" s="416" t="s">
        <v>605</v>
      </c>
      <c r="C125" s="425" t="s">
        <v>635</v>
      </c>
      <c r="D125" s="424">
        <v>165.93111469285094</v>
      </c>
      <c r="E125" s="424">
        <v>56.455736565504061</v>
      </c>
      <c r="F125" s="424">
        <v>14.765500576661992</v>
      </c>
      <c r="G125" s="424">
        <v>4.4095352634485208</v>
      </c>
      <c r="I125" s="425" t="s">
        <v>635</v>
      </c>
      <c r="J125" s="424">
        <v>118719</v>
      </c>
      <c r="K125" s="424">
        <v>29999</v>
      </c>
      <c r="L125" s="424">
        <v>7794</v>
      </c>
      <c r="M125" s="424">
        <v>15720</v>
      </c>
      <c r="O125" s="425" t="s">
        <v>635</v>
      </c>
      <c r="P125" s="449">
        <f t="shared" si="44"/>
        <v>9.7609134027210347E-4</v>
      </c>
      <c r="Q125" s="449">
        <f t="shared" si="45"/>
        <v>2.9211405741782191E-4</v>
      </c>
      <c r="R125" s="449">
        <f t="shared" si="46"/>
        <v>8.0600587248727816E-5</v>
      </c>
      <c r="S125" s="449">
        <f t="shared" si="47"/>
        <v>1.5453016258773955E-4</v>
      </c>
      <c r="U125" s="425" t="s">
        <v>635</v>
      </c>
      <c r="V125" s="424">
        <f t="shared" si="76"/>
        <v>1397.6795179613284</v>
      </c>
      <c r="W125" s="424">
        <f t="shared" si="77"/>
        <v>1881.9206162040089</v>
      </c>
      <c r="X125" s="424">
        <f t="shared" si="78"/>
        <v>1894.4701791970738</v>
      </c>
      <c r="Y125" s="424">
        <f t="shared" si="79"/>
        <v>280.50478775117813</v>
      </c>
      <c r="AA125" s="425" t="s">
        <v>635</v>
      </c>
      <c r="AB125" s="424">
        <v>117.75519092334318</v>
      </c>
      <c r="AC125" s="424">
        <v>42.255956170373452</v>
      </c>
      <c r="AD125" s="424">
        <v>12.860093259867826</v>
      </c>
      <c r="AE125" s="424">
        <v>7.498306655657486</v>
      </c>
      <c r="AG125" s="425" t="s">
        <v>635</v>
      </c>
      <c r="AH125" s="424">
        <f t="shared" si="52"/>
        <v>991.88159370735252</v>
      </c>
      <c r="AI125" s="424">
        <f t="shared" si="53"/>
        <v>1408.5788249732809</v>
      </c>
      <c r="AJ125" s="424">
        <f t="shared" si="54"/>
        <v>1649.9991352152715</v>
      </c>
      <c r="AK125" s="424">
        <f t="shared" si="55"/>
        <v>476.99151753546352</v>
      </c>
      <c r="AM125" s="425" t="s">
        <v>635</v>
      </c>
      <c r="AN125" s="448">
        <f t="shared" si="84"/>
        <v>48.175923769507762</v>
      </c>
      <c r="AO125" s="448">
        <f t="shared" si="85"/>
        <v>14.19978039513061</v>
      </c>
      <c r="AP125" s="448">
        <f t="shared" si="86"/>
        <v>1.9054073167941663</v>
      </c>
      <c r="AQ125" s="448">
        <f t="shared" si="87"/>
        <v>-3.0887713922089652</v>
      </c>
      <c r="AS125" s="425" t="s">
        <v>635</v>
      </c>
      <c r="AT125" s="424">
        <f t="shared" si="56"/>
        <v>405.79792425397585</v>
      </c>
      <c r="AU125" s="424">
        <f t="shared" si="57"/>
        <v>473.34179123072801</v>
      </c>
      <c r="AV125" s="424">
        <f t="shared" si="58"/>
        <v>244.47104398180221</v>
      </c>
      <c r="AW125" s="424">
        <f t="shared" si="59"/>
        <v>-196.4867297842853</v>
      </c>
      <c r="AY125" s="425" t="s">
        <v>635</v>
      </c>
      <c r="AZ125" s="447">
        <f t="shared" si="60"/>
        <v>0.29033688985145711</v>
      </c>
      <c r="BA125" s="447">
        <f t="shared" si="61"/>
        <v>0.25152059399056798</v>
      </c>
      <c r="BB125" s="447">
        <f t="shared" si="62"/>
        <v>0.1290445458927284</v>
      </c>
      <c r="BC125" s="447">
        <f t="shared" si="63"/>
        <v>-0.70047549405316722</v>
      </c>
    </row>
    <row r="126" spans="1:55" outlineLevel="1">
      <c r="A126" s="416" t="s">
        <v>291</v>
      </c>
      <c r="B126" s="416" t="s">
        <v>604</v>
      </c>
      <c r="C126" s="425" t="s">
        <v>634</v>
      </c>
      <c r="D126" s="424">
        <v>2373.6508523990005</v>
      </c>
      <c r="E126" s="424">
        <v>105.94581943053083</v>
      </c>
      <c r="F126" s="424">
        <v>94.834413755013074</v>
      </c>
      <c r="G126" s="424">
        <v>58.619270059701542</v>
      </c>
      <c r="I126" s="425" t="s">
        <v>634</v>
      </c>
      <c r="J126" s="424">
        <v>49646</v>
      </c>
      <c r="K126" s="424">
        <v>2578</v>
      </c>
      <c r="L126" s="424">
        <v>3103</v>
      </c>
      <c r="M126" s="424">
        <v>2916</v>
      </c>
      <c r="O126" s="425" t="s">
        <v>634</v>
      </c>
      <c r="P126" s="449">
        <f t="shared" si="44"/>
        <v>4.0818260496760291E-4</v>
      </c>
      <c r="Q126" s="449">
        <f t="shared" si="45"/>
        <v>2.5103171439819491E-5</v>
      </c>
      <c r="R126" s="449">
        <f t="shared" si="46"/>
        <v>3.2089250992148117E-5</v>
      </c>
      <c r="S126" s="449">
        <f t="shared" si="47"/>
        <v>2.8664755350244818E-5</v>
      </c>
      <c r="U126" s="425" t="s">
        <v>634</v>
      </c>
      <c r="V126" s="424">
        <f t="shared" si="76"/>
        <v>47811.52262818758</v>
      </c>
      <c r="W126" s="424">
        <f t="shared" si="77"/>
        <v>41096.128561105834</v>
      </c>
      <c r="X126" s="424">
        <f t="shared" si="78"/>
        <v>30562.170078960065</v>
      </c>
      <c r="Y126" s="424">
        <f t="shared" si="79"/>
        <v>20102.630335974463</v>
      </c>
      <c r="AA126" s="425" t="s">
        <v>634</v>
      </c>
      <c r="AB126" s="424">
        <v>1384.1904962343781</v>
      </c>
      <c r="AC126" s="424">
        <v>72.815781369341906</v>
      </c>
      <c r="AD126" s="424">
        <v>75.09733000663401</v>
      </c>
      <c r="AE126" s="424">
        <v>36.665343355767817</v>
      </c>
      <c r="AG126" s="425" t="s">
        <v>634</v>
      </c>
      <c r="AH126" s="424">
        <f t="shared" si="52"/>
        <v>27881.208883583331</v>
      </c>
      <c r="AI126" s="424">
        <f t="shared" si="53"/>
        <v>28245.066473755589</v>
      </c>
      <c r="AJ126" s="424">
        <f t="shared" si="54"/>
        <v>24201.524333430232</v>
      </c>
      <c r="AK126" s="424">
        <f t="shared" si="55"/>
        <v>12573.848887437523</v>
      </c>
      <c r="AM126" s="425" t="s">
        <v>634</v>
      </c>
      <c r="AN126" s="448">
        <f t="shared" si="84"/>
        <v>989.46035616462245</v>
      </c>
      <c r="AO126" s="448">
        <f t="shared" si="85"/>
        <v>33.130038061188927</v>
      </c>
      <c r="AP126" s="448">
        <f t="shared" si="86"/>
        <v>19.737083748379064</v>
      </c>
      <c r="AQ126" s="448">
        <f t="shared" si="87"/>
        <v>21.953926703933725</v>
      </c>
      <c r="AS126" s="425" t="s">
        <v>634</v>
      </c>
      <c r="AT126" s="424">
        <f t="shared" si="56"/>
        <v>19930.313744604246</v>
      </c>
      <c r="AU126" s="424">
        <f t="shared" si="57"/>
        <v>12851.062087350243</v>
      </c>
      <c r="AV126" s="424">
        <f t="shared" si="58"/>
        <v>6360.6457455298305</v>
      </c>
      <c r="AW126" s="424">
        <f t="shared" si="59"/>
        <v>7528.7814485369418</v>
      </c>
      <c r="AY126" s="425" t="s">
        <v>634</v>
      </c>
      <c r="AZ126" s="447">
        <f t="shared" si="60"/>
        <v>0.41685168446934606</v>
      </c>
      <c r="BA126" s="447">
        <f t="shared" si="61"/>
        <v>0.31270736532376764</v>
      </c>
      <c r="BB126" s="447">
        <f t="shared" si="62"/>
        <v>0.20812153486144933</v>
      </c>
      <c r="BC126" s="447">
        <f t="shared" si="63"/>
        <v>0.37451723096474027</v>
      </c>
    </row>
    <row r="127" spans="1:55" outlineLevel="1">
      <c r="A127" s="416" t="s">
        <v>291</v>
      </c>
      <c r="B127" s="416" t="s">
        <v>603</v>
      </c>
      <c r="C127" s="425" t="s">
        <v>633</v>
      </c>
      <c r="D127" s="424">
        <v>11769.888253707873</v>
      </c>
      <c r="E127" s="424">
        <v>7766.6625130337352</v>
      </c>
      <c r="F127" s="424">
        <v>6949.7224966256645</v>
      </c>
      <c r="G127" s="424">
        <v>3512.1387722391437</v>
      </c>
      <c r="I127" s="425" t="s">
        <v>633</v>
      </c>
      <c r="J127" s="424">
        <v>396747</v>
      </c>
      <c r="K127" s="424">
        <v>229078</v>
      </c>
      <c r="L127" s="424">
        <v>193883</v>
      </c>
      <c r="M127" s="424">
        <v>112313</v>
      </c>
      <c r="O127" s="425" t="s">
        <v>633</v>
      </c>
      <c r="P127" s="449">
        <f t="shared" si="44"/>
        <v>3.2619994354647214E-3</v>
      </c>
      <c r="Q127" s="449">
        <f t="shared" si="45"/>
        <v>2.2306378227660859E-3</v>
      </c>
      <c r="R127" s="449">
        <f t="shared" si="46"/>
        <v>2.0050145826976001E-3</v>
      </c>
      <c r="S127" s="449">
        <f t="shared" si="47"/>
        <v>1.1040550986461063E-3</v>
      </c>
      <c r="U127" s="425" t="s">
        <v>633</v>
      </c>
      <c r="V127" s="424">
        <f t="shared" si="76"/>
        <v>29665.979210196609</v>
      </c>
      <c r="W127" s="424">
        <f t="shared" si="77"/>
        <v>33904.008735163283</v>
      </c>
      <c r="X127" s="424">
        <f t="shared" si="78"/>
        <v>35844.929656677814</v>
      </c>
      <c r="Y127" s="424">
        <f t="shared" si="79"/>
        <v>31270.990644352336</v>
      </c>
      <c r="AA127" s="425" t="s">
        <v>633</v>
      </c>
      <c r="AB127" s="424">
        <v>7798.4850418339583</v>
      </c>
      <c r="AC127" s="424">
        <v>5306.7561140446251</v>
      </c>
      <c r="AD127" s="424">
        <v>4547.7010999576532</v>
      </c>
      <c r="AE127" s="424">
        <v>2117.0299363082158</v>
      </c>
      <c r="AG127" s="425" t="s">
        <v>633</v>
      </c>
      <c r="AH127" s="424">
        <f t="shared" si="52"/>
        <v>19656.06555773316</v>
      </c>
      <c r="AI127" s="424">
        <f t="shared" si="53"/>
        <v>23165.716978691213</v>
      </c>
      <c r="AJ127" s="424">
        <f t="shared" si="54"/>
        <v>23455.904333838724</v>
      </c>
      <c r="AK127" s="424">
        <f t="shared" si="55"/>
        <v>18849.375729507858</v>
      </c>
      <c r="AM127" s="425" t="s">
        <v>633</v>
      </c>
      <c r="AN127" s="448">
        <f t="shared" si="84"/>
        <v>3971.4032118739151</v>
      </c>
      <c r="AO127" s="448">
        <f t="shared" si="85"/>
        <v>2459.9063989891101</v>
      </c>
      <c r="AP127" s="448">
        <f t="shared" si="86"/>
        <v>2402.0213966680112</v>
      </c>
      <c r="AQ127" s="448">
        <f t="shared" si="87"/>
        <v>1395.1088359309279</v>
      </c>
      <c r="AS127" s="425" t="s">
        <v>633</v>
      </c>
      <c r="AT127" s="424">
        <f t="shared" si="56"/>
        <v>10009.913652463447</v>
      </c>
      <c r="AU127" s="424">
        <f t="shared" si="57"/>
        <v>10738.291756472076</v>
      </c>
      <c r="AV127" s="424">
        <f t="shared" si="58"/>
        <v>12389.02532283909</v>
      </c>
      <c r="AW127" s="424">
        <f t="shared" si="59"/>
        <v>12421.614914844477</v>
      </c>
      <c r="AY127" s="425" t="s">
        <v>633</v>
      </c>
      <c r="AZ127" s="447">
        <f t="shared" si="60"/>
        <v>0.33742063868981953</v>
      </c>
      <c r="BA127" s="447">
        <f t="shared" si="61"/>
        <v>0.31672631517862188</v>
      </c>
      <c r="BB127" s="447">
        <f t="shared" si="62"/>
        <v>0.34562838988668648</v>
      </c>
      <c r="BC127" s="447">
        <f t="shared" si="63"/>
        <v>0.39722486108983796</v>
      </c>
    </row>
    <row r="128" spans="1:55" outlineLevel="1">
      <c r="A128" s="416" t="s">
        <v>291</v>
      </c>
      <c r="B128" s="416" t="s">
        <v>97</v>
      </c>
      <c r="C128" s="425" t="s">
        <v>97</v>
      </c>
      <c r="D128" s="424">
        <v>0</v>
      </c>
      <c r="E128" s="424">
        <v>0</v>
      </c>
      <c r="F128" s="424">
        <v>0</v>
      </c>
      <c r="G128" s="424">
        <v>0</v>
      </c>
      <c r="I128" s="425" t="s">
        <v>97</v>
      </c>
      <c r="J128" s="424">
        <v>0</v>
      </c>
      <c r="K128" s="424">
        <v>0</v>
      </c>
      <c r="L128" s="424">
        <v>0</v>
      </c>
      <c r="M128" s="424">
        <v>0</v>
      </c>
      <c r="O128" s="425" t="s">
        <v>97</v>
      </c>
      <c r="P128" s="449">
        <f t="shared" si="44"/>
        <v>0</v>
      </c>
      <c r="Q128" s="449">
        <f t="shared" si="45"/>
        <v>0</v>
      </c>
      <c r="R128" s="449">
        <f t="shared" si="46"/>
        <v>0</v>
      </c>
      <c r="S128" s="449">
        <f t="shared" si="47"/>
        <v>0</v>
      </c>
      <c r="U128" s="425" t="s">
        <v>97</v>
      </c>
      <c r="V128" s="424">
        <f t="shared" si="76"/>
        <v>0</v>
      </c>
      <c r="W128" s="424">
        <f t="shared" si="77"/>
        <v>0</v>
      </c>
      <c r="X128" s="424">
        <f t="shared" si="78"/>
        <v>0</v>
      </c>
      <c r="Y128" s="424">
        <f t="shared" si="79"/>
        <v>0</v>
      </c>
      <c r="AA128" s="425" t="s">
        <v>97</v>
      </c>
      <c r="AB128" s="424">
        <v>0</v>
      </c>
      <c r="AC128" s="424">
        <v>0</v>
      </c>
      <c r="AD128" s="424">
        <v>0</v>
      </c>
      <c r="AE128" s="424">
        <v>0</v>
      </c>
      <c r="AG128" s="425" t="s">
        <v>97</v>
      </c>
      <c r="AH128" s="424">
        <f t="shared" si="52"/>
        <v>0</v>
      </c>
      <c r="AI128" s="424">
        <f t="shared" si="53"/>
        <v>0</v>
      </c>
      <c r="AJ128" s="424">
        <f t="shared" si="54"/>
        <v>0</v>
      </c>
      <c r="AK128" s="424">
        <f t="shared" si="55"/>
        <v>0</v>
      </c>
      <c r="AM128" s="425" t="s">
        <v>97</v>
      </c>
      <c r="AN128" s="448">
        <f t="shared" si="84"/>
        <v>0</v>
      </c>
      <c r="AO128" s="448">
        <f t="shared" si="85"/>
        <v>0</v>
      </c>
      <c r="AP128" s="448">
        <f t="shared" si="86"/>
        <v>0</v>
      </c>
      <c r="AQ128" s="448">
        <f t="shared" si="87"/>
        <v>0</v>
      </c>
      <c r="AS128" s="425" t="s">
        <v>97</v>
      </c>
      <c r="AT128" s="424">
        <f t="shared" si="56"/>
        <v>0</v>
      </c>
      <c r="AU128" s="424">
        <f t="shared" si="57"/>
        <v>0</v>
      </c>
      <c r="AV128" s="424">
        <f t="shared" si="58"/>
        <v>0</v>
      </c>
      <c r="AW128" s="424">
        <f t="shared" si="59"/>
        <v>0</v>
      </c>
      <c r="AY128" s="425" t="s">
        <v>97</v>
      </c>
      <c r="AZ128" s="447">
        <f t="shared" si="60"/>
        <v>0</v>
      </c>
      <c r="BA128" s="447">
        <f t="shared" si="61"/>
        <v>0</v>
      </c>
      <c r="BB128" s="447">
        <f t="shared" si="62"/>
        <v>0</v>
      </c>
      <c r="BC128" s="447">
        <f t="shared" si="63"/>
        <v>0</v>
      </c>
    </row>
    <row r="129" spans="1:55" outlineLevel="1">
      <c r="A129" s="416" t="s">
        <v>291</v>
      </c>
      <c r="B129" s="416" t="s">
        <v>602</v>
      </c>
      <c r="C129" s="425" t="s">
        <v>632</v>
      </c>
      <c r="D129" s="424">
        <v>0.6558596498928545</v>
      </c>
      <c r="E129" s="424">
        <v>0</v>
      </c>
      <c r="F129" s="424">
        <v>11.344500740462804</v>
      </c>
      <c r="G129" s="424">
        <v>-0.25078800377625604</v>
      </c>
      <c r="I129" s="425" t="s">
        <v>632</v>
      </c>
      <c r="J129" s="424">
        <v>78</v>
      </c>
      <c r="K129" s="424">
        <v>0</v>
      </c>
      <c r="L129" s="424">
        <v>181</v>
      </c>
      <c r="M129" s="424">
        <v>-4</v>
      </c>
      <c r="O129" s="425" t="s">
        <v>632</v>
      </c>
      <c r="P129" s="449">
        <f t="shared" si="44"/>
        <v>6.4130530531106288E-7</v>
      </c>
      <c r="Q129" s="449">
        <f t="shared" si="45"/>
        <v>0</v>
      </c>
      <c r="R129" s="449">
        <f t="shared" si="46"/>
        <v>1.8717867965126682E-6</v>
      </c>
      <c r="S129" s="449">
        <f t="shared" si="47"/>
        <v>-3.9320652057948998E-8</v>
      </c>
      <c r="U129" s="425" t="s">
        <v>632</v>
      </c>
      <c r="V129" s="424">
        <f t="shared" si="76"/>
        <v>8408.4570499083911</v>
      </c>
      <c r="W129" s="424">
        <f t="shared" si="77"/>
        <v>0</v>
      </c>
      <c r="X129" s="424">
        <f t="shared" si="78"/>
        <v>62676.799671065215</v>
      </c>
      <c r="Y129" s="424">
        <f t="shared" si="79"/>
        <v>62697.000944064013</v>
      </c>
      <c r="AA129" s="425" t="s">
        <v>632</v>
      </c>
      <c r="AB129" s="424">
        <v>0.61006560084151562</v>
      </c>
      <c r="AC129" s="424">
        <v>0</v>
      </c>
      <c r="AD129" s="424">
        <v>10.7009657857659</v>
      </c>
      <c r="AE129" s="424">
        <v>-0.23705461051372231</v>
      </c>
      <c r="AG129" s="425" t="s">
        <v>632</v>
      </c>
      <c r="AH129" s="424">
        <f t="shared" si="52"/>
        <v>7821.3538569425073</v>
      </c>
      <c r="AI129" s="424">
        <f t="shared" si="53"/>
        <v>0</v>
      </c>
      <c r="AJ129" s="424">
        <f t="shared" si="54"/>
        <v>59121.357932408297</v>
      </c>
      <c r="AK129" s="424">
        <f t="shared" si="55"/>
        <v>59263.65262843058</v>
      </c>
      <c r="AM129" s="425" t="s">
        <v>632</v>
      </c>
      <c r="AN129" s="448">
        <f t="shared" si="84"/>
        <v>4.5794049051338881E-2</v>
      </c>
      <c r="AO129" s="448">
        <f t="shared" si="85"/>
        <v>0</v>
      </c>
      <c r="AP129" s="448">
        <f t="shared" si="86"/>
        <v>0.64353495469690358</v>
      </c>
      <c r="AQ129" s="448">
        <f t="shared" si="87"/>
        <v>-1.3733393262533727E-2</v>
      </c>
      <c r="AS129" s="425" t="s">
        <v>632</v>
      </c>
      <c r="AT129" s="424">
        <f t="shared" si="56"/>
        <v>587.10319296588307</v>
      </c>
      <c r="AU129" s="424">
        <f t="shared" si="57"/>
        <v>0</v>
      </c>
      <c r="AV129" s="424">
        <f t="shared" si="58"/>
        <v>3555.4417386569257</v>
      </c>
      <c r="AW129" s="424">
        <f t="shared" si="59"/>
        <v>3433.3483156334319</v>
      </c>
      <c r="AY129" s="425" t="s">
        <v>632</v>
      </c>
      <c r="AZ129" s="447">
        <f t="shared" si="60"/>
        <v>6.9822940104365461E-2</v>
      </c>
      <c r="BA129" s="447">
        <f t="shared" si="61"/>
        <v>0</v>
      </c>
      <c r="BB129" s="447">
        <f t="shared" si="62"/>
        <v>5.6726599911231551E-2</v>
      </c>
      <c r="BC129" s="447">
        <f t="shared" si="63"/>
        <v>5.4760965659211368E-2</v>
      </c>
    </row>
    <row r="130" spans="1:55" outlineLevel="1">
      <c r="A130" s="416" t="s">
        <v>291</v>
      </c>
      <c r="B130" s="416" t="s">
        <v>601</v>
      </c>
      <c r="C130" s="425" t="s">
        <v>631</v>
      </c>
      <c r="D130" s="424">
        <v>11.863242604024299</v>
      </c>
      <c r="E130" s="424">
        <v>0.35199581850861122</v>
      </c>
      <c r="F130" s="424">
        <v>0</v>
      </c>
      <c r="G130" s="424">
        <v>1.3353276782040979</v>
      </c>
      <c r="I130" s="425" t="s">
        <v>631</v>
      </c>
      <c r="J130" s="424">
        <v>1652</v>
      </c>
      <c r="K130" s="424">
        <v>140</v>
      </c>
      <c r="L130" s="424">
        <v>0</v>
      </c>
      <c r="M130" s="424">
        <v>147</v>
      </c>
      <c r="O130" s="425" t="s">
        <v>631</v>
      </c>
      <c r="P130" s="449">
        <f t="shared" si="44"/>
        <v>1.3582517491972767E-5</v>
      </c>
      <c r="Q130" s="449">
        <f t="shared" si="45"/>
        <v>1.3632443760957056E-6</v>
      </c>
      <c r="R130" s="449">
        <f t="shared" si="46"/>
        <v>0</v>
      </c>
      <c r="S130" s="449">
        <f t="shared" si="47"/>
        <v>1.4450339631296257E-6</v>
      </c>
      <c r="U130" s="425" t="s">
        <v>631</v>
      </c>
      <c r="V130" s="424">
        <f t="shared" si="76"/>
        <v>7181.1395908137401</v>
      </c>
      <c r="W130" s="424">
        <f t="shared" si="77"/>
        <v>2514.2558464900803</v>
      </c>
      <c r="X130" s="424">
        <f t="shared" si="78"/>
        <v>0</v>
      </c>
      <c r="Y130" s="424">
        <f t="shared" si="79"/>
        <v>9083.8617564904634</v>
      </c>
      <c r="AA130" s="425" t="s">
        <v>631</v>
      </c>
      <c r="AB130" s="424">
        <v>11.034916126239953</v>
      </c>
      <c r="AC130" s="424">
        <v>0.33119884283119638</v>
      </c>
      <c r="AD130" s="424">
        <v>0</v>
      </c>
      <c r="AE130" s="424">
        <v>1.2622038450741688</v>
      </c>
      <c r="AG130" s="425" t="s">
        <v>631</v>
      </c>
      <c r="AH130" s="424">
        <f t="shared" si="52"/>
        <v>6679.7313112832653</v>
      </c>
      <c r="AI130" s="424">
        <f t="shared" si="53"/>
        <v>2365.7060202228313</v>
      </c>
      <c r="AJ130" s="424">
        <f t="shared" si="54"/>
        <v>0</v>
      </c>
      <c r="AK130" s="424">
        <f t="shared" si="55"/>
        <v>8586.4207147902653</v>
      </c>
      <c r="AM130" s="425" t="s">
        <v>631</v>
      </c>
      <c r="AN130" s="448">
        <f t="shared" si="84"/>
        <v>0.82832647778434598</v>
      </c>
      <c r="AO130" s="448">
        <f t="shared" si="85"/>
        <v>2.0796975677414842E-2</v>
      </c>
      <c r="AP130" s="448">
        <f t="shared" si="86"/>
        <v>0</v>
      </c>
      <c r="AQ130" s="448">
        <f t="shared" si="87"/>
        <v>7.3123833129929094E-2</v>
      </c>
      <c r="AS130" s="425" t="s">
        <v>631</v>
      </c>
      <c r="AT130" s="424">
        <f t="shared" si="56"/>
        <v>501.4082795304758</v>
      </c>
      <c r="AU130" s="424">
        <f t="shared" si="57"/>
        <v>148.54982626724887</v>
      </c>
      <c r="AV130" s="424">
        <f t="shared" si="58"/>
        <v>0</v>
      </c>
      <c r="AW130" s="424">
        <f t="shared" si="59"/>
        <v>497.4410417001979</v>
      </c>
      <c r="AY130" s="425" t="s">
        <v>631</v>
      </c>
      <c r="AZ130" s="447">
        <f t="shared" si="60"/>
        <v>6.982294010436553E-2</v>
      </c>
      <c r="BA130" s="447">
        <f t="shared" si="61"/>
        <v>5.9083019126564038E-2</v>
      </c>
      <c r="BB130" s="447">
        <f t="shared" si="62"/>
        <v>0</v>
      </c>
      <c r="BC130" s="447">
        <f t="shared" si="63"/>
        <v>5.4760965659211396E-2</v>
      </c>
    </row>
    <row r="131" spans="1:55" outlineLevel="1">
      <c r="A131" s="416" t="s">
        <v>291</v>
      </c>
      <c r="B131" s="416" t="s">
        <v>597</v>
      </c>
      <c r="C131" s="425" t="s">
        <v>630</v>
      </c>
      <c r="D131" s="424">
        <v>21030.799274196434</v>
      </c>
      <c r="E131" s="424">
        <v>21786.07695747702</v>
      </c>
      <c r="F131" s="424">
        <v>1744.8743409319122</v>
      </c>
      <c r="G131" s="424">
        <v>330.70281792634273</v>
      </c>
      <c r="I131" s="425" t="s">
        <v>630</v>
      </c>
      <c r="J131" s="424">
        <v>565300</v>
      </c>
      <c r="K131" s="424">
        <v>595391</v>
      </c>
      <c r="L131" s="424">
        <v>51393</v>
      </c>
      <c r="M131" s="424">
        <v>12588</v>
      </c>
      <c r="O131" s="425" t="s">
        <v>630</v>
      </c>
      <c r="P131" s="449">
        <f t="shared" si="44"/>
        <v>4.6478190909274852E-3</v>
      </c>
      <c r="Q131" s="449">
        <f t="shared" si="45"/>
        <v>5.7975959451999869E-3</v>
      </c>
      <c r="R131" s="449">
        <f t="shared" si="46"/>
        <v>5.3147369521091463E-4</v>
      </c>
      <c r="S131" s="449">
        <f t="shared" si="47"/>
        <v>1.2374209202636549E-4</v>
      </c>
      <c r="U131" s="425" t="s">
        <v>630</v>
      </c>
      <c r="V131" s="424">
        <f t="shared" si="76"/>
        <v>37202.899830526156</v>
      </c>
      <c r="W131" s="424">
        <f t="shared" si="77"/>
        <v>36591.209738603742</v>
      </c>
      <c r="X131" s="424">
        <f t="shared" si="78"/>
        <v>33951.595371585863</v>
      </c>
      <c r="Y131" s="424">
        <f t="shared" si="79"/>
        <v>26271.275653506731</v>
      </c>
      <c r="AA131" s="425" t="s">
        <v>630</v>
      </c>
      <c r="AB131" s="424">
        <v>12249.407236818277</v>
      </c>
      <c r="AC131" s="424">
        <v>13966.728974386422</v>
      </c>
      <c r="AD131" s="424">
        <v>1190.4553167975771</v>
      </c>
      <c r="AE131" s="424">
        <v>216.83085052433543</v>
      </c>
      <c r="AG131" s="425" t="s">
        <v>630</v>
      </c>
      <c r="AH131" s="424">
        <f t="shared" si="52"/>
        <v>21668.861200810679</v>
      </c>
      <c r="AI131" s="424">
        <f t="shared" si="53"/>
        <v>23458.078765695856</v>
      </c>
      <c r="AJ131" s="424">
        <f t="shared" si="54"/>
        <v>23163.763874410466</v>
      </c>
      <c r="AK131" s="424">
        <f t="shared" si="55"/>
        <v>17225.202615533479</v>
      </c>
      <c r="AM131" s="425" t="s">
        <v>630</v>
      </c>
      <c r="AN131" s="448">
        <f t="shared" si="84"/>
        <v>8781.3920373781566</v>
      </c>
      <c r="AO131" s="448">
        <f t="shared" si="85"/>
        <v>7819.3479830905981</v>
      </c>
      <c r="AP131" s="448">
        <f t="shared" si="86"/>
        <v>554.41902413433513</v>
      </c>
      <c r="AQ131" s="448">
        <f t="shared" si="87"/>
        <v>113.8719674020073</v>
      </c>
      <c r="AS131" s="425" t="s">
        <v>630</v>
      </c>
      <c r="AT131" s="424">
        <f t="shared" si="56"/>
        <v>15534.038629715473</v>
      </c>
      <c r="AU131" s="424">
        <f t="shared" si="57"/>
        <v>13133.130972907884</v>
      </c>
      <c r="AV131" s="424">
        <f t="shared" si="58"/>
        <v>10787.831497175397</v>
      </c>
      <c r="AW131" s="424">
        <f t="shared" si="59"/>
        <v>9046.0730379732522</v>
      </c>
      <c r="AY131" s="425" t="s">
        <v>630</v>
      </c>
      <c r="AZ131" s="447">
        <f t="shared" si="60"/>
        <v>0.4175491346233528</v>
      </c>
      <c r="BA131" s="447">
        <f t="shared" si="61"/>
        <v>0.35891491608850595</v>
      </c>
      <c r="BB131" s="447">
        <f t="shared" si="62"/>
        <v>0.31774151933383804</v>
      </c>
      <c r="BC131" s="447">
        <f t="shared" si="63"/>
        <v>0.34433322375671421</v>
      </c>
    </row>
    <row r="132" spans="1:55" outlineLevel="1">
      <c r="A132" s="416" t="s">
        <v>291</v>
      </c>
      <c r="B132" s="416" t="s">
        <v>600</v>
      </c>
      <c r="C132" s="425" t="s">
        <v>629</v>
      </c>
      <c r="D132" s="424">
        <v>73.02869873310047</v>
      </c>
      <c r="E132" s="424">
        <v>6.6113911138475698</v>
      </c>
      <c r="F132" s="424">
        <v>1.8628342674159273</v>
      </c>
      <c r="G132" s="424">
        <v>32.104360781540372</v>
      </c>
      <c r="I132" s="425" t="s">
        <v>629</v>
      </c>
      <c r="J132" s="424">
        <v>3611</v>
      </c>
      <c r="K132" s="424">
        <v>378</v>
      </c>
      <c r="L132" s="424">
        <v>113</v>
      </c>
      <c r="M132" s="424">
        <v>1072</v>
      </c>
      <c r="O132" s="425" t="s">
        <v>629</v>
      </c>
      <c r="P132" s="449">
        <f t="shared" ref="P132:P195" si="88">IFERROR(J132/$J$2,0)</f>
        <v>2.9689146890746768E-5</v>
      </c>
      <c r="Q132" s="449">
        <f t="shared" ref="Q132:Q195" si="89">IFERROR(K132/$K$2,0)</f>
        <v>3.6807598154584049E-6</v>
      </c>
      <c r="R132" s="449">
        <f t="shared" ref="R132:R195" si="90">IFERROR(L132/$L$2,0)</f>
        <v>1.168574077380837E-6</v>
      </c>
      <c r="S132" s="449">
        <f t="shared" ref="S132:S195" si="91">IFERROR(M132/$M$2,0)</f>
        <v>1.0537934751530331E-5</v>
      </c>
      <c r="U132" s="425" t="s">
        <v>629</v>
      </c>
      <c r="V132" s="424">
        <f t="shared" ref="V132:V168" si="92">IFERROR(D132*1000000/J132,0)</f>
        <v>20223.954232373435</v>
      </c>
      <c r="W132" s="424">
        <f t="shared" ref="W132:W168" si="93">IFERROR(E132*1000000/K132,0)</f>
        <v>17490.452682136427</v>
      </c>
      <c r="X132" s="424">
        <f t="shared" ref="X132:X168" si="94">IFERROR(F132*1000000/L132,0)</f>
        <v>16485.259003680771</v>
      </c>
      <c r="Y132" s="424">
        <f t="shared" ref="Y132:Y168" si="95">IFERROR(G132*1000000/M132,0)</f>
        <v>29948.097743974227</v>
      </c>
      <c r="AA132" s="425" t="s">
        <v>629</v>
      </c>
      <c r="AB132" s="424">
        <v>27.517312398216198</v>
      </c>
      <c r="AC132" s="424">
        <v>2.2658075942074083</v>
      </c>
      <c r="AD132" s="424">
        <v>0.8428290298550869</v>
      </c>
      <c r="AE132" s="424">
        <v>17.240311560640006</v>
      </c>
      <c r="AG132" s="425" t="s">
        <v>629</v>
      </c>
      <c r="AH132" s="424">
        <f t="shared" ref="AH132:AH195" si="96">IFERROR(AB132*1000000/J132,0)</f>
        <v>7620.4132922227082</v>
      </c>
      <c r="AI132" s="424">
        <f t="shared" ref="AI132:AI195" si="97">IFERROR(AC132*1000000/K132,0)</f>
        <v>5994.1999846756835</v>
      </c>
      <c r="AJ132" s="424">
        <f t="shared" ref="AJ132:AJ195" si="98">IFERROR(AD132*1000000/L132,0)</f>
        <v>7458.6639810184688</v>
      </c>
      <c r="AK132" s="424">
        <f t="shared" ref="AK132:AK195" si="99">IFERROR(AE132*1000000/M132,0)</f>
        <v>16082.380187164186</v>
      </c>
      <c r="AM132" s="425" t="s">
        <v>629</v>
      </c>
      <c r="AN132" s="448">
        <f t="shared" si="84"/>
        <v>45.511386334884271</v>
      </c>
      <c r="AO132" s="448">
        <f t="shared" si="85"/>
        <v>4.3455835196401615</v>
      </c>
      <c r="AP132" s="448">
        <f t="shared" si="86"/>
        <v>1.0200052375608404</v>
      </c>
      <c r="AQ132" s="448">
        <f t="shared" si="87"/>
        <v>14.864049220900366</v>
      </c>
      <c r="AS132" s="425" t="s">
        <v>629</v>
      </c>
      <c r="AT132" s="424">
        <f t="shared" ref="AT132:AT195" si="100">IFERROR(AN132*1000000/J132,0)</f>
        <v>12603.540940150726</v>
      </c>
      <c r="AU132" s="424">
        <f t="shared" ref="AU132:AU195" si="101">IFERROR(AO132*1000000/K132,0)</f>
        <v>11496.252697460744</v>
      </c>
      <c r="AV132" s="424">
        <f t="shared" ref="AV132:AV195" si="102">IFERROR(AP132*1000000/L132,0)</f>
        <v>9026.5950226623045</v>
      </c>
      <c r="AW132" s="424">
        <f t="shared" ref="AW132:AW195" si="103">IFERROR(AQ132*1000000/M132,0)</f>
        <v>13865.717556810043</v>
      </c>
      <c r="AY132" s="425" t="s">
        <v>629</v>
      </c>
      <c r="AZ132" s="447">
        <f t="shared" ref="AZ132:AZ195" si="104">IFERROR(AN132/D132,0)</f>
        <v>0.62319864826313964</v>
      </c>
      <c r="BA132" s="447">
        <f t="shared" ref="BA132:BA195" si="105">IFERROR(AO132/E132,0)</f>
        <v>0.65728731590819511</v>
      </c>
      <c r="BB132" s="447">
        <f t="shared" ref="BB132:BB195" si="106">IFERROR(AP132/F132,0)</f>
        <v>0.5475555476954822</v>
      </c>
      <c r="BC132" s="447">
        <f t="shared" ref="BC132:BC195" si="107">IFERROR(AQ132/G132,0)</f>
        <v>0.46299159550459013</v>
      </c>
    </row>
    <row r="133" spans="1:55">
      <c r="C133" s="432" t="s">
        <v>290</v>
      </c>
      <c r="D133" s="431">
        <f>SUM(D134:D144)</f>
        <v>39441.299738043635</v>
      </c>
      <c r="E133" s="431">
        <f>SUM(E134:E144)</f>
        <v>18925.022619629202</v>
      </c>
      <c r="F133" s="431">
        <f>SUM(F134:F144)</f>
        <v>21315.373400248423</v>
      </c>
      <c r="G133" s="431">
        <f>SUM(G134:G144)</f>
        <v>20657.328118137837</v>
      </c>
      <c r="I133" s="432" t="s">
        <v>290</v>
      </c>
      <c r="J133" s="431">
        <f>SUM(J134:J144)</f>
        <v>7441128</v>
      </c>
      <c r="K133" s="431">
        <f>SUM(K134:K144)</f>
        <v>4459438.8099999996</v>
      </c>
      <c r="L133" s="431">
        <f>SUM(L134:L144)</f>
        <v>5167387.4000000004</v>
      </c>
      <c r="M133" s="431">
        <f>SUM(M134:M144)</f>
        <v>4899530</v>
      </c>
      <c r="O133" s="432" t="s">
        <v>290</v>
      </c>
      <c r="P133" s="445">
        <f t="shared" si="88"/>
        <v>6.1179934152547417E-2</v>
      </c>
      <c r="Q133" s="445">
        <f t="shared" si="89"/>
        <v>4.3423606273395893E-2</v>
      </c>
      <c r="R133" s="445">
        <f t="shared" si="90"/>
        <v>5.3437831534728877E-2</v>
      </c>
      <c r="S133" s="445">
        <f t="shared" si="91"/>
        <v>4.8163178594370713E-2</v>
      </c>
      <c r="U133" s="432" t="s">
        <v>290</v>
      </c>
      <c r="V133" s="431">
        <f t="shared" si="92"/>
        <v>5300.446348731487</v>
      </c>
      <c r="W133" s="431">
        <f t="shared" si="93"/>
        <v>4243.8126019783203</v>
      </c>
      <c r="X133" s="431">
        <f t="shared" si="94"/>
        <v>4124.9807204794479</v>
      </c>
      <c r="Y133" s="431">
        <f t="shared" si="95"/>
        <v>4216.1856582443288</v>
      </c>
      <c r="AA133" s="432" t="s">
        <v>290</v>
      </c>
      <c r="AB133" s="431">
        <f>SUM(AB134:AB144)</f>
        <v>14048.665079252693</v>
      </c>
      <c r="AC133" s="431">
        <f>SUM(AC134:AC144)</f>
        <v>7099.3058290345452</v>
      </c>
      <c r="AD133" s="431">
        <f>SUM(AD134:AD144)</f>
        <v>9106.1696744253004</v>
      </c>
      <c r="AE133" s="431">
        <f>SUM(AE134:AE144)</f>
        <v>8929.3080637128405</v>
      </c>
      <c r="AG133" s="432" t="s">
        <v>290</v>
      </c>
      <c r="AH133" s="431">
        <f t="shared" si="96"/>
        <v>1887.9751939830485</v>
      </c>
      <c r="AI133" s="431">
        <f t="shared" si="97"/>
        <v>1591.9729211475706</v>
      </c>
      <c r="AJ133" s="431">
        <f t="shared" si="98"/>
        <v>1762.2386265108166</v>
      </c>
      <c r="AK133" s="431">
        <f t="shared" si="99"/>
        <v>1822.4825776580287</v>
      </c>
      <c r="AM133" s="432" t="s">
        <v>290</v>
      </c>
      <c r="AN133" s="444">
        <f>SUM(AN134:AN144)</f>
        <v>25392.634658790939</v>
      </c>
      <c r="AO133" s="444">
        <f>SUM(AO134:AO144)</f>
        <v>11825.716790594655</v>
      </c>
      <c r="AP133" s="444">
        <f>SUM(AP134:AP144)</f>
        <v>12209.203725823123</v>
      </c>
      <c r="AQ133" s="444">
        <f>SUM(AQ134:AQ144)</f>
        <v>11728.020054425</v>
      </c>
      <c r="AS133" s="432" t="s">
        <v>290</v>
      </c>
      <c r="AT133" s="431">
        <f t="shared" si="100"/>
        <v>3412.4711547484385</v>
      </c>
      <c r="AU133" s="431">
        <f t="shared" si="101"/>
        <v>2651.8396808307493</v>
      </c>
      <c r="AV133" s="431">
        <f t="shared" si="102"/>
        <v>2362.7420939686317</v>
      </c>
      <c r="AW133" s="431">
        <f t="shared" si="103"/>
        <v>2393.703080586301</v>
      </c>
      <c r="AY133" s="432" t="s">
        <v>290</v>
      </c>
      <c r="AZ133" s="443">
        <f t="shared" si="104"/>
        <v>0.64380826259379409</v>
      </c>
      <c r="BA133" s="443">
        <f t="shared" si="105"/>
        <v>0.62487200297076084</v>
      </c>
      <c r="BB133" s="443">
        <f t="shared" si="106"/>
        <v>0.57278863928702417</v>
      </c>
      <c r="BC133" s="443">
        <f t="shared" si="107"/>
        <v>0.56774138394632945</v>
      </c>
    </row>
    <row r="134" spans="1:55" outlineLevel="1">
      <c r="A134" s="416" t="s">
        <v>290</v>
      </c>
      <c r="B134" s="416" t="s">
        <v>608</v>
      </c>
      <c r="C134" s="425" t="s">
        <v>638</v>
      </c>
      <c r="D134" s="424">
        <v>5376.6769361971419</v>
      </c>
      <c r="E134" s="424">
        <v>3032.6497268821613</v>
      </c>
      <c r="F134" s="424">
        <v>2864.2318035303178</v>
      </c>
      <c r="G134" s="424">
        <v>2900.9735160118216</v>
      </c>
      <c r="I134" s="425" t="s">
        <v>638</v>
      </c>
      <c r="J134" s="424">
        <v>1869454</v>
      </c>
      <c r="K134" s="424">
        <v>1304707</v>
      </c>
      <c r="L134" s="424">
        <v>1398169</v>
      </c>
      <c r="M134" s="424">
        <v>1377136</v>
      </c>
      <c r="O134" s="425" t="s">
        <v>638</v>
      </c>
      <c r="P134" s="449">
        <f t="shared" si="88"/>
        <v>1.5370394464551124E-2</v>
      </c>
      <c r="Q134" s="449">
        <f t="shared" si="89"/>
        <v>1.2704532001447855E-2</v>
      </c>
      <c r="R134" s="449">
        <f t="shared" si="90"/>
        <v>1.4458973886703429E-2</v>
      </c>
      <c r="S134" s="449">
        <f t="shared" si="91"/>
        <v>1.3537471373118911E-2</v>
      </c>
      <c r="U134" s="425" t="s">
        <v>638</v>
      </c>
      <c r="V134" s="424">
        <f t="shared" si="92"/>
        <v>2876.0680584797174</v>
      </c>
      <c r="W134" s="424">
        <f t="shared" si="93"/>
        <v>2324.3913973652025</v>
      </c>
      <c r="X134" s="424">
        <f t="shared" si="94"/>
        <v>2048.5590822928543</v>
      </c>
      <c r="Y134" s="424">
        <f t="shared" si="95"/>
        <v>2106.5265275265638</v>
      </c>
      <c r="AA134" s="425" t="s">
        <v>638</v>
      </c>
      <c r="AB134" s="424">
        <v>1812.4165087937959</v>
      </c>
      <c r="AC134" s="424">
        <v>1101.6304047710712</v>
      </c>
      <c r="AD134" s="424">
        <v>1298.4833290168683</v>
      </c>
      <c r="AE134" s="424">
        <v>1463.8227367500253</v>
      </c>
      <c r="AG134" s="425" t="s">
        <v>638</v>
      </c>
      <c r="AH134" s="424">
        <f t="shared" si="96"/>
        <v>969.48975946655855</v>
      </c>
      <c r="AI134" s="424">
        <f t="shared" si="97"/>
        <v>844.35080425802209</v>
      </c>
      <c r="AJ134" s="424">
        <f t="shared" si="98"/>
        <v>928.70270261811584</v>
      </c>
      <c r="AK134" s="424">
        <f t="shared" si="99"/>
        <v>1062.9471139742373</v>
      </c>
      <c r="AM134" s="425" t="s">
        <v>638</v>
      </c>
      <c r="AN134" s="448">
        <f t="shared" ref="AN134:AN144" si="108">D134-AB134</f>
        <v>3564.2604274033461</v>
      </c>
      <c r="AO134" s="448">
        <f t="shared" ref="AO134:AO144" si="109">E134-AC134</f>
        <v>1931.0193221110901</v>
      </c>
      <c r="AP134" s="448">
        <f t="shared" ref="AP134:AP144" si="110">F134-AD134</f>
        <v>1565.7484745134495</v>
      </c>
      <c r="AQ134" s="448">
        <f t="shared" ref="AQ134:AQ144" si="111">G134-AE134</f>
        <v>1437.1507792617963</v>
      </c>
      <c r="AS134" s="425" t="s">
        <v>638</v>
      </c>
      <c r="AT134" s="424">
        <f t="shared" si="100"/>
        <v>1906.578299013159</v>
      </c>
      <c r="AU134" s="424">
        <f t="shared" si="101"/>
        <v>1480.0405931071805</v>
      </c>
      <c r="AV134" s="424">
        <f t="shared" si="102"/>
        <v>1119.8563796747385</v>
      </c>
      <c r="AW134" s="424">
        <f t="shared" si="103"/>
        <v>1043.5794135523261</v>
      </c>
      <c r="AY134" s="425" t="s">
        <v>638</v>
      </c>
      <c r="AZ134" s="447">
        <f t="shared" si="104"/>
        <v>0.66291139856438985</v>
      </c>
      <c r="BA134" s="447">
        <f t="shared" si="105"/>
        <v>0.63674327601834613</v>
      </c>
      <c r="BB134" s="447">
        <f t="shared" si="106"/>
        <v>0.54665564169198222</v>
      </c>
      <c r="BC134" s="447">
        <f t="shared" si="107"/>
        <v>0.49540292985423445</v>
      </c>
    </row>
    <row r="135" spans="1:55" outlineLevel="1">
      <c r="A135" s="416" t="s">
        <v>290</v>
      </c>
      <c r="B135" s="416" t="s">
        <v>607</v>
      </c>
      <c r="C135" s="425" t="s">
        <v>637</v>
      </c>
      <c r="D135" s="424">
        <v>14455.631382325766</v>
      </c>
      <c r="E135" s="424">
        <v>4692.8738349866326</v>
      </c>
      <c r="F135" s="424">
        <v>4670.3522239920931</v>
      </c>
      <c r="G135" s="424">
        <v>3684.3181179767389</v>
      </c>
      <c r="I135" s="425" t="s">
        <v>637</v>
      </c>
      <c r="J135" s="424">
        <v>1794961</v>
      </c>
      <c r="K135" s="424">
        <v>713655</v>
      </c>
      <c r="L135" s="424">
        <v>803399</v>
      </c>
      <c r="M135" s="424">
        <v>757554</v>
      </c>
      <c r="O135" s="425" t="s">
        <v>637</v>
      </c>
      <c r="P135" s="449">
        <f t="shared" si="88"/>
        <v>1.4757923232390394E-2</v>
      </c>
      <c r="Q135" s="449">
        <f t="shared" si="89"/>
        <v>6.9491868944470047E-3</v>
      </c>
      <c r="R135" s="449">
        <f t="shared" si="90"/>
        <v>8.308241107908735E-3</v>
      </c>
      <c r="S135" s="449">
        <f t="shared" si="91"/>
        <v>7.4468793122768736E-3</v>
      </c>
      <c r="U135" s="425" t="s">
        <v>637</v>
      </c>
      <c r="V135" s="424">
        <f t="shared" si="92"/>
        <v>8053.4515136127002</v>
      </c>
      <c r="W135" s="424">
        <f t="shared" si="93"/>
        <v>6575.8298267182772</v>
      </c>
      <c r="X135" s="424">
        <f t="shared" si="94"/>
        <v>5813.2412711393627</v>
      </c>
      <c r="Y135" s="424">
        <f t="shared" si="95"/>
        <v>4863.4395937144272</v>
      </c>
      <c r="AA135" s="425" t="s">
        <v>637</v>
      </c>
      <c r="AB135" s="424">
        <v>6161.4528048505108</v>
      </c>
      <c r="AC135" s="424">
        <v>2211.0978279235628</v>
      </c>
      <c r="AD135" s="424">
        <v>2548.1473276907323</v>
      </c>
      <c r="AE135" s="424">
        <v>1943.3370339454571</v>
      </c>
      <c r="AG135" s="425" t="s">
        <v>637</v>
      </c>
      <c r="AH135" s="424">
        <f t="shared" si="96"/>
        <v>3432.638817696045</v>
      </c>
      <c r="AI135" s="424">
        <f t="shared" si="97"/>
        <v>3098.2727339170369</v>
      </c>
      <c r="AJ135" s="424">
        <f t="shared" si="98"/>
        <v>3171.7083637031319</v>
      </c>
      <c r="AK135" s="424">
        <f t="shared" si="99"/>
        <v>2565.2785596082354</v>
      </c>
      <c r="AM135" s="425" t="s">
        <v>637</v>
      </c>
      <c r="AN135" s="448">
        <f t="shared" si="108"/>
        <v>8294.1785774752552</v>
      </c>
      <c r="AO135" s="448">
        <f t="shared" si="109"/>
        <v>2481.7760070630698</v>
      </c>
      <c r="AP135" s="448">
        <f t="shared" si="110"/>
        <v>2122.2048963013608</v>
      </c>
      <c r="AQ135" s="448">
        <f t="shared" si="111"/>
        <v>1740.9810840312819</v>
      </c>
      <c r="AS135" s="425" t="s">
        <v>637</v>
      </c>
      <c r="AT135" s="424">
        <f t="shared" si="100"/>
        <v>4620.8126959166548</v>
      </c>
      <c r="AU135" s="424">
        <f t="shared" si="101"/>
        <v>3477.5570928012412</v>
      </c>
      <c r="AV135" s="424">
        <f t="shared" si="102"/>
        <v>2641.5329074362312</v>
      </c>
      <c r="AW135" s="424">
        <f t="shared" si="103"/>
        <v>2298.1610341061919</v>
      </c>
      <c r="AY135" s="425" t="s">
        <v>637</v>
      </c>
      <c r="AZ135" s="447">
        <f t="shared" si="104"/>
        <v>0.57376799104162024</v>
      </c>
      <c r="BA135" s="447">
        <f t="shared" si="105"/>
        <v>0.52883927723791857</v>
      </c>
      <c r="BB135" s="447">
        <f t="shared" si="106"/>
        <v>0.45439932461611138</v>
      </c>
      <c r="BC135" s="447">
        <f t="shared" si="107"/>
        <v>0.4725382087764316</v>
      </c>
    </row>
    <row r="136" spans="1:55" outlineLevel="1">
      <c r="A136" s="416" t="s">
        <v>290</v>
      </c>
      <c r="B136" s="416" t="s">
        <v>606</v>
      </c>
      <c r="C136" s="425" t="s">
        <v>636</v>
      </c>
      <c r="D136" s="424">
        <v>4602.7428745168045</v>
      </c>
      <c r="E136" s="424">
        <v>1754.4011313561775</v>
      </c>
      <c r="F136" s="424">
        <v>4417.6743367584168</v>
      </c>
      <c r="G136" s="424">
        <v>4571.0724197038726</v>
      </c>
      <c r="I136" s="425" t="s">
        <v>636</v>
      </c>
      <c r="J136" s="424">
        <v>402221</v>
      </c>
      <c r="K136" s="424">
        <v>209392</v>
      </c>
      <c r="L136" s="424">
        <v>463490</v>
      </c>
      <c r="M136" s="424">
        <v>527442</v>
      </c>
      <c r="O136" s="425" t="s">
        <v>636</v>
      </c>
      <c r="P136" s="449">
        <f t="shared" si="88"/>
        <v>3.3070059129169361E-3</v>
      </c>
      <c r="Q136" s="449">
        <f t="shared" si="89"/>
        <v>2.0389461885673712E-3</v>
      </c>
      <c r="R136" s="449">
        <f t="shared" si="90"/>
        <v>4.7931185763295941E-3</v>
      </c>
      <c r="S136" s="449">
        <f t="shared" si="91"/>
        <v>5.1848408406871835E-3</v>
      </c>
      <c r="U136" s="425" t="s">
        <v>636</v>
      </c>
      <c r="V136" s="424">
        <f t="shared" si="92"/>
        <v>11443.318162196416</v>
      </c>
      <c r="W136" s="424">
        <f t="shared" si="93"/>
        <v>8378.5489959319239</v>
      </c>
      <c r="X136" s="424">
        <f t="shared" si="94"/>
        <v>9531.3261057593845</v>
      </c>
      <c r="Y136" s="424">
        <f t="shared" si="95"/>
        <v>8666.4930356396962</v>
      </c>
      <c r="AA136" s="425" t="s">
        <v>636</v>
      </c>
      <c r="AB136" s="424">
        <v>1524.9544052066126</v>
      </c>
      <c r="AC136" s="424">
        <v>664.81649080747616</v>
      </c>
      <c r="AD136" s="424">
        <v>1536.198487965625</v>
      </c>
      <c r="AE136" s="424">
        <v>1582.6051233289386</v>
      </c>
      <c r="AG136" s="425" t="s">
        <v>636</v>
      </c>
      <c r="AH136" s="424">
        <f t="shared" si="96"/>
        <v>3791.3346274973524</v>
      </c>
      <c r="AI136" s="424">
        <f t="shared" si="97"/>
        <v>3174.9851513308827</v>
      </c>
      <c r="AJ136" s="424">
        <f t="shared" si="98"/>
        <v>3314.4156032829728</v>
      </c>
      <c r="AK136" s="424">
        <f t="shared" si="99"/>
        <v>3000.5292019386748</v>
      </c>
      <c r="AM136" s="425" t="s">
        <v>636</v>
      </c>
      <c r="AN136" s="448">
        <f t="shared" si="108"/>
        <v>3077.7884693101919</v>
      </c>
      <c r="AO136" s="448">
        <f t="shared" si="109"/>
        <v>1089.5846405487014</v>
      </c>
      <c r="AP136" s="448">
        <f t="shared" si="110"/>
        <v>2881.475848792792</v>
      </c>
      <c r="AQ136" s="448">
        <f t="shared" si="111"/>
        <v>2988.467296374934</v>
      </c>
      <c r="AS136" s="425" t="s">
        <v>636</v>
      </c>
      <c r="AT136" s="424">
        <f t="shared" si="100"/>
        <v>7651.983534699064</v>
      </c>
      <c r="AU136" s="424">
        <f t="shared" si="101"/>
        <v>5203.5638446010416</v>
      </c>
      <c r="AV136" s="424">
        <f t="shared" si="102"/>
        <v>6216.9105024764112</v>
      </c>
      <c r="AW136" s="424">
        <f t="shared" si="103"/>
        <v>5665.9638337010219</v>
      </c>
      <c r="AY136" s="425" t="s">
        <v>636</v>
      </c>
      <c r="AZ136" s="447">
        <f t="shared" si="104"/>
        <v>0.66868572788422331</v>
      </c>
      <c r="BA136" s="447">
        <f t="shared" si="105"/>
        <v>0.62105787614628172</v>
      </c>
      <c r="BB136" s="447">
        <f t="shared" si="106"/>
        <v>0.6522608117164086</v>
      </c>
      <c r="BC136" s="447">
        <f t="shared" si="107"/>
        <v>0.65377815575464793</v>
      </c>
    </row>
    <row r="137" spans="1:55" outlineLevel="1">
      <c r="A137" s="416" t="s">
        <v>290</v>
      </c>
      <c r="B137" s="416" t="s">
        <v>605</v>
      </c>
      <c r="C137" s="425" t="s">
        <v>635</v>
      </c>
      <c r="D137" s="424">
        <v>11281.440846990818</v>
      </c>
      <c r="E137" s="424">
        <v>7329.1465706278905</v>
      </c>
      <c r="F137" s="424">
        <v>6442.4892705171451</v>
      </c>
      <c r="G137" s="424">
        <v>4412.0291879936995</v>
      </c>
      <c r="I137" s="425" t="s">
        <v>635</v>
      </c>
      <c r="J137" s="424">
        <v>2742909</v>
      </c>
      <c r="K137" s="424">
        <v>1920135</v>
      </c>
      <c r="L137" s="424">
        <v>1908377</v>
      </c>
      <c r="M137" s="424">
        <v>1436100</v>
      </c>
      <c r="O137" s="425" t="s">
        <v>635</v>
      </c>
      <c r="P137" s="449">
        <f t="shared" si="88"/>
        <v>2.2551821713916179E-2</v>
      </c>
      <c r="Q137" s="449">
        <f t="shared" si="89"/>
        <v>1.8697237429246626E-2</v>
      </c>
      <c r="R137" s="449">
        <f t="shared" si="90"/>
        <v>1.9735220283803624E-2</v>
      </c>
      <c r="S137" s="449">
        <f t="shared" si="91"/>
        <v>1.4117097105105138E-2</v>
      </c>
      <c r="U137" s="425" t="s">
        <v>635</v>
      </c>
      <c r="V137" s="424">
        <f t="shared" si="92"/>
        <v>4112.9475483841488</v>
      </c>
      <c r="W137" s="424">
        <f t="shared" si="93"/>
        <v>3816.9954563756664</v>
      </c>
      <c r="X137" s="424">
        <f t="shared" si="94"/>
        <v>3375.899662654258</v>
      </c>
      <c r="Y137" s="424">
        <f t="shared" si="95"/>
        <v>3072.2297806515558</v>
      </c>
      <c r="AA137" s="425" t="s">
        <v>635</v>
      </c>
      <c r="AB137" s="424">
        <v>3207.7487911470225</v>
      </c>
      <c r="AC137" s="424">
        <v>2199.8885539248868</v>
      </c>
      <c r="AD137" s="424">
        <v>2386.3675158515034</v>
      </c>
      <c r="AE137" s="424">
        <v>1606.2656995998548</v>
      </c>
      <c r="AG137" s="425" t="s">
        <v>635</v>
      </c>
      <c r="AH137" s="424">
        <f t="shared" si="96"/>
        <v>1169.4696364870372</v>
      </c>
      <c r="AI137" s="424">
        <f t="shared" si="97"/>
        <v>1145.6947318417126</v>
      </c>
      <c r="AJ137" s="424">
        <f t="shared" si="98"/>
        <v>1250.4696482149509</v>
      </c>
      <c r="AK137" s="424">
        <f t="shared" si="99"/>
        <v>1118.4915393077465</v>
      </c>
      <c r="AM137" s="425" t="s">
        <v>635</v>
      </c>
      <c r="AN137" s="448">
        <f t="shared" si="108"/>
        <v>8073.6920558437951</v>
      </c>
      <c r="AO137" s="448">
        <f t="shared" si="109"/>
        <v>5129.2580167030037</v>
      </c>
      <c r="AP137" s="448">
        <f t="shared" si="110"/>
        <v>4056.1217546656417</v>
      </c>
      <c r="AQ137" s="448">
        <f t="shared" si="111"/>
        <v>2805.7634883938445</v>
      </c>
      <c r="AS137" s="425" t="s">
        <v>635</v>
      </c>
      <c r="AT137" s="424">
        <f t="shared" si="100"/>
        <v>2943.4779118971119</v>
      </c>
      <c r="AU137" s="424">
        <f t="shared" si="101"/>
        <v>2671.3007245339541</v>
      </c>
      <c r="AV137" s="424">
        <f t="shared" si="102"/>
        <v>2125.4300144393073</v>
      </c>
      <c r="AW137" s="424">
        <f t="shared" si="103"/>
        <v>1953.7382413438092</v>
      </c>
      <c r="AY137" s="425" t="s">
        <v>635</v>
      </c>
      <c r="AZ137" s="447">
        <f t="shared" si="104"/>
        <v>0.71566142705941249</v>
      </c>
      <c r="BA137" s="447">
        <f t="shared" si="105"/>
        <v>0.69984383137579664</v>
      </c>
      <c r="BB137" s="447">
        <f t="shared" si="106"/>
        <v>0.62958921378848531</v>
      </c>
      <c r="BC137" s="447">
        <f t="shared" si="107"/>
        <v>0.63593493352878772</v>
      </c>
    </row>
    <row r="138" spans="1:55" outlineLevel="1">
      <c r="A138" s="416" t="s">
        <v>290</v>
      </c>
      <c r="B138" s="416" t="s">
        <v>604</v>
      </c>
      <c r="C138" s="425" t="s">
        <v>634</v>
      </c>
      <c r="D138" s="424">
        <v>1797.401953995256</v>
      </c>
      <c r="E138" s="424">
        <v>183.20610360773446</v>
      </c>
      <c r="F138" s="424">
        <v>725.52822725802355</v>
      </c>
      <c r="G138" s="424">
        <v>1851.9122462669616</v>
      </c>
      <c r="I138" s="425" t="s">
        <v>634</v>
      </c>
      <c r="J138" s="424">
        <v>62774</v>
      </c>
      <c r="K138" s="424">
        <v>13697</v>
      </c>
      <c r="L138" s="424">
        <v>42174.400000000001</v>
      </c>
      <c r="M138" s="424">
        <v>142718</v>
      </c>
      <c r="O138" s="425" t="s">
        <v>634</v>
      </c>
      <c r="P138" s="449">
        <f t="shared" si="88"/>
        <v>5.1611922096918793E-4</v>
      </c>
      <c r="Q138" s="449">
        <f t="shared" si="89"/>
        <v>1.3337398728130627E-4</v>
      </c>
      <c r="R138" s="449">
        <f t="shared" si="90"/>
        <v>4.3614080149637503E-4</v>
      </c>
      <c r="S138" s="449">
        <f t="shared" si="91"/>
        <v>1.4029412051015911E-3</v>
      </c>
      <c r="U138" s="425" t="s">
        <v>634</v>
      </c>
      <c r="V138" s="424">
        <f t="shared" si="92"/>
        <v>28632.904610113357</v>
      </c>
      <c r="W138" s="424">
        <f t="shared" si="93"/>
        <v>13375.637264199057</v>
      </c>
      <c r="X138" s="424">
        <f t="shared" si="94"/>
        <v>17203.047992574251</v>
      </c>
      <c r="Y138" s="424">
        <f t="shared" si="95"/>
        <v>12976.024371606676</v>
      </c>
      <c r="AA138" s="425" t="s">
        <v>634</v>
      </c>
      <c r="AB138" s="424">
        <v>537.77495020643255</v>
      </c>
      <c r="AC138" s="424">
        <v>55.455923783813688</v>
      </c>
      <c r="AD138" s="424">
        <v>250.92610935668401</v>
      </c>
      <c r="AE138" s="424">
        <v>704.9892710653055</v>
      </c>
      <c r="AG138" s="425" t="s">
        <v>634</v>
      </c>
      <c r="AH138" s="424">
        <f t="shared" si="96"/>
        <v>8566.8421672417335</v>
      </c>
      <c r="AI138" s="424">
        <f t="shared" si="97"/>
        <v>4048.7642391628592</v>
      </c>
      <c r="AJ138" s="424">
        <f t="shared" si="98"/>
        <v>5949.725647707709</v>
      </c>
      <c r="AK138" s="424">
        <f t="shared" si="99"/>
        <v>4939.7362005164414</v>
      </c>
      <c r="AM138" s="425" t="s">
        <v>634</v>
      </c>
      <c r="AN138" s="448">
        <f t="shared" si="108"/>
        <v>1259.6270037888235</v>
      </c>
      <c r="AO138" s="448">
        <f t="shared" si="109"/>
        <v>127.75017982392077</v>
      </c>
      <c r="AP138" s="448">
        <f t="shared" si="110"/>
        <v>474.60211790133951</v>
      </c>
      <c r="AQ138" s="448">
        <f t="shared" si="111"/>
        <v>1146.9229752016561</v>
      </c>
      <c r="AS138" s="425" t="s">
        <v>634</v>
      </c>
      <c r="AT138" s="424">
        <f t="shared" si="100"/>
        <v>20066.062442871626</v>
      </c>
      <c r="AU138" s="424">
        <f t="shared" si="101"/>
        <v>9326.873025036195</v>
      </c>
      <c r="AV138" s="424">
        <f t="shared" si="102"/>
        <v>11253.322344866543</v>
      </c>
      <c r="AW138" s="424">
        <f t="shared" si="103"/>
        <v>8036.2881710902348</v>
      </c>
      <c r="AY138" s="425" t="s">
        <v>634</v>
      </c>
      <c r="AZ138" s="447">
        <f t="shared" si="104"/>
        <v>0.70080429198874017</v>
      </c>
      <c r="BA138" s="447">
        <f t="shared" si="105"/>
        <v>0.6973030772896559</v>
      </c>
      <c r="BB138" s="447">
        <f t="shared" si="106"/>
        <v>0.65414700637492107</v>
      </c>
      <c r="BC138" s="447">
        <f t="shared" si="107"/>
        <v>0.61931820879396138</v>
      </c>
    </row>
    <row r="139" spans="1:55" outlineLevel="1">
      <c r="A139" s="416" t="s">
        <v>290</v>
      </c>
      <c r="B139" s="416" t="s">
        <v>603</v>
      </c>
      <c r="C139" s="425" t="s">
        <v>633</v>
      </c>
      <c r="D139" s="424">
        <v>755.7310123347396</v>
      </c>
      <c r="E139" s="424">
        <v>391.01623774519624</v>
      </c>
      <c r="F139" s="424">
        <v>450.92099545118305</v>
      </c>
      <c r="G139" s="424">
        <v>404.59031825905788</v>
      </c>
      <c r="I139" s="425" t="s">
        <v>633</v>
      </c>
      <c r="J139" s="424">
        <v>100393</v>
      </c>
      <c r="K139" s="424">
        <v>61487</v>
      </c>
      <c r="L139" s="424">
        <v>58023</v>
      </c>
      <c r="M139" s="424">
        <v>49834</v>
      </c>
      <c r="O139" s="425" t="s">
        <v>633</v>
      </c>
      <c r="P139" s="449">
        <f t="shared" si="88"/>
        <v>8.2541748097555816E-4</v>
      </c>
      <c r="Q139" s="449">
        <f t="shared" si="89"/>
        <v>5.987271925214046E-4</v>
      </c>
      <c r="R139" s="449">
        <f t="shared" si="90"/>
        <v>6.0003693532626823E-4</v>
      </c>
      <c r="S139" s="449">
        <f t="shared" si="91"/>
        <v>4.8987634366395752E-4</v>
      </c>
      <c r="U139" s="425" t="s">
        <v>633</v>
      </c>
      <c r="V139" s="424">
        <f t="shared" si="92"/>
        <v>7527.7261595404016</v>
      </c>
      <c r="W139" s="424">
        <f t="shared" si="93"/>
        <v>6359.3318546228666</v>
      </c>
      <c r="X139" s="424">
        <f t="shared" si="94"/>
        <v>7771.4181523048273</v>
      </c>
      <c r="Y139" s="424">
        <f t="shared" si="95"/>
        <v>8118.760650540954</v>
      </c>
      <c r="AA139" s="425" t="s">
        <v>633</v>
      </c>
      <c r="AB139" s="424">
        <v>321.94338316936501</v>
      </c>
      <c r="AC139" s="424">
        <v>195.59178184043259</v>
      </c>
      <c r="AD139" s="424">
        <v>234.69374558603837</v>
      </c>
      <c r="AE139" s="424">
        <v>224.5170916583389</v>
      </c>
      <c r="AG139" s="425" t="s">
        <v>633</v>
      </c>
      <c r="AH139" s="424">
        <f t="shared" si="96"/>
        <v>3206.8309859189881</v>
      </c>
      <c r="AI139" s="424">
        <f t="shared" si="97"/>
        <v>3181.0265883915717</v>
      </c>
      <c r="AJ139" s="424">
        <f t="shared" si="98"/>
        <v>4044.839901177781</v>
      </c>
      <c r="AK139" s="424">
        <f t="shared" si="99"/>
        <v>4505.2994272652986</v>
      </c>
      <c r="AM139" s="425" t="s">
        <v>633</v>
      </c>
      <c r="AN139" s="448">
        <f t="shared" si="108"/>
        <v>433.7876291653746</v>
      </c>
      <c r="AO139" s="448">
        <f t="shared" si="109"/>
        <v>195.42445590476365</v>
      </c>
      <c r="AP139" s="448">
        <f t="shared" si="110"/>
        <v>216.22724986514467</v>
      </c>
      <c r="AQ139" s="448">
        <f t="shared" si="111"/>
        <v>180.07322660071898</v>
      </c>
      <c r="AS139" s="425" t="s">
        <v>633</v>
      </c>
      <c r="AT139" s="424">
        <f t="shared" si="100"/>
        <v>4320.895173621414</v>
      </c>
      <c r="AU139" s="424">
        <f t="shared" si="101"/>
        <v>3178.3052662312953</v>
      </c>
      <c r="AV139" s="424">
        <f t="shared" si="102"/>
        <v>3726.5782511270472</v>
      </c>
      <c r="AW139" s="424">
        <f t="shared" si="103"/>
        <v>3613.4612232756549</v>
      </c>
      <c r="AY139" s="425" t="s">
        <v>633</v>
      </c>
      <c r="AZ139" s="447">
        <f t="shared" si="104"/>
        <v>0.57399739071874289</v>
      </c>
      <c r="BA139" s="447">
        <f t="shared" si="105"/>
        <v>0.49978603710087099</v>
      </c>
      <c r="BB139" s="447">
        <f t="shared" si="106"/>
        <v>0.47952357962128545</v>
      </c>
      <c r="BC139" s="447">
        <f t="shared" si="107"/>
        <v>0.44507547134486464</v>
      </c>
    </row>
    <row r="140" spans="1:55" outlineLevel="1">
      <c r="A140" s="416" t="s">
        <v>290</v>
      </c>
      <c r="B140" s="416" t="s">
        <v>97</v>
      </c>
      <c r="C140" s="425" t="s">
        <v>97</v>
      </c>
      <c r="D140" s="424">
        <v>0</v>
      </c>
      <c r="E140" s="424">
        <v>0</v>
      </c>
      <c r="F140" s="424">
        <v>0</v>
      </c>
      <c r="G140" s="424">
        <v>0</v>
      </c>
      <c r="I140" s="425" t="s">
        <v>97</v>
      </c>
      <c r="J140" s="424">
        <v>0</v>
      </c>
      <c r="K140" s="424">
        <v>0</v>
      </c>
      <c r="L140" s="424">
        <v>0</v>
      </c>
      <c r="M140" s="424">
        <v>0</v>
      </c>
      <c r="O140" s="425" t="s">
        <v>97</v>
      </c>
      <c r="P140" s="449">
        <f t="shared" si="88"/>
        <v>0</v>
      </c>
      <c r="Q140" s="449">
        <f t="shared" si="89"/>
        <v>0</v>
      </c>
      <c r="R140" s="449">
        <f t="shared" si="90"/>
        <v>0</v>
      </c>
      <c r="S140" s="449">
        <f t="shared" si="91"/>
        <v>0</v>
      </c>
      <c r="U140" s="425" t="s">
        <v>97</v>
      </c>
      <c r="V140" s="424">
        <f t="shared" si="92"/>
        <v>0</v>
      </c>
      <c r="W140" s="424">
        <f t="shared" si="93"/>
        <v>0</v>
      </c>
      <c r="X140" s="424">
        <f t="shared" si="94"/>
        <v>0</v>
      </c>
      <c r="Y140" s="424">
        <f t="shared" si="95"/>
        <v>0</v>
      </c>
      <c r="AA140" s="425" t="s">
        <v>97</v>
      </c>
      <c r="AB140" s="424">
        <v>0</v>
      </c>
      <c r="AC140" s="424">
        <v>0</v>
      </c>
      <c r="AD140" s="424">
        <v>0</v>
      </c>
      <c r="AE140" s="424">
        <v>0</v>
      </c>
      <c r="AG140" s="425" t="s">
        <v>97</v>
      </c>
      <c r="AH140" s="424">
        <f t="shared" si="96"/>
        <v>0</v>
      </c>
      <c r="AI140" s="424">
        <f t="shared" si="97"/>
        <v>0</v>
      </c>
      <c r="AJ140" s="424">
        <f t="shared" si="98"/>
        <v>0</v>
      </c>
      <c r="AK140" s="424">
        <f t="shared" si="99"/>
        <v>0</v>
      </c>
      <c r="AM140" s="425" t="s">
        <v>97</v>
      </c>
      <c r="AN140" s="448">
        <f t="shared" si="108"/>
        <v>0</v>
      </c>
      <c r="AO140" s="448">
        <f t="shared" si="109"/>
        <v>0</v>
      </c>
      <c r="AP140" s="448">
        <f t="shared" si="110"/>
        <v>0</v>
      </c>
      <c r="AQ140" s="448">
        <f t="shared" si="111"/>
        <v>0</v>
      </c>
      <c r="AS140" s="425" t="s">
        <v>97</v>
      </c>
      <c r="AT140" s="424">
        <f t="shared" si="100"/>
        <v>0</v>
      </c>
      <c r="AU140" s="424">
        <f t="shared" si="101"/>
        <v>0</v>
      </c>
      <c r="AV140" s="424">
        <f t="shared" si="102"/>
        <v>0</v>
      </c>
      <c r="AW140" s="424">
        <f t="shared" si="103"/>
        <v>0</v>
      </c>
      <c r="AY140" s="425" t="s">
        <v>97</v>
      </c>
      <c r="AZ140" s="447">
        <f t="shared" si="104"/>
        <v>0</v>
      </c>
      <c r="BA140" s="447">
        <f t="shared" si="105"/>
        <v>0</v>
      </c>
      <c r="BB140" s="447">
        <f t="shared" si="106"/>
        <v>0</v>
      </c>
      <c r="BC140" s="447">
        <f t="shared" si="107"/>
        <v>0</v>
      </c>
    </row>
    <row r="141" spans="1:55" outlineLevel="1">
      <c r="A141" s="416" t="s">
        <v>290</v>
      </c>
      <c r="B141" s="416" t="s">
        <v>602</v>
      </c>
      <c r="C141" s="425" t="s">
        <v>632</v>
      </c>
      <c r="D141" s="424">
        <v>0.30476415015336605</v>
      </c>
      <c r="E141" s="424">
        <v>0.13040181019624023</v>
      </c>
      <c r="F141" s="424">
        <v>108.35355608960489</v>
      </c>
      <c r="G141" s="424">
        <v>946.93989790090086</v>
      </c>
      <c r="I141" s="425" t="s">
        <v>632</v>
      </c>
      <c r="J141" s="424">
        <v>26</v>
      </c>
      <c r="K141" s="424">
        <v>75</v>
      </c>
      <c r="L141" s="424">
        <v>4053</v>
      </c>
      <c r="M141" s="424">
        <v>31968</v>
      </c>
      <c r="O141" s="425" t="s">
        <v>632</v>
      </c>
      <c r="P141" s="449">
        <f t="shared" si="88"/>
        <v>2.1376843510368761E-7</v>
      </c>
      <c r="Q141" s="449">
        <f t="shared" si="89"/>
        <v>7.3030948719412791E-7</v>
      </c>
      <c r="R141" s="449">
        <f t="shared" si="90"/>
        <v>4.1913546332960463E-5</v>
      </c>
      <c r="S141" s="449">
        <f t="shared" si="91"/>
        <v>3.1425065124712835E-4</v>
      </c>
      <c r="U141" s="425" t="s">
        <v>632</v>
      </c>
      <c r="V141" s="424">
        <f t="shared" si="92"/>
        <v>11721.698082821771</v>
      </c>
      <c r="W141" s="424">
        <f t="shared" si="93"/>
        <v>1738.6908026165363</v>
      </c>
      <c r="X141" s="424">
        <f t="shared" si="94"/>
        <v>26734.161384062398</v>
      </c>
      <c r="Y141" s="424">
        <f t="shared" si="95"/>
        <v>29621.493302705858</v>
      </c>
      <c r="AA141" s="425" t="s">
        <v>632</v>
      </c>
      <c r="AB141" s="424">
        <v>7.3051485353343312E-2</v>
      </c>
      <c r="AC141" s="424">
        <v>4.0152338960556241E-2</v>
      </c>
      <c r="AD141" s="424">
        <v>47.381182292182672</v>
      </c>
      <c r="AE141" s="424">
        <v>376.64172009553096</v>
      </c>
      <c r="AG141" s="425" t="s">
        <v>632</v>
      </c>
      <c r="AH141" s="424">
        <f t="shared" si="96"/>
        <v>2809.672513590127</v>
      </c>
      <c r="AI141" s="424">
        <f t="shared" si="97"/>
        <v>535.36451947408318</v>
      </c>
      <c r="AJ141" s="424">
        <f t="shared" si="98"/>
        <v>11690.397802166955</v>
      </c>
      <c r="AK141" s="424">
        <f t="shared" si="99"/>
        <v>11781.835588573915</v>
      </c>
      <c r="AM141" s="425" t="s">
        <v>632</v>
      </c>
      <c r="AN141" s="448">
        <f t="shared" si="108"/>
        <v>0.23171266480002273</v>
      </c>
      <c r="AO141" s="448">
        <f t="shared" si="109"/>
        <v>9.0249471235683984E-2</v>
      </c>
      <c r="AP141" s="448">
        <f t="shared" si="110"/>
        <v>60.972373797422222</v>
      </c>
      <c r="AQ141" s="448">
        <f t="shared" si="111"/>
        <v>570.29817780536996</v>
      </c>
      <c r="AS141" s="425" t="s">
        <v>632</v>
      </c>
      <c r="AT141" s="424">
        <f t="shared" si="100"/>
        <v>8912.0255692316441</v>
      </c>
      <c r="AU141" s="424">
        <f t="shared" si="101"/>
        <v>1203.3262831424531</v>
      </c>
      <c r="AV141" s="424">
        <f t="shared" si="102"/>
        <v>15043.76358189544</v>
      </c>
      <c r="AW141" s="424">
        <f t="shared" si="103"/>
        <v>17839.657714131943</v>
      </c>
      <c r="AY141" s="425" t="s">
        <v>632</v>
      </c>
      <c r="AZ141" s="447">
        <f t="shared" si="104"/>
        <v>0.76030157970817192</v>
      </c>
      <c r="BA141" s="447">
        <f t="shared" si="105"/>
        <v>0.69208756458110943</v>
      </c>
      <c r="BB141" s="447">
        <f t="shared" si="106"/>
        <v>0.56271686872002646</v>
      </c>
      <c r="BC141" s="447">
        <f t="shared" si="107"/>
        <v>0.60225382737548649</v>
      </c>
    </row>
    <row r="142" spans="1:55" outlineLevel="1">
      <c r="A142" s="416" t="s">
        <v>290</v>
      </c>
      <c r="B142" s="416" t="s">
        <v>601</v>
      </c>
      <c r="C142" s="425" t="s">
        <v>631</v>
      </c>
      <c r="D142" s="424">
        <v>196.69202313990556</v>
      </c>
      <c r="E142" s="424">
        <v>183.76219552172046</v>
      </c>
      <c r="F142" s="424">
        <v>142.20125060587452</v>
      </c>
      <c r="G142" s="424">
        <v>153.62520801035291</v>
      </c>
      <c r="I142" s="425" t="s">
        <v>631</v>
      </c>
      <c r="J142" s="424">
        <v>31635</v>
      </c>
      <c r="K142" s="424">
        <v>29455</v>
      </c>
      <c r="L142" s="424">
        <v>23516</v>
      </c>
      <c r="M142" s="424">
        <v>26408</v>
      </c>
      <c r="O142" s="425" t="s">
        <v>631</v>
      </c>
      <c r="P142" s="449">
        <f t="shared" si="88"/>
        <v>2.6009863248096761E-4</v>
      </c>
      <c r="Q142" s="449">
        <f t="shared" si="89"/>
        <v>2.868168792707072E-4</v>
      </c>
      <c r="R142" s="449">
        <f t="shared" si="90"/>
        <v>2.4318750445741384E-4</v>
      </c>
      <c r="S142" s="449">
        <f t="shared" si="91"/>
        <v>2.5959494488657928E-4</v>
      </c>
      <c r="U142" s="425" t="s">
        <v>631</v>
      </c>
      <c r="V142" s="424">
        <f t="shared" si="92"/>
        <v>6217.5445911144479</v>
      </c>
      <c r="W142" s="424">
        <f t="shared" si="93"/>
        <v>6238.7436945075697</v>
      </c>
      <c r="X142" s="424">
        <f t="shared" si="94"/>
        <v>6046.9999407158748</v>
      </c>
      <c r="Y142" s="424">
        <f t="shared" si="95"/>
        <v>5817.3738265053362</v>
      </c>
      <c r="AA142" s="425" t="s">
        <v>631</v>
      </c>
      <c r="AB142" s="424">
        <v>182.95840778920149</v>
      </c>
      <c r="AC142" s="424">
        <v>172.90497020897124</v>
      </c>
      <c r="AD142" s="424">
        <v>134.13465715587833</v>
      </c>
      <c r="AE142" s="424">
        <v>145.21254327010877</v>
      </c>
      <c r="AG142" s="425" t="s">
        <v>631</v>
      </c>
      <c r="AH142" s="424">
        <f t="shared" si="96"/>
        <v>5783.4173475328435</v>
      </c>
      <c r="AI142" s="424">
        <f t="shared" si="97"/>
        <v>5870.1398814792474</v>
      </c>
      <c r="AJ142" s="424">
        <f t="shared" si="98"/>
        <v>5703.9741944156458</v>
      </c>
      <c r="AK142" s="424">
        <f t="shared" si="99"/>
        <v>5498.808818165282</v>
      </c>
      <c r="AM142" s="425" t="s">
        <v>631</v>
      </c>
      <c r="AN142" s="448">
        <f t="shared" si="108"/>
        <v>13.733615350704071</v>
      </c>
      <c r="AO142" s="448">
        <f t="shared" si="109"/>
        <v>10.857225312749222</v>
      </c>
      <c r="AP142" s="448">
        <f t="shared" si="110"/>
        <v>8.0665934499961907</v>
      </c>
      <c r="AQ142" s="448">
        <f t="shared" si="111"/>
        <v>8.4126647402441392</v>
      </c>
      <c r="AS142" s="425" t="s">
        <v>631</v>
      </c>
      <c r="AT142" s="424">
        <f t="shared" si="100"/>
        <v>434.12724358160489</v>
      </c>
      <c r="AU142" s="424">
        <f t="shared" si="101"/>
        <v>368.60381302832189</v>
      </c>
      <c r="AV142" s="424">
        <f t="shared" si="102"/>
        <v>343.02574630022923</v>
      </c>
      <c r="AW142" s="424">
        <f t="shared" si="103"/>
        <v>318.56500834005374</v>
      </c>
      <c r="AY142" s="425" t="s">
        <v>631</v>
      </c>
      <c r="AZ142" s="447">
        <f t="shared" si="104"/>
        <v>6.9822940104365364E-2</v>
      </c>
      <c r="BA142" s="447">
        <f t="shared" si="105"/>
        <v>5.90830191265641E-2</v>
      </c>
      <c r="BB142" s="447">
        <f t="shared" si="106"/>
        <v>5.6726599911231364E-2</v>
      </c>
      <c r="BC142" s="447">
        <f t="shared" si="107"/>
        <v>5.4760965659211375E-2</v>
      </c>
    </row>
    <row r="143" spans="1:55" outlineLevel="1">
      <c r="A143" s="416" t="s">
        <v>290</v>
      </c>
      <c r="B143" s="416" t="s">
        <v>597</v>
      </c>
      <c r="C143" s="425" t="s">
        <v>630</v>
      </c>
      <c r="D143" s="424">
        <v>447.83717757494423</v>
      </c>
      <c r="E143" s="424">
        <v>987.88699508533341</v>
      </c>
      <c r="F143" s="424">
        <v>246.26985940654404</v>
      </c>
      <c r="G143" s="424">
        <v>766.79227618295351</v>
      </c>
      <c r="I143" s="425" t="s">
        <v>630</v>
      </c>
      <c r="J143" s="424">
        <v>340019</v>
      </c>
      <c r="K143" s="424">
        <v>125718.81</v>
      </c>
      <c r="L143" s="424">
        <v>164082</v>
      </c>
      <c r="M143" s="424">
        <v>245409</v>
      </c>
      <c r="O143" s="425" t="s">
        <v>630</v>
      </c>
      <c r="P143" s="449">
        <f t="shared" si="88"/>
        <v>2.7955895975200293E-3</v>
      </c>
      <c r="Q143" s="449">
        <f t="shared" si="89"/>
        <v>1.2241818621567468E-3</v>
      </c>
      <c r="R143" s="449">
        <f t="shared" si="90"/>
        <v>1.6968316085380752E-3</v>
      </c>
      <c r="S143" s="449">
        <f t="shared" si="91"/>
        <v>2.4124104752223014E-3</v>
      </c>
      <c r="U143" s="425" t="s">
        <v>630</v>
      </c>
      <c r="V143" s="424">
        <f t="shared" si="92"/>
        <v>1317.0945669946216</v>
      </c>
      <c r="W143" s="424">
        <f t="shared" si="93"/>
        <v>7857.9092109234371</v>
      </c>
      <c r="X143" s="424">
        <f t="shared" si="94"/>
        <v>1500.8950366679101</v>
      </c>
      <c r="Y143" s="424">
        <f t="shared" si="95"/>
        <v>3124.5483098947207</v>
      </c>
      <c r="AA143" s="425" t="s">
        <v>630</v>
      </c>
      <c r="AB143" s="424">
        <v>146.08574653975492</v>
      </c>
      <c r="AC143" s="424">
        <v>358.53291875931899</v>
      </c>
      <c r="AD143" s="424">
        <v>132.669522012812</v>
      </c>
      <c r="AE143" s="424">
        <v>437.66176775555908</v>
      </c>
      <c r="AG143" s="425" t="s">
        <v>630</v>
      </c>
      <c r="AH143" s="424">
        <f t="shared" si="96"/>
        <v>429.63995111965778</v>
      </c>
      <c r="AI143" s="424">
        <f t="shared" si="97"/>
        <v>2851.8637645338754</v>
      </c>
      <c r="AJ143" s="424">
        <f t="shared" si="98"/>
        <v>808.5562219671383</v>
      </c>
      <c r="AK143" s="424">
        <f t="shared" si="99"/>
        <v>1783.3973805180701</v>
      </c>
      <c r="AM143" s="425" t="s">
        <v>630</v>
      </c>
      <c r="AN143" s="448">
        <f t="shared" si="108"/>
        <v>301.75143103518928</v>
      </c>
      <c r="AO143" s="448">
        <f t="shared" si="109"/>
        <v>629.35407632601436</v>
      </c>
      <c r="AP143" s="448">
        <f t="shared" si="110"/>
        <v>113.60033739373205</v>
      </c>
      <c r="AQ143" s="448">
        <f t="shared" si="111"/>
        <v>329.13050842739443</v>
      </c>
      <c r="AS143" s="425" t="s">
        <v>630</v>
      </c>
      <c r="AT143" s="424">
        <f t="shared" si="100"/>
        <v>887.45461587496368</v>
      </c>
      <c r="AU143" s="424">
        <f t="shared" si="101"/>
        <v>5006.0454463895612</v>
      </c>
      <c r="AV143" s="424">
        <f t="shared" si="102"/>
        <v>692.33881470077176</v>
      </c>
      <c r="AW143" s="424">
        <f t="shared" si="103"/>
        <v>1341.1509293766505</v>
      </c>
      <c r="AY143" s="425" t="s">
        <v>630</v>
      </c>
      <c r="AZ143" s="447">
        <f t="shared" si="104"/>
        <v>0.67379718823074275</v>
      </c>
      <c r="BA143" s="447">
        <f t="shared" si="105"/>
        <v>0.63707091950496919</v>
      </c>
      <c r="BB143" s="447">
        <f t="shared" si="106"/>
        <v>0.46128396575806624</v>
      </c>
      <c r="BC143" s="447">
        <f t="shared" si="107"/>
        <v>0.42923033871153032</v>
      </c>
    </row>
    <row r="144" spans="1:55" outlineLevel="1">
      <c r="A144" s="416" t="s">
        <v>290</v>
      </c>
      <c r="B144" s="416" t="s">
        <v>600</v>
      </c>
      <c r="C144" s="425" t="s">
        <v>629</v>
      </c>
      <c r="D144" s="424">
        <v>526.84076681809938</v>
      </c>
      <c r="E144" s="424">
        <v>369.94942200615776</v>
      </c>
      <c r="F144" s="424">
        <v>1247.3518766392222</v>
      </c>
      <c r="G144" s="424">
        <v>965.07492983147836</v>
      </c>
      <c r="I144" s="425" t="s">
        <v>629</v>
      </c>
      <c r="J144" s="424">
        <v>96736</v>
      </c>
      <c r="K144" s="424">
        <v>81117</v>
      </c>
      <c r="L144" s="424">
        <v>302104</v>
      </c>
      <c r="M144" s="424">
        <v>304961</v>
      </c>
      <c r="O144" s="425" t="s">
        <v>629</v>
      </c>
      <c r="P144" s="449">
        <f t="shared" si="88"/>
        <v>7.9535012839193565E-4</v>
      </c>
      <c r="Q144" s="449">
        <f t="shared" si="89"/>
        <v>7.8987352896968106E-4</v>
      </c>
      <c r="R144" s="449">
        <f t="shared" si="90"/>
        <v>3.1241672838323927E-3</v>
      </c>
      <c r="S144" s="449">
        <f t="shared" si="91"/>
        <v>2.9978163430610461E-3</v>
      </c>
      <c r="U144" s="425" t="s">
        <v>629</v>
      </c>
      <c r="V144" s="424">
        <f t="shared" si="92"/>
        <v>5446.1706791483975</v>
      </c>
      <c r="W144" s="424">
        <f t="shared" si="93"/>
        <v>4560.6891527812631</v>
      </c>
      <c r="X144" s="424">
        <f t="shared" si="94"/>
        <v>4128.8823605090374</v>
      </c>
      <c r="Y144" s="424">
        <f t="shared" si="95"/>
        <v>3164.5847496285701</v>
      </c>
      <c r="AA144" s="425" t="s">
        <v>629</v>
      </c>
      <c r="AB144" s="424">
        <v>153.25703006464465</v>
      </c>
      <c r="AC144" s="424">
        <v>139.34680467605082</v>
      </c>
      <c r="AD144" s="424">
        <v>537.16779749697594</v>
      </c>
      <c r="AE144" s="424">
        <v>444.25507624372074</v>
      </c>
      <c r="AG144" s="425" t="s">
        <v>629</v>
      </c>
      <c r="AH144" s="424">
        <f t="shared" si="96"/>
        <v>1584.2812403308455</v>
      </c>
      <c r="AI144" s="424">
        <f t="shared" si="97"/>
        <v>1717.8495836390746</v>
      </c>
      <c r="AJ144" s="424">
        <f t="shared" si="98"/>
        <v>1778.0889941774219</v>
      </c>
      <c r="AK144" s="424">
        <f t="shared" si="99"/>
        <v>1456.7602947384114</v>
      </c>
      <c r="AM144" s="425" t="s">
        <v>629</v>
      </c>
      <c r="AN144" s="448">
        <f t="shared" si="108"/>
        <v>373.58373675345473</v>
      </c>
      <c r="AO144" s="448">
        <f t="shared" si="109"/>
        <v>230.60261733010694</v>
      </c>
      <c r="AP144" s="448">
        <f t="shared" si="110"/>
        <v>710.18407914224622</v>
      </c>
      <c r="AQ144" s="448">
        <f t="shared" si="111"/>
        <v>520.81985358775762</v>
      </c>
      <c r="AS144" s="425" t="s">
        <v>629</v>
      </c>
      <c r="AT144" s="424">
        <f t="shared" si="100"/>
        <v>3861.8894388175522</v>
      </c>
      <c r="AU144" s="424">
        <f t="shared" si="101"/>
        <v>2842.8395691421888</v>
      </c>
      <c r="AV144" s="424">
        <f t="shared" si="102"/>
        <v>2350.7933663316153</v>
      </c>
      <c r="AW144" s="424">
        <f t="shared" si="103"/>
        <v>1707.8244548901587</v>
      </c>
      <c r="AY144" s="425" t="s">
        <v>629</v>
      </c>
      <c r="AZ144" s="447">
        <f t="shared" si="104"/>
        <v>0.70910180130847922</v>
      </c>
      <c r="BA144" s="447">
        <f t="shared" si="105"/>
        <v>0.62333552537965198</v>
      </c>
      <c r="BB144" s="447">
        <f t="shared" si="106"/>
        <v>0.56935343782519221</v>
      </c>
      <c r="BC144" s="447">
        <f t="shared" si="107"/>
        <v>0.53966778898577683</v>
      </c>
    </row>
    <row r="145" spans="1:55">
      <c r="C145" s="432" t="s">
        <v>288</v>
      </c>
      <c r="D145" s="431">
        <f>SUM(D146:D156)</f>
        <v>48289.45812033565</v>
      </c>
      <c r="E145" s="431">
        <f>SUM(E146:E156)</f>
        <v>41024.363842093619</v>
      </c>
      <c r="F145" s="431">
        <f>SUM(F146:F156)</f>
        <v>54568.116861493465</v>
      </c>
      <c r="G145" s="431">
        <f>SUM(G146:G156)</f>
        <v>59497.614185369515</v>
      </c>
      <c r="I145" s="432" t="s">
        <v>288</v>
      </c>
      <c r="J145" s="431">
        <f>SUM(J146:J156)</f>
        <v>7178501.2560000001</v>
      </c>
      <c r="K145" s="431">
        <f>SUM(K146:K156)</f>
        <v>5987594.0899999999</v>
      </c>
      <c r="L145" s="431">
        <f>SUM(L146:L156)</f>
        <v>7882724.9000000004</v>
      </c>
      <c r="M145" s="431">
        <f>SUM(M146:M156)</f>
        <v>9902261.0999999996</v>
      </c>
      <c r="O145" s="432" t="s">
        <v>288</v>
      </c>
      <c r="P145" s="445">
        <f t="shared" si="88"/>
        <v>5.9020653072499082E-2</v>
      </c>
      <c r="Q145" s="445">
        <f t="shared" si="89"/>
        <v>5.830395692525988E-2</v>
      </c>
      <c r="R145" s="445">
        <f t="shared" si="90"/>
        <v>8.1518123692605762E-2</v>
      </c>
      <c r="S145" s="445">
        <f t="shared" si="91"/>
        <v>9.7340840825015817E-2</v>
      </c>
      <c r="U145" s="432" t="s">
        <v>288</v>
      </c>
      <c r="V145" s="431">
        <f t="shared" si="92"/>
        <v>6726.9554463020977</v>
      </c>
      <c r="W145" s="431">
        <f t="shared" si="93"/>
        <v>6851.5606144059147</v>
      </c>
      <c r="X145" s="431">
        <f t="shared" si="94"/>
        <v>6922.4941316287031</v>
      </c>
      <c r="Y145" s="431">
        <f t="shared" si="95"/>
        <v>6008.4877165448115</v>
      </c>
      <c r="AA145" s="432" t="s">
        <v>288</v>
      </c>
      <c r="AB145" s="431">
        <f>SUM(AB146:AB156)</f>
        <v>25311.892693483143</v>
      </c>
      <c r="AC145" s="431">
        <f>SUM(AC146:AC156)</f>
        <v>21265.226611572718</v>
      </c>
      <c r="AD145" s="431">
        <f>SUM(AD146:AD156)</f>
        <v>27822.353233336326</v>
      </c>
      <c r="AE145" s="431">
        <f>SUM(AE146:AE156)</f>
        <v>29976.484625384201</v>
      </c>
      <c r="AG145" s="432" t="s">
        <v>288</v>
      </c>
      <c r="AH145" s="431">
        <f t="shared" si="96"/>
        <v>3526.0692713993367</v>
      </c>
      <c r="AI145" s="431">
        <f t="shared" si="97"/>
        <v>3551.5477989879437</v>
      </c>
      <c r="AJ145" s="431">
        <f t="shared" si="98"/>
        <v>3529.5349750612668</v>
      </c>
      <c r="AK145" s="431">
        <f t="shared" si="99"/>
        <v>3027.2363375051991</v>
      </c>
      <c r="AM145" s="432" t="s">
        <v>288</v>
      </c>
      <c r="AN145" s="444">
        <f>SUM(AN146:AN156)</f>
        <v>22977.565426852503</v>
      </c>
      <c r="AO145" s="444">
        <f>SUM(AO146:AO156)</f>
        <v>19759.137230520915</v>
      </c>
      <c r="AP145" s="444">
        <f>SUM(AP146:AP156)</f>
        <v>26745.763628157147</v>
      </c>
      <c r="AQ145" s="444">
        <f>SUM(AQ146:AQ156)</f>
        <v>29521.129559985322</v>
      </c>
      <c r="AS145" s="432" t="s">
        <v>288</v>
      </c>
      <c r="AT145" s="431">
        <f t="shared" si="100"/>
        <v>3200.886174902761</v>
      </c>
      <c r="AU145" s="431">
        <f t="shared" si="101"/>
        <v>3300.0128154179729</v>
      </c>
      <c r="AV145" s="431">
        <f t="shared" si="102"/>
        <v>3392.9591565674382</v>
      </c>
      <c r="AW145" s="431">
        <f t="shared" si="103"/>
        <v>2981.2513790396138</v>
      </c>
      <c r="AY145" s="432" t="s">
        <v>288</v>
      </c>
      <c r="AZ145" s="443">
        <f t="shared" si="104"/>
        <v>0.47582984612486662</v>
      </c>
      <c r="BA145" s="443">
        <f t="shared" si="105"/>
        <v>0.48164396422027578</v>
      </c>
      <c r="BB145" s="443">
        <f t="shared" si="106"/>
        <v>0.49013536047146539</v>
      </c>
      <c r="BC145" s="443">
        <f t="shared" si="107"/>
        <v>0.49617333340476327</v>
      </c>
    </row>
    <row r="146" spans="1:55" outlineLevel="1">
      <c r="A146" s="416" t="s">
        <v>288</v>
      </c>
      <c r="B146" s="416" t="s">
        <v>608</v>
      </c>
      <c r="C146" s="425" t="s">
        <v>638</v>
      </c>
      <c r="D146" s="424">
        <v>4448.5604595640416</v>
      </c>
      <c r="E146" s="424">
        <v>2779.2846249845843</v>
      </c>
      <c r="F146" s="424">
        <v>4521.6641900148561</v>
      </c>
      <c r="G146" s="424">
        <v>5247.1509927929728</v>
      </c>
      <c r="I146" s="425" t="s">
        <v>638</v>
      </c>
      <c r="J146" s="424">
        <v>1039916</v>
      </c>
      <c r="K146" s="424">
        <v>741256</v>
      </c>
      <c r="L146" s="424">
        <v>1149200</v>
      </c>
      <c r="M146" s="424">
        <v>1478842</v>
      </c>
      <c r="O146" s="425" t="s">
        <v>638</v>
      </c>
      <c r="P146" s="449">
        <f t="shared" si="88"/>
        <v>8.5500467676648626E-3</v>
      </c>
      <c r="Q146" s="449">
        <f t="shared" si="89"/>
        <v>7.2179505231942734E-3</v>
      </c>
      <c r="R146" s="449">
        <f t="shared" si="90"/>
        <v>1.1884294953327946E-2</v>
      </c>
      <c r="S146" s="449">
        <f t="shared" si="91"/>
        <v>1.4537257932670352E-2</v>
      </c>
      <c r="U146" s="425" t="s">
        <v>638</v>
      </c>
      <c r="V146" s="424">
        <f t="shared" si="92"/>
        <v>4277.8074955708353</v>
      </c>
      <c r="W146" s="424">
        <f t="shared" si="93"/>
        <v>3749.4261429041849</v>
      </c>
      <c r="X146" s="424">
        <f t="shared" si="94"/>
        <v>3934.6190306429312</v>
      </c>
      <c r="Y146" s="424">
        <f t="shared" si="95"/>
        <v>3548.1484788726398</v>
      </c>
      <c r="AA146" s="425" t="s">
        <v>638</v>
      </c>
      <c r="AB146" s="424">
        <v>2359.4296907496896</v>
      </c>
      <c r="AC146" s="424">
        <v>1526.5316524922855</v>
      </c>
      <c r="AD146" s="424">
        <v>2585.374955101513</v>
      </c>
      <c r="AE146" s="424">
        <v>2951.6134803440027</v>
      </c>
      <c r="AG146" s="425" t="s">
        <v>638</v>
      </c>
      <c r="AH146" s="424">
        <f t="shared" si="96"/>
        <v>2268.8656494848524</v>
      </c>
      <c r="AI146" s="424">
        <f t="shared" si="97"/>
        <v>2059.3852225038117</v>
      </c>
      <c r="AJ146" s="424">
        <f t="shared" si="98"/>
        <v>2249.7171555007944</v>
      </c>
      <c r="AK146" s="424">
        <f t="shared" si="99"/>
        <v>1995.8950857116599</v>
      </c>
      <c r="AM146" s="425" t="s">
        <v>638</v>
      </c>
      <c r="AN146" s="448">
        <f t="shared" ref="AN146:AN156" si="112">D146-AB146</f>
        <v>2089.130768814352</v>
      </c>
      <c r="AO146" s="448">
        <f t="shared" ref="AO146:AO156" si="113">E146-AC146</f>
        <v>1252.7529724922988</v>
      </c>
      <c r="AP146" s="448">
        <f t="shared" ref="AP146:AP156" si="114">F146-AD146</f>
        <v>1936.2892349133431</v>
      </c>
      <c r="AQ146" s="448">
        <f t="shared" ref="AQ146:AQ156" si="115">G146-AE146</f>
        <v>2295.5375124489701</v>
      </c>
      <c r="AS146" s="425" t="s">
        <v>638</v>
      </c>
      <c r="AT146" s="424">
        <f t="shared" si="100"/>
        <v>2008.9418460859838</v>
      </c>
      <c r="AU146" s="424">
        <f t="shared" si="101"/>
        <v>1690.0409204003729</v>
      </c>
      <c r="AV146" s="424">
        <f t="shared" si="102"/>
        <v>1684.9018751421365</v>
      </c>
      <c r="AW146" s="424">
        <f t="shared" si="103"/>
        <v>1552.2533931609803</v>
      </c>
      <c r="AY146" s="425" t="s">
        <v>638</v>
      </c>
      <c r="AZ146" s="447">
        <f t="shared" si="104"/>
        <v>0.46961950676041536</v>
      </c>
      <c r="BA146" s="447">
        <f t="shared" si="105"/>
        <v>0.4507465558692994</v>
      </c>
      <c r="BB146" s="447">
        <f t="shared" si="106"/>
        <v>0.42822490869384561</v>
      </c>
      <c r="BC146" s="447">
        <f t="shared" si="107"/>
        <v>0.43748264831751926</v>
      </c>
    </row>
    <row r="147" spans="1:55" outlineLevel="1">
      <c r="A147" s="416" t="s">
        <v>288</v>
      </c>
      <c r="B147" s="416" t="s">
        <v>607</v>
      </c>
      <c r="C147" s="425" t="s">
        <v>637</v>
      </c>
      <c r="D147" s="424">
        <v>12515.658097024747</v>
      </c>
      <c r="E147" s="424">
        <v>9026.8667298108048</v>
      </c>
      <c r="F147" s="424">
        <v>13895.817090080678</v>
      </c>
      <c r="G147" s="424">
        <v>12975.910466820298</v>
      </c>
      <c r="I147" s="425" t="s">
        <v>637</v>
      </c>
      <c r="J147" s="424">
        <v>1262972</v>
      </c>
      <c r="K147" s="424">
        <v>796070</v>
      </c>
      <c r="L147" s="424">
        <v>1373541</v>
      </c>
      <c r="M147" s="424">
        <v>1693658</v>
      </c>
      <c r="O147" s="425" t="s">
        <v>637</v>
      </c>
      <c r="P147" s="449">
        <f t="shared" si="88"/>
        <v>1.0383982616145175E-2</v>
      </c>
      <c r="Q147" s="449">
        <f t="shared" si="89"/>
        <v>7.7516996462750594E-3</v>
      </c>
      <c r="R147" s="449">
        <f t="shared" si="90"/>
        <v>1.4204286786015506E-2</v>
      </c>
      <c r="S147" s="449">
        <f t="shared" si="91"/>
        <v>1.6648934230790446E-2</v>
      </c>
      <c r="U147" s="425" t="s">
        <v>637</v>
      </c>
      <c r="V147" s="424">
        <f t="shared" si="92"/>
        <v>9909.6877025181439</v>
      </c>
      <c r="W147" s="424">
        <f t="shared" si="93"/>
        <v>11339.287662907538</v>
      </c>
      <c r="X147" s="424">
        <f t="shared" si="94"/>
        <v>10116.783619914278</v>
      </c>
      <c r="Y147" s="424">
        <f t="shared" si="95"/>
        <v>7661.4703008637498</v>
      </c>
      <c r="AA147" s="425" t="s">
        <v>637</v>
      </c>
      <c r="AB147" s="424">
        <v>7462.3352443506374</v>
      </c>
      <c r="AC147" s="424">
        <v>5479.3476862872685</v>
      </c>
      <c r="AD147" s="424">
        <v>9094.8620770472317</v>
      </c>
      <c r="AE147" s="424">
        <v>8509.8029529848391</v>
      </c>
      <c r="AG147" s="425" t="s">
        <v>637</v>
      </c>
      <c r="AH147" s="424">
        <f t="shared" si="96"/>
        <v>5908.551610289569</v>
      </c>
      <c r="AI147" s="424">
        <f t="shared" si="97"/>
        <v>6882.9973322537826</v>
      </c>
      <c r="AJ147" s="424">
        <f t="shared" si="98"/>
        <v>6621.4711297640415</v>
      </c>
      <c r="AK147" s="424">
        <f t="shared" si="99"/>
        <v>5024.5108239000074</v>
      </c>
      <c r="AM147" s="425" t="s">
        <v>637</v>
      </c>
      <c r="AN147" s="448">
        <f t="shared" si="112"/>
        <v>5053.3228526741095</v>
      </c>
      <c r="AO147" s="448">
        <f t="shared" si="113"/>
        <v>3547.5190435235363</v>
      </c>
      <c r="AP147" s="448">
        <f t="shared" si="114"/>
        <v>4800.9550130334464</v>
      </c>
      <c r="AQ147" s="448">
        <f t="shared" si="115"/>
        <v>4466.107513835459</v>
      </c>
      <c r="AS147" s="425" t="s">
        <v>637</v>
      </c>
      <c r="AT147" s="424">
        <f t="shared" si="100"/>
        <v>4001.1360922285762</v>
      </c>
      <c r="AU147" s="424">
        <f t="shared" si="101"/>
        <v>4456.2903306537564</v>
      </c>
      <c r="AV147" s="424">
        <f t="shared" si="102"/>
        <v>3495.312490150237</v>
      </c>
      <c r="AW147" s="424">
        <f t="shared" si="103"/>
        <v>2636.9594769637429</v>
      </c>
      <c r="AY147" s="425" t="s">
        <v>637</v>
      </c>
      <c r="AZ147" s="447">
        <f t="shared" si="104"/>
        <v>0.40376005907954593</v>
      </c>
      <c r="BA147" s="447">
        <f t="shared" si="105"/>
        <v>0.39299561516822007</v>
      </c>
      <c r="BB147" s="447">
        <f t="shared" si="106"/>
        <v>0.3454964167929741</v>
      </c>
      <c r="BC147" s="447">
        <f t="shared" si="107"/>
        <v>0.34418451986512999</v>
      </c>
    </row>
    <row r="148" spans="1:55" outlineLevel="1">
      <c r="A148" s="416" t="s">
        <v>288</v>
      </c>
      <c r="B148" s="416" t="s">
        <v>606</v>
      </c>
      <c r="C148" s="425" t="s">
        <v>636</v>
      </c>
      <c r="D148" s="424">
        <v>9539.4621517287469</v>
      </c>
      <c r="E148" s="424">
        <v>13220.010102123466</v>
      </c>
      <c r="F148" s="424">
        <v>21911.704518715582</v>
      </c>
      <c r="G148" s="424">
        <v>21893.25154670019</v>
      </c>
      <c r="I148" s="425" t="s">
        <v>636</v>
      </c>
      <c r="J148" s="424">
        <v>1449367</v>
      </c>
      <c r="K148" s="424">
        <v>1616333</v>
      </c>
      <c r="L148" s="424">
        <v>2440436</v>
      </c>
      <c r="M148" s="424">
        <v>2833925</v>
      </c>
      <c r="O148" s="425" t="s">
        <v>636</v>
      </c>
      <c r="P148" s="449">
        <f t="shared" si="88"/>
        <v>1.1916496749266401E-2</v>
      </c>
      <c r="Q148" s="449">
        <f t="shared" si="89"/>
        <v>1.5738977658199284E-2</v>
      </c>
      <c r="R148" s="449">
        <f t="shared" si="90"/>
        <v>2.523743581510602E-2</v>
      </c>
      <c r="S148" s="449">
        <f t="shared" si="91"/>
        <v>2.7857944720830776E-2</v>
      </c>
      <c r="U148" s="425" t="s">
        <v>636</v>
      </c>
      <c r="V148" s="424">
        <f t="shared" si="92"/>
        <v>6581.8127166747599</v>
      </c>
      <c r="W148" s="424">
        <f t="shared" si="93"/>
        <v>8179.0139173817934</v>
      </c>
      <c r="X148" s="424">
        <f t="shared" si="94"/>
        <v>8978.6023967502442</v>
      </c>
      <c r="Y148" s="424">
        <f t="shared" si="95"/>
        <v>7725.4167088755667</v>
      </c>
      <c r="AA148" s="425" t="s">
        <v>636</v>
      </c>
      <c r="AB148" s="424">
        <v>4759.0363656905729</v>
      </c>
      <c r="AC148" s="424">
        <v>6101.7444323516838</v>
      </c>
      <c r="AD148" s="424">
        <v>8959.1072529061767</v>
      </c>
      <c r="AE148" s="424">
        <v>8587.731948830391</v>
      </c>
      <c r="AG148" s="425" t="s">
        <v>636</v>
      </c>
      <c r="AH148" s="424">
        <f t="shared" si="96"/>
        <v>3283.5274748842585</v>
      </c>
      <c r="AI148" s="424">
        <f t="shared" si="97"/>
        <v>3775.0540466300467</v>
      </c>
      <c r="AJ148" s="424">
        <f t="shared" si="98"/>
        <v>3671.1092824832026</v>
      </c>
      <c r="AK148" s="424">
        <f t="shared" si="99"/>
        <v>3030.3314127333615</v>
      </c>
      <c r="AM148" s="425" t="s">
        <v>636</v>
      </c>
      <c r="AN148" s="448">
        <f t="shared" si="112"/>
        <v>4780.425786038174</v>
      </c>
      <c r="AO148" s="448">
        <f t="shared" si="113"/>
        <v>7118.2656697717821</v>
      </c>
      <c r="AP148" s="448">
        <f t="shared" si="114"/>
        <v>12952.597265809405</v>
      </c>
      <c r="AQ148" s="448">
        <f t="shared" si="115"/>
        <v>13305.519597869799</v>
      </c>
      <c r="AS148" s="425" t="s">
        <v>636</v>
      </c>
      <c r="AT148" s="424">
        <f t="shared" si="100"/>
        <v>3298.2852417905015</v>
      </c>
      <c r="AU148" s="424">
        <f t="shared" si="101"/>
        <v>4403.9598707517462</v>
      </c>
      <c r="AV148" s="424">
        <f t="shared" si="102"/>
        <v>5307.493114267043</v>
      </c>
      <c r="AW148" s="424">
        <f t="shared" si="103"/>
        <v>4695.0852961422052</v>
      </c>
      <c r="AY148" s="425" t="s">
        <v>636</v>
      </c>
      <c r="AZ148" s="447">
        <f t="shared" si="104"/>
        <v>0.50112110200802695</v>
      </c>
      <c r="BA148" s="447">
        <f t="shared" si="105"/>
        <v>0.53844631091684336</v>
      </c>
      <c r="BB148" s="447">
        <f t="shared" si="106"/>
        <v>0.59112686805109671</v>
      </c>
      <c r="BC148" s="447">
        <f t="shared" si="107"/>
        <v>0.60774524832403176</v>
      </c>
    </row>
    <row r="149" spans="1:55" outlineLevel="1">
      <c r="A149" s="416" t="s">
        <v>288</v>
      </c>
      <c r="B149" s="416" t="s">
        <v>605</v>
      </c>
      <c r="C149" s="425" t="s">
        <v>635</v>
      </c>
      <c r="D149" s="424">
        <v>6005.0308066488815</v>
      </c>
      <c r="E149" s="424">
        <v>5126.7921681424486</v>
      </c>
      <c r="F149" s="424">
        <v>6126.9560520417435</v>
      </c>
      <c r="G149" s="424">
        <v>5930.7639461857498</v>
      </c>
      <c r="I149" s="425" t="s">
        <v>635</v>
      </c>
      <c r="J149" s="424">
        <v>1839798</v>
      </c>
      <c r="K149" s="424">
        <v>1415465</v>
      </c>
      <c r="L149" s="424">
        <v>1741350</v>
      </c>
      <c r="M149" s="424">
        <v>2003438</v>
      </c>
      <c r="O149" s="425" t="s">
        <v>635</v>
      </c>
      <c r="P149" s="449">
        <f t="shared" si="88"/>
        <v>1.5126566898726703E-2</v>
      </c>
      <c r="Q149" s="449">
        <f t="shared" si="89"/>
        <v>1.3783033577216485E-2</v>
      </c>
      <c r="R149" s="449">
        <f t="shared" si="90"/>
        <v>1.800793335970903E-2</v>
      </c>
      <c r="S149" s="449">
        <f t="shared" si="91"/>
        <v>1.9694122129418304E-2</v>
      </c>
      <c r="U149" s="425" t="s">
        <v>635</v>
      </c>
      <c r="V149" s="424">
        <f t="shared" si="92"/>
        <v>3263.9620255315431</v>
      </c>
      <c r="W149" s="424">
        <f t="shared" si="93"/>
        <v>3621.9844137032342</v>
      </c>
      <c r="X149" s="424">
        <f t="shared" si="94"/>
        <v>3518.509232516004</v>
      </c>
      <c r="Y149" s="424">
        <f t="shared" si="95"/>
        <v>2960.2932290321687</v>
      </c>
      <c r="AA149" s="425" t="s">
        <v>635</v>
      </c>
      <c r="AB149" s="424">
        <v>2669.5981585752129</v>
      </c>
      <c r="AC149" s="424">
        <v>2404.2176830318149</v>
      </c>
      <c r="AD149" s="424">
        <v>2867.1698244736749</v>
      </c>
      <c r="AE149" s="424">
        <v>2740.8065221429038</v>
      </c>
      <c r="AG149" s="425" t="s">
        <v>635</v>
      </c>
      <c r="AH149" s="424">
        <f t="shared" si="96"/>
        <v>1451.0278620670383</v>
      </c>
      <c r="AI149" s="424">
        <f t="shared" si="97"/>
        <v>1698.5355929195107</v>
      </c>
      <c r="AJ149" s="424">
        <f t="shared" si="98"/>
        <v>1646.5212762934934</v>
      </c>
      <c r="AK149" s="424">
        <f t="shared" si="99"/>
        <v>1368.0515804047361</v>
      </c>
      <c r="AM149" s="425" t="s">
        <v>635</v>
      </c>
      <c r="AN149" s="448">
        <f t="shared" si="112"/>
        <v>3335.4326480736686</v>
      </c>
      <c r="AO149" s="448">
        <f t="shared" si="113"/>
        <v>2722.5744851106338</v>
      </c>
      <c r="AP149" s="448">
        <f t="shared" si="114"/>
        <v>3259.7862275680686</v>
      </c>
      <c r="AQ149" s="448">
        <f t="shared" si="115"/>
        <v>3189.957424042846</v>
      </c>
      <c r="AS149" s="425" t="s">
        <v>635</v>
      </c>
      <c r="AT149" s="424">
        <f t="shared" si="100"/>
        <v>1812.9341634645045</v>
      </c>
      <c r="AU149" s="424">
        <f t="shared" si="101"/>
        <v>1923.4488207837239</v>
      </c>
      <c r="AV149" s="424">
        <f t="shared" si="102"/>
        <v>1871.9879562225103</v>
      </c>
      <c r="AW149" s="424">
        <f t="shared" si="103"/>
        <v>1592.2416486274326</v>
      </c>
      <c r="AY149" s="425" t="s">
        <v>635</v>
      </c>
      <c r="AZ149" s="447">
        <f t="shared" si="104"/>
        <v>0.55543972303699352</v>
      </c>
      <c r="BA149" s="447">
        <f t="shared" si="105"/>
        <v>0.53104834286603886</v>
      </c>
      <c r="BB149" s="447">
        <f t="shared" si="106"/>
        <v>0.53204008644419432</v>
      </c>
      <c r="BC149" s="447">
        <f t="shared" si="107"/>
        <v>0.53786619278523173</v>
      </c>
    </row>
    <row r="150" spans="1:55" outlineLevel="1">
      <c r="A150" s="416" t="s">
        <v>288</v>
      </c>
      <c r="B150" s="416" t="s">
        <v>604</v>
      </c>
      <c r="C150" s="425" t="s">
        <v>634</v>
      </c>
      <c r="D150" s="424">
        <v>1936.7578027088282</v>
      </c>
      <c r="E150" s="424">
        <v>1173.5201079236335</v>
      </c>
      <c r="F150" s="424">
        <v>1273.3238649877749</v>
      </c>
      <c r="G150" s="424">
        <v>3953.4774754321197</v>
      </c>
      <c r="I150" s="425" t="s">
        <v>634</v>
      </c>
      <c r="J150" s="424">
        <v>170341</v>
      </c>
      <c r="K150" s="424">
        <v>155254</v>
      </c>
      <c r="L150" s="424">
        <v>165858.9</v>
      </c>
      <c r="M150" s="424">
        <v>746539.1</v>
      </c>
      <c r="O150" s="425" t="s">
        <v>634</v>
      </c>
      <c r="P150" s="449">
        <f t="shared" si="88"/>
        <v>1.4005203463075867E-3</v>
      </c>
      <c r="Q150" s="449">
        <f t="shared" si="89"/>
        <v>1.5117795883311618E-3</v>
      </c>
      <c r="R150" s="449">
        <f t="shared" si="90"/>
        <v>1.7152071773708008E-3</v>
      </c>
      <c r="S150" s="449">
        <f t="shared" si="91"/>
        <v>7.3386010496885971E-3</v>
      </c>
      <c r="U150" s="425" t="s">
        <v>634</v>
      </c>
      <c r="V150" s="424">
        <f t="shared" si="92"/>
        <v>11369.886302820978</v>
      </c>
      <c r="W150" s="424">
        <f t="shared" si="93"/>
        <v>7558.7109377126098</v>
      </c>
      <c r="X150" s="424">
        <f t="shared" si="94"/>
        <v>7677.1512712780259</v>
      </c>
      <c r="Y150" s="424">
        <f t="shared" si="95"/>
        <v>5295.7406724337952</v>
      </c>
      <c r="AA150" s="425" t="s">
        <v>634</v>
      </c>
      <c r="AB150" s="424">
        <v>1044.6330165638867</v>
      </c>
      <c r="AC150" s="424">
        <v>588.3602478633079</v>
      </c>
      <c r="AD150" s="424">
        <v>678.0547953905367</v>
      </c>
      <c r="AE150" s="424">
        <v>1892.1644736206597</v>
      </c>
      <c r="AG150" s="425" t="s">
        <v>634</v>
      </c>
      <c r="AH150" s="424">
        <f t="shared" si="96"/>
        <v>6132.5988256725441</v>
      </c>
      <c r="AI150" s="424">
        <f t="shared" si="97"/>
        <v>3789.6624103939862</v>
      </c>
      <c r="AJ150" s="424">
        <f t="shared" si="98"/>
        <v>4088.1423631203193</v>
      </c>
      <c r="AK150" s="424">
        <f t="shared" si="99"/>
        <v>2534.58187738681</v>
      </c>
      <c r="AM150" s="425" t="s">
        <v>634</v>
      </c>
      <c r="AN150" s="448">
        <f t="shared" si="112"/>
        <v>892.12478614494148</v>
      </c>
      <c r="AO150" s="448">
        <f t="shared" si="113"/>
        <v>585.15986006032563</v>
      </c>
      <c r="AP150" s="448">
        <f t="shared" si="114"/>
        <v>595.26906959723817</v>
      </c>
      <c r="AQ150" s="448">
        <f t="shared" si="115"/>
        <v>2061.3130018114598</v>
      </c>
      <c r="AS150" s="425" t="s">
        <v>634</v>
      </c>
      <c r="AT150" s="424">
        <f t="shared" si="100"/>
        <v>5237.2874771484339</v>
      </c>
      <c r="AU150" s="424">
        <f t="shared" si="101"/>
        <v>3769.0485273186237</v>
      </c>
      <c r="AV150" s="424">
        <f t="shared" si="102"/>
        <v>3589.0089081577062</v>
      </c>
      <c r="AW150" s="424">
        <f t="shared" si="103"/>
        <v>2761.1587950469839</v>
      </c>
      <c r="AY150" s="425" t="s">
        <v>634</v>
      </c>
      <c r="AZ150" s="447">
        <f t="shared" si="104"/>
        <v>0.46062795507893628</v>
      </c>
      <c r="BA150" s="447">
        <f t="shared" si="105"/>
        <v>0.49863641543874143</v>
      </c>
      <c r="BB150" s="447">
        <f t="shared" si="106"/>
        <v>0.46749227432641682</v>
      </c>
      <c r="BC150" s="447">
        <f t="shared" si="107"/>
        <v>0.52139237282138706</v>
      </c>
    </row>
    <row r="151" spans="1:55" outlineLevel="1">
      <c r="A151" s="416" t="s">
        <v>288</v>
      </c>
      <c r="B151" s="416" t="s">
        <v>603</v>
      </c>
      <c r="C151" s="425" t="s">
        <v>633</v>
      </c>
      <c r="D151" s="424">
        <v>5691.0334072827554</v>
      </c>
      <c r="E151" s="424">
        <v>3670.8553525539164</v>
      </c>
      <c r="F151" s="424">
        <v>2786.3818061917223</v>
      </c>
      <c r="G151" s="424">
        <v>2676.6196779693996</v>
      </c>
      <c r="I151" s="425" t="s">
        <v>633</v>
      </c>
      <c r="J151" s="424">
        <v>464288</v>
      </c>
      <c r="K151" s="424">
        <v>238337</v>
      </c>
      <c r="L151" s="424">
        <v>215348</v>
      </c>
      <c r="M151" s="424">
        <v>192245</v>
      </c>
      <c r="O151" s="425" t="s">
        <v>633</v>
      </c>
      <c r="P151" s="449">
        <f t="shared" si="88"/>
        <v>3.8173122768238813E-3</v>
      </c>
      <c r="Q151" s="449">
        <f t="shared" si="89"/>
        <v>2.3207969633251583E-3</v>
      </c>
      <c r="R151" s="449">
        <f t="shared" si="90"/>
        <v>2.226991950582376E-3</v>
      </c>
      <c r="S151" s="449">
        <f t="shared" si="91"/>
        <v>1.8897996887201011E-3</v>
      </c>
      <c r="U151" s="425" t="s">
        <v>633</v>
      </c>
      <c r="V151" s="424">
        <f t="shared" si="92"/>
        <v>12257.550070824049</v>
      </c>
      <c r="W151" s="424">
        <f t="shared" si="93"/>
        <v>15401.953337307747</v>
      </c>
      <c r="X151" s="424">
        <f t="shared" si="94"/>
        <v>12938.972296894897</v>
      </c>
      <c r="Y151" s="424">
        <f t="shared" si="95"/>
        <v>13922.961210795596</v>
      </c>
      <c r="AA151" s="425" t="s">
        <v>633</v>
      </c>
      <c r="AB151" s="424">
        <v>3325.3519417065158</v>
      </c>
      <c r="AC151" s="424">
        <v>2150.8680330177353</v>
      </c>
      <c r="AD151" s="424">
        <v>1796.4087964147409</v>
      </c>
      <c r="AE151" s="424">
        <v>1773.8992050253705</v>
      </c>
      <c r="AG151" s="425" t="s">
        <v>633</v>
      </c>
      <c r="AH151" s="424">
        <f t="shared" si="96"/>
        <v>7162.2612294664432</v>
      </c>
      <c r="AI151" s="424">
        <f t="shared" si="97"/>
        <v>9024.4822793680196</v>
      </c>
      <c r="AJ151" s="424">
        <f t="shared" si="98"/>
        <v>8341.8875328061586</v>
      </c>
      <c r="AK151" s="424">
        <f t="shared" si="99"/>
        <v>9227.2839607031165</v>
      </c>
      <c r="AM151" s="425" t="s">
        <v>633</v>
      </c>
      <c r="AN151" s="448">
        <f t="shared" si="112"/>
        <v>2365.6814655762396</v>
      </c>
      <c r="AO151" s="448">
        <f t="shared" si="113"/>
        <v>1519.9873195361811</v>
      </c>
      <c r="AP151" s="448">
        <f t="shared" si="114"/>
        <v>989.97300977698137</v>
      </c>
      <c r="AQ151" s="448">
        <f t="shared" si="115"/>
        <v>902.7204729440291</v>
      </c>
      <c r="AS151" s="425" t="s">
        <v>633</v>
      </c>
      <c r="AT151" s="424">
        <f t="shared" si="100"/>
        <v>5095.2888413576047</v>
      </c>
      <c r="AU151" s="424">
        <f t="shared" si="101"/>
        <v>6377.4710579397279</v>
      </c>
      <c r="AV151" s="424">
        <f t="shared" si="102"/>
        <v>4597.0847640887368</v>
      </c>
      <c r="AW151" s="424">
        <f t="shared" si="103"/>
        <v>4695.6772500924817</v>
      </c>
      <c r="AY151" s="425" t="s">
        <v>633</v>
      </c>
      <c r="AZ151" s="447">
        <f t="shared" si="104"/>
        <v>0.41568574567650612</v>
      </c>
      <c r="BA151" s="447">
        <f t="shared" si="105"/>
        <v>0.4140689767246436</v>
      </c>
      <c r="BB151" s="447">
        <f t="shared" si="106"/>
        <v>0.3552897910749796</v>
      </c>
      <c r="BC151" s="447">
        <f t="shared" si="107"/>
        <v>0.33726138994422705</v>
      </c>
    </row>
    <row r="152" spans="1:55" outlineLevel="1">
      <c r="A152" s="416" t="s">
        <v>288</v>
      </c>
      <c r="B152" s="416" t="s">
        <v>97</v>
      </c>
      <c r="C152" s="425" t="s">
        <v>97</v>
      </c>
      <c r="D152" s="424">
        <v>0</v>
      </c>
      <c r="E152" s="424">
        <v>0</v>
      </c>
      <c r="F152" s="424">
        <v>0</v>
      </c>
      <c r="G152" s="424">
        <v>0</v>
      </c>
      <c r="I152" s="425" t="s">
        <v>97</v>
      </c>
      <c r="J152" s="424">
        <v>0</v>
      </c>
      <c r="K152" s="424">
        <v>0</v>
      </c>
      <c r="L152" s="424">
        <v>0</v>
      </c>
      <c r="M152" s="424">
        <v>0</v>
      </c>
      <c r="O152" s="425" t="s">
        <v>97</v>
      </c>
      <c r="P152" s="449">
        <f t="shared" si="88"/>
        <v>0</v>
      </c>
      <c r="Q152" s="449">
        <f t="shared" si="89"/>
        <v>0</v>
      </c>
      <c r="R152" s="449">
        <f t="shared" si="90"/>
        <v>0</v>
      </c>
      <c r="S152" s="449">
        <f t="shared" si="91"/>
        <v>0</v>
      </c>
      <c r="U152" s="425" t="s">
        <v>97</v>
      </c>
      <c r="V152" s="424">
        <f t="shared" si="92"/>
        <v>0</v>
      </c>
      <c r="W152" s="424">
        <f t="shared" si="93"/>
        <v>0</v>
      </c>
      <c r="X152" s="424">
        <f t="shared" si="94"/>
        <v>0</v>
      </c>
      <c r="Y152" s="424">
        <f t="shared" si="95"/>
        <v>0</v>
      </c>
      <c r="AA152" s="425" t="s">
        <v>97</v>
      </c>
      <c r="AB152" s="424">
        <v>0</v>
      </c>
      <c r="AC152" s="424">
        <v>0</v>
      </c>
      <c r="AD152" s="424">
        <v>0</v>
      </c>
      <c r="AE152" s="424">
        <v>0</v>
      </c>
      <c r="AG152" s="425" t="s">
        <v>97</v>
      </c>
      <c r="AH152" s="424">
        <f t="shared" si="96"/>
        <v>0</v>
      </c>
      <c r="AI152" s="424">
        <f t="shared" si="97"/>
        <v>0</v>
      </c>
      <c r="AJ152" s="424">
        <f t="shared" si="98"/>
        <v>0</v>
      </c>
      <c r="AK152" s="424">
        <f t="shared" si="99"/>
        <v>0</v>
      </c>
      <c r="AM152" s="425" t="s">
        <v>97</v>
      </c>
      <c r="AN152" s="448">
        <f t="shared" si="112"/>
        <v>0</v>
      </c>
      <c r="AO152" s="448">
        <f t="shared" si="113"/>
        <v>0</v>
      </c>
      <c r="AP152" s="448">
        <f t="shared" si="114"/>
        <v>0</v>
      </c>
      <c r="AQ152" s="448">
        <f t="shared" si="115"/>
        <v>0</v>
      </c>
      <c r="AS152" s="425" t="s">
        <v>97</v>
      </c>
      <c r="AT152" s="424">
        <f t="shared" si="100"/>
        <v>0</v>
      </c>
      <c r="AU152" s="424">
        <f t="shared" si="101"/>
        <v>0</v>
      </c>
      <c r="AV152" s="424">
        <f t="shared" si="102"/>
        <v>0</v>
      </c>
      <c r="AW152" s="424">
        <f t="shared" si="103"/>
        <v>0</v>
      </c>
      <c r="AY152" s="425" t="s">
        <v>97</v>
      </c>
      <c r="AZ152" s="447">
        <f t="shared" si="104"/>
        <v>0</v>
      </c>
      <c r="BA152" s="447">
        <f t="shared" si="105"/>
        <v>0</v>
      </c>
      <c r="BB152" s="447">
        <f t="shared" si="106"/>
        <v>0</v>
      </c>
      <c r="BC152" s="447">
        <f t="shared" si="107"/>
        <v>0</v>
      </c>
    </row>
    <row r="153" spans="1:55" outlineLevel="1">
      <c r="A153" s="416" t="s">
        <v>288</v>
      </c>
      <c r="B153" s="416" t="s">
        <v>602</v>
      </c>
      <c r="C153" s="425" t="s">
        <v>632</v>
      </c>
      <c r="D153" s="424">
        <v>0.28897788597830759</v>
      </c>
      <c r="E153" s="424">
        <v>0.20574945679457601</v>
      </c>
      <c r="F153" s="424">
        <v>1.9099052009395066E-2</v>
      </c>
      <c r="G153" s="424">
        <v>88.670021282582113</v>
      </c>
      <c r="I153" s="425" t="s">
        <v>632</v>
      </c>
      <c r="J153" s="424">
        <v>23</v>
      </c>
      <c r="K153" s="424">
        <v>799</v>
      </c>
      <c r="L153" s="424">
        <v>1</v>
      </c>
      <c r="M153" s="424">
        <v>8534</v>
      </c>
      <c r="O153" s="425" t="s">
        <v>632</v>
      </c>
      <c r="P153" s="449">
        <f t="shared" si="88"/>
        <v>1.8910284643787751E-7</v>
      </c>
      <c r="Q153" s="449">
        <f t="shared" si="89"/>
        <v>7.7802304035747761E-6</v>
      </c>
      <c r="R153" s="449">
        <f t="shared" si="90"/>
        <v>1.0341363516644576E-8</v>
      </c>
      <c r="S153" s="449">
        <f t="shared" si="91"/>
        <v>8.3890611165634185E-5</v>
      </c>
      <c r="U153" s="425" t="s">
        <v>632</v>
      </c>
      <c r="V153" s="424">
        <f t="shared" si="92"/>
        <v>12564.255912100329</v>
      </c>
      <c r="W153" s="424">
        <f t="shared" si="93"/>
        <v>257.50870687681606</v>
      </c>
      <c r="X153" s="424">
        <f t="shared" si="94"/>
        <v>19099.052009395065</v>
      </c>
      <c r="Y153" s="424">
        <f t="shared" si="95"/>
        <v>10390.206384178828</v>
      </c>
      <c r="AA153" s="425" t="s">
        <v>632</v>
      </c>
      <c r="AB153" s="424">
        <v>9.9019650860164177E-2</v>
      </c>
      <c r="AC153" s="424">
        <v>0.19359315770350194</v>
      </c>
      <c r="AD153" s="424">
        <v>1.8015627727374309E-2</v>
      </c>
      <c r="AE153" s="424">
        <v>35.451526774014695</v>
      </c>
      <c r="AG153" s="425" t="s">
        <v>632</v>
      </c>
      <c r="AH153" s="424">
        <f t="shared" si="96"/>
        <v>4305.2022113114863</v>
      </c>
      <c r="AI153" s="424">
        <f t="shared" si="97"/>
        <v>242.29431502315634</v>
      </c>
      <c r="AJ153" s="424">
        <f t="shared" si="98"/>
        <v>18015.627727374311</v>
      </c>
      <c r="AK153" s="424">
        <f t="shared" si="99"/>
        <v>4154.1512507633815</v>
      </c>
      <c r="AM153" s="425" t="s">
        <v>632</v>
      </c>
      <c r="AN153" s="448">
        <f t="shared" si="112"/>
        <v>0.18995823511814341</v>
      </c>
      <c r="AO153" s="448">
        <f t="shared" si="113"/>
        <v>1.2156299091074074E-2</v>
      </c>
      <c r="AP153" s="448">
        <f t="shared" si="114"/>
        <v>1.0834242820207569E-3</v>
      </c>
      <c r="AQ153" s="448">
        <f t="shared" si="115"/>
        <v>53.218494508567417</v>
      </c>
      <c r="AS153" s="425" t="s">
        <v>632</v>
      </c>
      <c r="AT153" s="424">
        <f t="shared" si="100"/>
        <v>8259.0537007888433</v>
      </c>
      <c r="AU153" s="424">
        <f t="shared" si="101"/>
        <v>15.214391853659667</v>
      </c>
      <c r="AV153" s="424">
        <f t="shared" si="102"/>
        <v>1083.4242820207569</v>
      </c>
      <c r="AW153" s="424">
        <f t="shared" si="103"/>
        <v>6236.0551334154461</v>
      </c>
      <c r="AY153" s="425" t="s">
        <v>632</v>
      </c>
      <c r="AZ153" s="447">
        <f t="shared" si="104"/>
        <v>0.65734523067416595</v>
      </c>
      <c r="BA153" s="447">
        <f t="shared" si="105"/>
        <v>5.9083019126563933E-2</v>
      </c>
      <c r="BB153" s="447">
        <f t="shared" si="106"/>
        <v>5.6726599911231551E-2</v>
      </c>
      <c r="BC153" s="447">
        <f t="shared" si="107"/>
        <v>0.60018587724215855</v>
      </c>
    </row>
    <row r="154" spans="1:55" outlineLevel="1">
      <c r="A154" s="416" t="s">
        <v>288</v>
      </c>
      <c r="B154" s="416" t="s">
        <v>601</v>
      </c>
      <c r="C154" s="425" t="s">
        <v>631</v>
      </c>
      <c r="D154" s="424">
        <v>100.35865392166725</v>
      </c>
      <c r="E154" s="424">
        <v>37.193700077727357</v>
      </c>
      <c r="F154" s="424">
        <v>33.773333775794541</v>
      </c>
      <c r="G154" s="424">
        <v>62.520242476803823</v>
      </c>
      <c r="I154" s="425" t="s">
        <v>631</v>
      </c>
      <c r="J154" s="424">
        <v>12573</v>
      </c>
      <c r="K154" s="424">
        <v>4569</v>
      </c>
      <c r="L154" s="424">
        <v>7321</v>
      </c>
      <c r="M154" s="424">
        <v>6852</v>
      </c>
      <c r="O154" s="425" t="s">
        <v>631</v>
      </c>
      <c r="P154" s="449">
        <f t="shared" si="88"/>
        <v>1.0337348209841017E-4</v>
      </c>
      <c r="Q154" s="449">
        <f t="shared" si="89"/>
        <v>4.4490453959866276E-5</v>
      </c>
      <c r="R154" s="449">
        <f t="shared" si="90"/>
        <v>7.5709122305354934E-5</v>
      </c>
      <c r="S154" s="449">
        <f t="shared" si="91"/>
        <v>6.7356276975266626E-5</v>
      </c>
      <c r="U154" s="425" t="s">
        <v>631</v>
      </c>
      <c r="V154" s="424">
        <f t="shared" si="92"/>
        <v>7982.0769841459678</v>
      </c>
      <c r="W154" s="424">
        <f t="shared" si="93"/>
        <v>8140.4465042082193</v>
      </c>
      <c r="X154" s="424">
        <f t="shared" si="94"/>
        <v>4613.2131916124226</v>
      </c>
      <c r="Y154" s="424">
        <f t="shared" si="95"/>
        <v>9124.3786451844462</v>
      </c>
      <c r="AA154" s="425" t="s">
        <v>631</v>
      </c>
      <c r="AB154" s="424">
        <v>93.351317639939936</v>
      </c>
      <c r="AC154" s="424">
        <v>34.99618398464731</v>
      </c>
      <c r="AD154" s="424">
        <v>31.857487383026562</v>
      </c>
      <c r="AE154" s="424">
        <v>59.096573625525998</v>
      </c>
      <c r="AG154" s="425" t="s">
        <v>631</v>
      </c>
      <c r="AH154" s="424">
        <f t="shared" si="96"/>
        <v>7424.7449009735092</v>
      </c>
      <c r="AI154" s="424">
        <f t="shared" si="97"/>
        <v>7659.4843477013155</v>
      </c>
      <c r="AJ154" s="424">
        <f t="shared" si="98"/>
        <v>4351.521292586609</v>
      </c>
      <c r="AK154" s="424">
        <f t="shared" si="99"/>
        <v>8624.7188595338575</v>
      </c>
      <c r="AM154" s="425" t="s">
        <v>631</v>
      </c>
      <c r="AN154" s="448">
        <f t="shared" si="112"/>
        <v>7.0073362817273193</v>
      </c>
      <c r="AO154" s="448">
        <f t="shared" si="113"/>
        <v>2.197516093080047</v>
      </c>
      <c r="AP154" s="448">
        <f t="shared" si="114"/>
        <v>1.9158463927679783</v>
      </c>
      <c r="AQ154" s="448">
        <f t="shared" si="115"/>
        <v>3.4236688512778244</v>
      </c>
      <c r="AS154" s="425" t="s">
        <v>631</v>
      </c>
      <c r="AT154" s="424">
        <f t="shared" si="100"/>
        <v>557.3320831724584</v>
      </c>
      <c r="AU154" s="424">
        <f t="shared" si="101"/>
        <v>480.96215650690459</v>
      </c>
      <c r="AV154" s="424">
        <f t="shared" si="102"/>
        <v>261.6918990258132</v>
      </c>
      <c r="AW154" s="424">
        <f t="shared" si="103"/>
        <v>499.65978565058737</v>
      </c>
      <c r="AY154" s="425" t="s">
        <v>631</v>
      </c>
      <c r="AZ154" s="447">
        <f t="shared" si="104"/>
        <v>6.9822940104365502E-2</v>
      </c>
      <c r="BA154" s="447">
        <f t="shared" si="105"/>
        <v>5.9083019126563913E-2</v>
      </c>
      <c r="BB154" s="447">
        <f t="shared" si="106"/>
        <v>5.6726599911231496E-2</v>
      </c>
      <c r="BC154" s="447">
        <f t="shared" si="107"/>
        <v>5.4760965659211402E-2</v>
      </c>
    </row>
    <row r="155" spans="1:55" outlineLevel="1">
      <c r="A155" s="416" t="s">
        <v>288</v>
      </c>
      <c r="B155" s="416" t="s">
        <v>597</v>
      </c>
      <c r="C155" s="425" t="s">
        <v>630</v>
      </c>
      <c r="D155" s="424">
        <v>7572.6662877612271</v>
      </c>
      <c r="E155" s="424">
        <v>3688.0434308504505</v>
      </c>
      <c r="F155" s="424">
        <v>823.46709689443003</v>
      </c>
      <c r="G155" s="424">
        <v>4070.000068811361</v>
      </c>
      <c r="I155" s="425" t="s">
        <v>630</v>
      </c>
      <c r="J155" s="424">
        <v>775533.25600000005</v>
      </c>
      <c r="K155" s="424">
        <v>530416.09000000008</v>
      </c>
      <c r="L155" s="424">
        <v>175619</v>
      </c>
      <c r="M155" s="424">
        <v>293179</v>
      </c>
      <c r="O155" s="425" t="s">
        <v>630</v>
      </c>
      <c r="P155" s="449">
        <f t="shared" si="88"/>
        <v>6.3763280963841373E-3</v>
      </c>
      <c r="Q155" s="449">
        <f t="shared" si="89"/>
        <v>5.1649053691655263E-3</v>
      </c>
      <c r="R155" s="449">
        <f t="shared" si="90"/>
        <v>1.8161399194296037E-3</v>
      </c>
      <c r="S155" s="449">
        <f t="shared" si="91"/>
        <v>2.8819973624243573E-3</v>
      </c>
      <c r="U155" s="425" t="s">
        <v>630</v>
      </c>
      <c r="V155" s="424">
        <f t="shared" si="92"/>
        <v>9764.4636502360718</v>
      </c>
      <c r="W155" s="424">
        <f t="shared" si="93"/>
        <v>6953.1137919486</v>
      </c>
      <c r="X155" s="424">
        <f t="shared" si="94"/>
        <v>4688.9408144587433</v>
      </c>
      <c r="Y155" s="424">
        <f t="shared" si="95"/>
        <v>13882.304219645202</v>
      </c>
      <c r="AA155" s="425" t="s">
        <v>630</v>
      </c>
      <c r="AB155" s="424">
        <v>3414.2173800082078</v>
      </c>
      <c r="AC155" s="424">
        <v>1991.2278943185459</v>
      </c>
      <c r="AD155" s="424">
        <v>512.1890077325628</v>
      </c>
      <c r="AE155" s="424">
        <v>2190.2121750676179</v>
      </c>
      <c r="AG155" s="425" t="s">
        <v>630</v>
      </c>
      <c r="AH155" s="424">
        <f t="shared" si="96"/>
        <v>4402.4126026752974</v>
      </c>
      <c r="AI155" s="424">
        <f t="shared" si="97"/>
        <v>3754.0865216184252</v>
      </c>
      <c r="AJ155" s="424">
        <f t="shared" si="98"/>
        <v>2916.4783294094759</v>
      </c>
      <c r="AK155" s="424">
        <f t="shared" si="99"/>
        <v>7470.5629498279823</v>
      </c>
      <c r="AM155" s="425" t="s">
        <v>630</v>
      </c>
      <c r="AN155" s="448">
        <f t="shared" si="112"/>
        <v>4158.4489077530197</v>
      </c>
      <c r="AO155" s="448">
        <f t="shared" si="113"/>
        <v>1696.8155365319046</v>
      </c>
      <c r="AP155" s="448">
        <f t="shared" si="114"/>
        <v>311.27808916186723</v>
      </c>
      <c r="AQ155" s="448">
        <f t="shared" si="115"/>
        <v>1879.7878937437431</v>
      </c>
      <c r="AS155" s="425" t="s">
        <v>630</v>
      </c>
      <c r="AT155" s="424">
        <f t="shared" si="100"/>
        <v>5362.0510475607762</v>
      </c>
      <c r="AU155" s="424">
        <f t="shared" si="101"/>
        <v>3199.0272703301748</v>
      </c>
      <c r="AV155" s="424">
        <f t="shared" si="102"/>
        <v>1772.4624850492669</v>
      </c>
      <c r="AW155" s="424">
        <f t="shared" si="103"/>
        <v>6411.7412698172211</v>
      </c>
      <c r="AY155" s="425" t="s">
        <v>630</v>
      </c>
      <c r="AZ155" s="447">
        <f t="shared" si="104"/>
        <v>0.54913933213639843</v>
      </c>
      <c r="BA155" s="447">
        <f t="shared" si="105"/>
        <v>0.46008556253379712</v>
      </c>
      <c r="BB155" s="447">
        <f t="shared" si="106"/>
        <v>0.37800914005647712</v>
      </c>
      <c r="BC155" s="447">
        <f t="shared" si="107"/>
        <v>0.46186433954845929</v>
      </c>
    </row>
    <row r="156" spans="1:55" outlineLevel="1">
      <c r="A156" s="416" t="s">
        <v>288</v>
      </c>
      <c r="B156" s="416" t="s">
        <v>600</v>
      </c>
      <c r="C156" s="425" t="s">
        <v>629</v>
      </c>
      <c r="D156" s="424">
        <v>479.6414758087742</v>
      </c>
      <c r="E156" s="424">
        <v>2301.5918761698076</v>
      </c>
      <c r="F156" s="424">
        <v>3195.0098097388818</v>
      </c>
      <c r="G156" s="424">
        <v>2599.2497468980473</v>
      </c>
      <c r="I156" s="425" t="s">
        <v>629</v>
      </c>
      <c r="J156" s="424">
        <v>163690</v>
      </c>
      <c r="K156" s="424">
        <v>489095</v>
      </c>
      <c r="L156" s="424">
        <v>614050</v>
      </c>
      <c r="M156" s="424">
        <v>645049</v>
      </c>
      <c r="O156" s="425" t="s">
        <v>629</v>
      </c>
      <c r="P156" s="449">
        <f t="shared" si="88"/>
        <v>1.3458367362354855E-3</v>
      </c>
      <c r="Q156" s="449">
        <f t="shared" si="89"/>
        <v>4.7625429151894935E-3</v>
      </c>
      <c r="R156" s="449">
        <f t="shared" si="90"/>
        <v>6.3501142673956018E-3</v>
      </c>
      <c r="S156" s="449">
        <f t="shared" si="91"/>
        <v>6.3409368223319856E-3</v>
      </c>
      <c r="U156" s="425" t="s">
        <v>629</v>
      </c>
      <c r="V156" s="424">
        <f t="shared" si="92"/>
        <v>2930.1819036518673</v>
      </c>
      <c r="W156" s="424">
        <f t="shared" si="93"/>
        <v>4705.8176349580499</v>
      </c>
      <c r="X156" s="424">
        <f t="shared" si="94"/>
        <v>5203.1753273168006</v>
      </c>
      <c r="Y156" s="424">
        <f t="shared" si="95"/>
        <v>4029.5384488589975</v>
      </c>
      <c r="AA156" s="425" t="s">
        <v>629</v>
      </c>
      <c r="AB156" s="424">
        <v>183.84055854762155</v>
      </c>
      <c r="AC156" s="424">
        <v>987.73920506772629</v>
      </c>
      <c r="AD156" s="424">
        <v>1297.3110212591359</v>
      </c>
      <c r="AE156" s="424">
        <v>1235.7057669688768</v>
      </c>
      <c r="AG156" s="425" t="s">
        <v>629</v>
      </c>
      <c r="AH156" s="424">
        <f t="shared" si="96"/>
        <v>1123.1019521511489</v>
      </c>
      <c r="AI156" s="424">
        <f t="shared" si="97"/>
        <v>2019.5242336718352</v>
      </c>
      <c r="AJ156" s="424">
        <f t="shared" si="98"/>
        <v>2112.7123544648416</v>
      </c>
      <c r="AK156" s="424">
        <f t="shared" si="99"/>
        <v>1915.677362446693</v>
      </c>
      <c r="AM156" s="425" t="s">
        <v>629</v>
      </c>
      <c r="AN156" s="448">
        <f t="shared" si="112"/>
        <v>295.80091726115268</v>
      </c>
      <c r="AO156" s="448">
        <f t="shared" si="113"/>
        <v>1313.8526711020813</v>
      </c>
      <c r="AP156" s="448">
        <f t="shared" si="114"/>
        <v>1897.6987884797459</v>
      </c>
      <c r="AQ156" s="448">
        <f t="shared" si="115"/>
        <v>1363.5439799291705</v>
      </c>
      <c r="AS156" s="425" t="s">
        <v>629</v>
      </c>
      <c r="AT156" s="424">
        <f t="shared" si="100"/>
        <v>1807.0799515007191</v>
      </c>
      <c r="AU156" s="424">
        <f t="shared" si="101"/>
        <v>2686.2934012862152</v>
      </c>
      <c r="AV156" s="424">
        <f t="shared" si="102"/>
        <v>3090.4629728519599</v>
      </c>
      <c r="AW156" s="424">
        <f t="shared" si="103"/>
        <v>2113.8610864123043</v>
      </c>
      <c r="AY156" s="425" t="s">
        <v>629</v>
      </c>
      <c r="AZ156" s="447">
        <f t="shared" si="104"/>
        <v>0.6167125492272566</v>
      </c>
      <c r="BA156" s="447">
        <f t="shared" si="105"/>
        <v>0.57084519836267766</v>
      </c>
      <c r="BB156" s="447">
        <f t="shared" si="106"/>
        <v>0.59395710858078365</v>
      </c>
      <c r="BC156" s="447">
        <f t="shared" si="107"/>
        <v>0.52459136778080984</v>
      </c>
    </row>
    <row r="157" spans="1:55">
      <c r="C157" s="432" t="s">
        <v>302</v>
      </c>
      <c r="D157" s="431">
        <f>SUM(D158:D168)</f>
        <v>28053.8614551069</v>
      </c>
      <c r="E157" s="431">
        <f>SUM(E158:E168)</f>
        <v>14535.170653088731</v>
      </c>
      <c r="F157" s="431">
        <f>SUM(F158:F168)</f>
        <v>45357.003715507264</v>
      </c>
      <c r="G157" s="431">
        <f>SUM(G158:G168)</f>
        <v>36894.542717328804</v>
      </c>
      <c r="I157" s="432" t="s">
        <v>302</v>
      </c>
      <c r="J157" s="431">
        <f>SUM(J158:J168)</f>
        <v>4178472.5999999996</v>
      </c>
      <c r="K157" s="431">
        <f>SUM(K158:K168)</f>
        <v>2044827</v>
      </c>
      <c r="L157" s="431">
        <f>SUM(L158:L168)</f>
        <v>5169970</v>
      </c>
      <c r="M157" s="431">
        <f>SUM(M158:M168)</f>
        <v>3850912</v>
      </c>
      <c r="O157" s="432" t="s">
        <v>302</v>
      </c>
      <c r="P157" s="445">
        <f t="shared" si="88"/>
        <v>3.4354828800986031E-2</v>
      </c>
      <c r="Q157" s="445">
        <f t="shared" si="89"/>
        <v>1.9911420770276095E-2</v>
      </c>
      <c r="R157" s="445">
        <f t="shared" si="90"/>
        <v>5.3464539140146955E-2</v>
      </c>
      <c r="S157" s="445">
        <f t="shared" si="91"/>
        <v>3.7855092714445121E-2</v>
      </c>
      <c r="U157" s="432" t="s">
        <v>302</v>
      </c>
      <c r="V157" s="431">
        <f t="shared" si="92"/>
        <v>6713.9034141582988</v>
      </c>
      <c r="W157" s="431">
        <f t="shared" si="93"/>
        <v>7108.2642458695682</v>
      </c>
      <c r="X157" s="431">
        <f t="shared" si="94"/>
        <v>8773.1657467078658</v>
      </c>
      <c r="Y157" s="431">
        <f t="shared" si="95"/>
        <v>9580.7285955453681</v>
      </c>
      <c r="AA157" s="432" t="s">
        <v>302</v>
      </c>
      <c r="AB157" s="431">
        <f>SUM(AB158:AB168)</f>
        <v>11516.112681658367</v>
      </c>
      <c r="AC157" s="431">
        <f>SUM(AC158:AC168)</f>
        <v>6262.1272015793911</v>
      </c>
      <c r="AD157" s="431">
        <f>SUM(AD158:AD168)</f>
        <v>23401.934023667942</v>
      </c>
      <c r="AE157" s="431">
        <f>SUM(AE158:AE168)</f>
        <v>17894.189741067446</v>
      </c>
      <c r="AG157" s="432" t="s">
        <v>302</v>
      </c>
      <c r="AH157" s="431">
        <f t="shared" si="96"/>
        <v>2756.0579628207611</v>
      </c>
      <c r="AI157" s="431">
        <f t="shared" si="97"/>
        <v>3062.4239613323725</v>
      </c>
      <c r="AJ157" s="431">
        <f t="shared" si="98"/>
        <v>4526.5125375327016</v>
      </c>
      <c r="AK157" s="431">
        <f t="shared" si="99"/>
        <v>4646.7407567525424</v>
      </c>
      <c r="AM157" s="432" t="s">
        <v>302</v>
      </c>
      <c r="AN157" s="444">
        <f>SUM(AN158:AN168)</f>
        <v>16537.748773448533</v>
      </c>
      <c r="AO157" s="444">
        <f>SUM(AO158:AO168)</f>
        <v>8273.043451509342</v>
      </c>
      <c r="AP157" s="444">
        <f>SUM(AP158:AP168)</f>
        <v>21955.069691839322</v>
      </c>
      <c r="AQ157" s="444">
        <f>SUM(AQ158:AQ168)</f>
        <v>19000.352976261354</v>
      </c>
      <c r="AS157" s="432" t="s">
        <v>302</v>
      </c>
      <c r="AT157" s="431">
        <f t="shared" si="100"/>
        <v>3957.8454513375373</v>
      </c>
      <c r="AU157" s="431">
        <f t="shared" si="101"/>
        <v>4045.8402845371966</v>
      </c>
      <c r="AV157" s="431">
        <f t="shared" si="102"/>
        <v>4246.6532091751633</v>
      </c>
      <c r="AW157" s="431">
        <f t="shared" si="103"/>
        <v>4933.9878387928247</v>
      </c>
      <c r="AY157" s="432" t="s">
        <v>302</v>
      </c>
      <c r="AZ157" s="443">
        <f t="shared" si="104"/>
        <v>0.58949990894882731</v>
      </c>
      <c r="BA157" s="443">
        <f t="shared" si="105"/>
        <v>0.56917415343529631</v>
      </c>
      <c r="BB157" s="443">
        <f t="shared" si="106"/>
        <v>0.48405026552344832</v>
      </c>
      <c r="BC157" s="443">
        <f t="shared" si="107"/>
        <v>0.51499087878211258</v>
      </c>
    </row>
    <row r="158" spans="1:55" outlineLevel="1">
      <c r="A158" s="416" t="s">
        <v>302</v>
      </c>
      <c r="B158" s="416" t="s">
        <v>608</v>
      </c>
      <c r="C158" s="425" t="s">
        <v>638</v>
      </c>
      <c r="D158" s="424">
        <v>2396.0521473949266</v>
      </c>
      <c r="E158" s="424">
        <v>1534.5124299542581</v>
      </c>
      <c r="F158" s="424">
        <v>3157.3393197657706</v>
      </c>
      <c r="G158" s="424">
        <v>1682.2961042502948</v>
      </c>
      <c r="I158" s="425" t="s">
        <v>638</v>
      </c>
      <c r="J158" s="424">
        <v>542350.05000000005</v>
      </c>
      <c r="K158" s="424">
        <v>407371</v>
      </c>
      <c r="L158" s="424">
        <v>663287</v>
      </c>
      <c r="M158" s="424">
        <v>314223</v>
      </c>
      <c r="O158" s="425" t="s">
        <v>638</v>
      </c>
      <c r="P158" s="449">
        <f t="shared" si="88"/>
        <v>4.4591277487271829E-3</v>
      </c>
      <c r="Q158" s="449">
        <f t="shared" si="89"/>
        <v>3.966758748103455E-3</v>
      </c>
      <c r="R158" s="449">
        <f t="shared" si="90"/>
        <v>6.8592919828646308E-3</v>
      </c>
      <c r="S158" s="449">
        <f t="shared" si="91"/>
        <v>3.0888633129012269E-3</v>
      </c>
      <c r="U158" s="425" t="s">
        <v>638</v>
      </c>
      <c r="V158" s="424">
        <f t="shared" si="92"/>
        <v>4417.9071199402051</v>
      </c>
      <c r="W158" s="424">
        <f t="shared" si="93"/>
        <v>3766.8671308322346</v>
      </c>
      <c r="X158" s="424">
        <f t="shared" si="94"/>
        <v>4760.1405119741084</v>
      </c>
      <c r="Y158" s="424">
        <f t="shared" si="95"/>
        <v>5353.8286638797754</v>
      </c>
      <c r="AA158" s="425" t="s">
        <v>638</v>
      </c>
      <c r="AB158" s="424">
        <v>1058.1380457775238</v>
      </c>
      <c r="AC158" s="424">
        <v>720.35480202287818</v>
      </c>
      <c r="AD158" s="424">
        <v>1763.8365905885803</v>
      </c>
      <c r="AE158" s="424">
        <v>879.42190101700135</v>
      </c>
      <c r="AG158" s="425" t="s">
        <v>638</v>
      </c>
      <c r="AH158" s="424">
        <f t="shared" si="96"/>
        <v>1951.0241508736353</v>
      </c>
      <c r="AI158" s="424">
        <f t="shared" si="97"/>
        <v>1768.3016268288077</v>
      </c>
      <c r="AJ158" s="424">
        <f t="shared" si="98"/>
        <v>2659.2358821876205</v>
      </c>
      <c r="AK158" s="424">
        <f t="shared" si="99"/>
        <v>2798.7190658131371</v>
      </c>
      <c r="AM158" s="425" t="s">
        <v>638</v>
      </c>
      <c r="AN158" s="448">
        <f t="shared" ref="AN158:AN169" si="116">D158-AB158</f>
        <v>1337.9141016174028</v>
      </c>
      <c r="AO158" s="448">
        <f t="shared" ref="AO158:AO169" si="117">E158-AC158</f>
        <v>814.15762793137992</v>
      </c>
      <c r="AP158" s="448">
        <f t="shared" ref="AP158:AP169" si="118">F158-AD158</f>
        <v>1393.5027291771903</v>
      </c>
      <c r="AQ158" s="448">
        <f t="shared" ref="AQ158:AQ169" si="119">G158-AE158</f>
        <v>802.87420323329343</v>
      </c>
      <c r="AS158" s="425" t="s">
        <v>638</v>
      </c>
      <c r="AT158" s="424">
        <f t="shared" si="100"/>
        <v>2466.8829690665698</v>
      </c>
      <c r="AU158" s="424">
        <f t="shared" si="101"/>
        <v>1998.5655040034267</v>
      </c>
      <c r="AV158" s="424">
        <f t="shared" si="102"/>
        <v>2100.9046297864879</v>
      </c>
      <c r="AW158" s="424">
        <f t="shared" si="103"/>
        <v>2555.1095980666387</v>
      </c>
      <c r="AY158" s="425" t="s">
        <v>638</v>
      </c>
      <c r="AZ158" s="447">
        <f t="shared" si="104"/>
        <v>0.55838271427941621</v>
      </c>
      <c r="BA158" s="447">
        <f t="shared" si="105"/>
        <v>0.53056437474126483</v>
      </c>
      <c r="BB158" s="447">
        <f t="shared" si="106"/>
        <v>0.44135349040677968</v>
      </c>
      <c r="BC158" s="447">
        <f t="shared" si="107"/>
        <v>0.47724904147661301</v>
      </c>
    </row>
    <row r="159" spans="1:55" outlineLevel="1">
      <c r="A159" s="416" t="s">
        <v>302</v>
      </c>
      <c r="B159" s="416" t="s">
        <v>607</v>
      </c>
      <c r="C159" s="425" t="s">
        <v>637</v>
      </c>
      <c r="D159" s="424">
        <v>4008.3577026573485</v>
      </c>
      <c r="E159" s="424">
        <v>2658.1411816253285</v>
      </c>
      <c r="F159" s="424">
        <v>3929.5175580631926</v>
      </c>
      <c r="G159" s="424">
        <v>2680.2576634432899</v>
      </c>
      <c r="I159" s="425" t="s">
        <v>637</v>
      </c>
      <c r="J159" s="424">
        <v>365561</v>
      </c>
      <c r="K159" s="424">
        <v>326080</v>
      </c>
      <c r="L159" s="424">
        <v>476138</v>
      </c>
      <c r="M159" s="424">
        <v>301033</v>
      </c>
      <c r="O159" s="425" t="s">
        <v>637</v>
      </c>
      <c r="P159" s="449">
        <f t="shared" si="88"/>
        <v>3.0055924194207365E-3</v>
      </c>
      <c r="Q159" s="449">
        <f t="shared" si="89"/>
        <v>3.1751909011234832E-3</v>
      </c>
      <c r="R159" s="449">
        <f t="shared" si="90"/>
        <v>4.9239161420881151E-3</v>
      </c>
      <c r="S159" s="449">
        <f t="shared" si="91"/>
        <v>2.9592034627401401E-3</v>
      </c>
      <c r="U159" s="425" t="s">
        <v>637</v>
      </c>
      <c r="V159" s="424">
        <f t="shared" si="92"/>
        <v>10964.948948759164</v>
      </c>
      <c r="W159" s="424">
        <f t="shared" si="93"/>
        <v>8151.8068621974007</v>
      </c>
      <c r="X159" s="424">
        <f t="shared" si="94"/>
        <v>8252.8963411094956</v>
      </c>
      <c r="Y159" s="424">
        <f t="shared" si="95"/>
        <v>8903.5343747804709</v>
      </c>
      <c r="AA159" s="425" t="s">
        <v>637</v>
      </c>
      <c r="AB159" s="424">
        <v>1930.1715063910003</v>
      </c>
      <c r="AC159" s="424">
        <v>1330.9111473835717</v>
      </c>
      <c r="AD159" s="424">
        <v>2156.8709681807072</v>
      </c>
      <c r="AE159" s="424">
        <v>1322.6081138290961</v>
      </c>
      <c r="AG159" s="425" t="s">
        <v>637</v>
      </c>
      <c r="AH159" s="424">
        <f t="shared" si="96"/>
        <v>5280.0257860958918</v>
      </c>
      <c r="AI159" s="424">
        <f t="shared" si="97"/>
        <v>4081.5479249986861</v>
      </c>
      <c r="AJ159" s="424">
        <f t="shared" si="98"/>
        <v>4529.9282312705718</v>
      </c>
      <c r="AK159" s="424">
        <f t="shared" si="99"/>
        <v>4393.5652032471389</v>
      </c>
      <c r="AM159" s="425" t="s">
        <v>637</v>
      </c>
      <c r="AN159" s="448">
        <f t="shared" si="116"/>
        <v>2078.1861962663479</v>
      </c>
      <c r="AO159" s="448">
        <f t="shared" si="117"/>
        <v>1327.2300342417568</v>
      </c>
      <c r="AP159" s="448">
        <f t="shared" si="118"/>
        <v>1772.6465898824854</v>
      </c>
      <c r="AQ159" s="448">
        <f t="shared" si="119"/>
        <v>1357.6495496141938</v>
      </c>
      <c r="AS159" s="425" t="s">
        <v>637</v>
      </c>
      <c r="AT159" s="424">
        <f t="shared" si="100"/>
        <v>5684.9231626632709</v>
      </c>
      <c r="AU159" s="424">
        <f t="shared" si="101"/>
        <v>4070.2589371987146</v>
      </c>
      <c r="AV159" s="424">
        <f t="shared" si="102"/>
        <v>3722.9681098389237</v>
      </c>
      <c r="AW159" s="424">
        <f t="shared" si="103"/>
        <v>4509.9691715333329</v>
      </c>
      <c r="AY159" s="425" t="s">
        <v>637</v>
      </c>
      <c r="AZ159" s="447">
        <f t="shared" si="104"/>
        <v>0.51846325862799381</v>
      </c>
      <c r="BA159" s="447">
        <f t="shared" si="105"/>
        <v>0.49930757757201516</v>
      </c>
      <c r="BB159" s="447">
        <f t="shared" si="106"/>
        <v>0.45111048969487222</v>
      </c>
      <c r="BC159" s="447">
        <f t="shared" si="107"/>
        <v>0.50653695282043898</v>
      </c>
    </row>
    <row r="160" spans="1:55" outlineLevel="1">
      <c r="A160" s="416" t="s">
        <v>302</v>
      </c>
      <c r="B160" s="416" t="s">
        <v>606</v>
      </c>
      <c r="C160" s="425" t="s">
        <v>636</v>
      </c>
      <c r="D160" s="424">
        <v>5409.0763965887891</v>
      </c>
      <c r="E160" s="424">
        <v>3413.3879061337493</v>
      </c>
      <c r="F160" s="424">
        <v>6209.1683918321833</v>
      </c>
      <c r="G160" s="424">
        <v>4764.2893100420024</v>
      </c>
      <c r="I160" s="425" t="s">
        <v>636</v>
      </c>
      <c r="J160" s="424">
        <v>406006.85</v>
      </c>
      <c r="K160" s="424">
        <v>251593</v>
      </c>
      <c r="L160" s="424">
        <v>470602</v>
      </c>
      <c r="M160" s="424">
        <v>371121</v>
      </c>
      <c r="O160" s="425" t="s">
        <v>636</v>
      </c>
      <c r="P160" s="449">
        <f t="shared" si="88"/>
        <v>3.3381326525337551E-3</v>
      </c>
      <c r="Q160" s="449">
        <f t="shared" si="89"/>
        <v>2.4498767308217631E-3</v>
      </c>
      <c r="R160" s="449">
        <f t="shared" si="90"/>
        <v>4.8666663536599706E-3</v>
      </c>
      <c r="S160" s="449">
        <f t="shared" si="91"/>
        <v>3.6481799280995222E-3</v>
      </c>
      <c r="U160" s="425" t="s">
        <v>636</v>
      </c>
      <c r="V160" s="424">
        <f t="shared" si="92"/>
        <v>13322.62348920662</v>
      </c>
      <c r="W160" s="424">
        <f t="shared" si="93"/>
        <v>13567.102050270672</v>
      </c>
      <c r="X160" s="424">
        <f t="shared" si="94"/>
        <v>13194.096905308908</v>
      </c>
      <c r="Y160" s="424">
        <f t="shared" si="95"/>
        <v>12837.563247679336</v>
      </c>
      <c r="AA160" s="425" t="s">
        <v>636</v>
      </c>
      <c r="AB160" s="424">
        <v>1845.2589297501609</v>
      </c>
      <c r="AC160" s="424">
        <v>1219.2066017639322</v>
      </c>
      <c r="AD160" s="424">
        <v>2685.3693856772666</v>
      </c>
      <c r="AE160" s="424">
        <v>2033.0172944067349</v>
      </c>
      <c r="AG160" s="425" t="s">
        <v>636</v>
      </c>
      <c r="AH160" s="424">
        <f t="shared" si="96"/>
        <v>4544.896052246806</v>
      </c>
      <c r="AI160" s="424">
        <f t="shared" si="97"/>
        <v>4845.9480262325751</v>
      </c>
      <c r="AJ160" s="424">
        <f t="shared" si="98"/>
        <v>5706.2430369553604</v>
      </c>
      <c r="AK160" s="424">
        <f t="shared" si="99"/>
        <v>5478.0443424293826</v>
      </c>
      <c r="AM160" s="425" t="s">
        <v>636</v>
      </c>
      <c r="AN160" s="448">
        <f t="shared" si="116"/>
        <v>3563.8174668386282</v>
      </c>
      <c r="AO160" s="448">
        <f t="shared" si="117"/>
        <v>2194.1813043698171</v>
      </c>
      <c r="AP160" s="448">
        <f t="shared" si="118"/>
        <v>3523.7990061549167</v>
      </c>
      <c r="AQ160" s="448">
        <f t="shared" si="119"/>
        <v>2731.2720156352675</v>
      </c>
      <c r="AS160" s="425" t="s">
        <v>636</v>
      </c>
      <c r="AT160" s="424">
        <f t="shared" si="100"/>
        <v>8777.7274369598163</v>
      </c>
      <c r="AU160" s="424">
        <f t="shared" si="101"/>
        <v>8721.1540240380982</v>
      </c>
      <c r="AV160" s="424">
        <f t="shared" si="102"/>
        <v>7487.8538683535489</v>
      </c>
      <c r="AW160" s="424">
        <f t="shared" si="103"/>
        <v>7359.5189052499527</v>
      </c>
      <c r="AY160" s="425" t="s">
        <v>636</v>
      </c>
      <c r="AZ160" s="447">
        <f t="shared" si="104"/>
        <v>0.65885877838333629</v>
      </c>
      <c r="BA160" s="447">
        <f t="shared" si="105"/>
        <v>0.64281627658753437</v>
      </c>
      <c r="BB160" s="447">
        <f t="shared" si="106"/>
        <v>0.56751545195493147</v>
      </c>
      <c r="BC160" s="447">
        <f t="shared" si="107"/>
        <v>0.57328005036939877</v>
      </c>
    </row>
    <row r="161" spans="1:55" outlineLevel="1">
      <c r="A161" s="416" t="s">
        <v>302</v>
      </c>
      <c r="B161" s="416" t="s">
        <v>605</v>
      </c>
      <c r="C161" s="425" t="s">
        <v>635</v>
      </c>
      <c r="D161" s="424">
        <v>3545.7969537598115</v>
      </c>
      <c r="E161" s="424">
        <v>2265.9881259757185</v>
      </c>
      <c r="F161" s="424">
        <v>2476.2202707074698</v>
      </c>
      <c r="G161" s="424">
        <v>1110.0280310578526</v>
      </c>
      <c r="I161" s="425" t="s">
        <v>635</v>
      </c>
      <c r="J161" s="424">
        <v>779426.39999999991</v>
      </c>
      <c r="K161" s="424">
        <v>452671</v>
      </c>
      <c r="L161" s="424">
        <v>707545</v>
      </c>
      <c r="M161" s="424">
        <v>256055</v>
      </c>
      <c r="O161" s="425" t="s">
        <v>635</v>
      </c>
      <c r="P161" s="449">
        <f t="shared" si="88"/>
        <v>6.408336992557725E-3</v>
      </c>
      <c r="Q161" s="449">
        <f t="shared" si="89"/>
        <v>4.407865678368708E-3</v>
      </c>
      <c r="R161" s="449">
        <f t="shared" si="90"/>
        <v>7.3169800493842864E-3</v>
      </c>
      <c r="S161" s="449">
        <f t="shared" si="91"/>
        <v>2.5170623906745327E-3</v>
      </c>
      <c r="U161" s="425" t="s">
        <v>635</v>
      </c>
      <c r="V161" s="424">
        <f t="shared" si="92"/>
        <v>4549.2389708121409</v>
      </c>
      <c r="W161" s="424">
        <f t="shared" si="93"/>
        <v>5005.8168647333678</v>
      </c>
      <c r="X161" s="424">
        <f t="shared" si="94"/>
        <v>3499.735381788395</v>
      </c>
      <c r="Y161" s="424">
        <f t="shared" si="95"/>
        <v>4335.1156238224312</v>
      </c>
      <c r="AA161" s="425" t="s">
        <v>635</v>
      </c>
      <c r="AB161" s="424">
        <v>1164.4951411319232</v>
      </c>
      <c r="AC161" s="424">
        <v>740.18273036359028</v>
      </c>
      <c r="AD161" s="424">
        <v>1076.70095280441</v>
      </c>
      <c r="AE161" s="424">
        <v>435.19038834609535</v>
      </c>
      <c r="AG161" s="425" t="s">
        <v>635</v>
      </c>
      <c r="AH161" s="424">
        <f t="shared" si="96"/>
        <v>1494.0411835317911</v>
      </c>
      <c r="AI161" s="424">
        <f t="shared" si="97"/>
        <v>1635.1450178244029</v>
      </c>
      <c r="AJ161" s="424">
        <f t="shared" si="98"/>
        <v>1521.7420133057403</v>
      </c>
      <c r="AK161" s="424">
        <f t="shared" si="99"/>
        <v>1699.5973066180911</v>
      </c>
      <c r="AM161" s="425" t="s">
        <v>635</v>
      </c>
      <c r="AN161" s="448">
        <f t="shared" si="116"/>
        <v>2381.3018126278885</v>
      </c>
      <c r="AO161" s="448">
        <f t="shared" si="117"/>
        <v>1525.8053956121282</v>
      </c>
      <c r="AP161" s="448">
        <f t="shared" si="118"/>
        <v>1399.5193179030598</v>
      </c>
      <c r="AQ161" s="448">
        <f t="shared" si="119"/>
        <v>674.83764271175721</v>
      </c>
      <c r="AS161" s="425" t="s">
        <v>635</v>
      </c>
      <c r="AT161" s="424">
        <f t="shared" si="100"/>
        <v>3055.19778728035</v>
      </c>
      <c r="AU161" s="424">
        <f t="shared" si="101"/>
        <v>3370.6718469089656</v>
      </c>
      <c r="AV161" s="424">
        <f t="shared" si="102"/>
        <v>1977.9933684826544</v>
      </c>
      <c r="AW161" s="424">
        <f t="shared" si="103"/>
        <v>2635.5183172043398</v>
      </c>
      <c r="AY161" s="425" t="s">
        <v>635</v>
      </c>
      <c r="AZ161" s="447">
        <f t="shared" si="104"/>
        <v>0.67158436979953351</v>
      </c>
      <c r="BA161" s="447">
        <f t="shared" si="105"/>
        <v>0.67335101103194317</v>
      </c>
      <c r="BB161" s="447">
        <f t="shared" si="106"/>
        <v>0.56518369325165463</v>
      </c>
      <c r="BC161" s="447">
        <f t="shared" si="107"/>
        <v>0.60794648768341419</v>
      </c>
    </row>
    <row r="162" spans="1:55" outlineLevel="1">
      <c r="A162" s="416" t="s">
        <v>302</v>
      </c>
      <c r="B162" s="416" t="s">
        <v>604</v>
      </c>
      <c r="C162" s="425" t="s">
        <v>634</v>
      </c>
      <c r="D162" s="424">
        <v>2242.3171582153395</v>
      </c>
      <c r="E162" s="424">
        <v>1294.0039791519766</v>
      </c>
      <c r="F162" s="424">
        <v>9730.4994570924991</v>
      </c>
      <c r="G162" s="424">
        <v>7186.417675634606</v>
      </c>
      <c r="I162" s="425" t="s">
        <v>634</v>
      </c>
      <c r="J162" s="424">
        <v>108818</v>
      </c>
      <c r="K162" s="424">
        <v>86419</v>
      </c>
      <c r="L162" s="424">
        <v>611460</v>
      </c>
      <c r="M162" s="424">
        <v>614760</v>
      </c>
      <c r="O162" s="425" t="s">
        <v>634</v>
      </c>
      <c r="P162" s="449">
        <f t="shared" si="88"/>
        <v>8.9468667581204153E-4</v>
      </c>
      <c r="Q162" s="449">
        <f t="shared" si="89"/>
        <v>8.4150154098439121E-4</v>
      </c>
      <c r="R162" s="449">
        <f t="shared" si="90"/>
        <v>6.3233301358874925E-3</v>
      </c>
      <c r="S162" s="449">
        <f t="shared" si="91"/>
        <v>6.0431910147861808E-3</v>
      </c>
      <c r="U162" s="425" t="s">
        <v>634</v>
      </c>
      <c r="V162" s="424">
        <f t="shared" si="92"/>
        <v>20606.123602853753</v>
      </c>
      <c r="W162" s="424">
        <f t="shared" si="93"/>
        <v>14973.60510017446</v>
      </c>
      <c r="X162" s="424">
        <f t="shared" si="94"/>
        <v>15913.550284716088</v>
      </c>
      <c r="Y162" s="424">
        <f t="shared" si="95"/>
        <v>11689.793863677869</v>
      </c>
      <c r="AA162" s="425" t="s">
        <v>634</v>
      </c>
      <c r="AB162" s="424">
        <v>841.97948772673658</v>
      </c>
      <c r="AC162" s="424">
        <v>571.46553632153712</v>
      </c>
      <c r="AD162" s="424">
        <v>4965.8584731824685</v>
      </c>
      <c r="AE162" s="424">
        <v>3391.3094952767974</v>
      </c>
      <c r="AG162" s="425" t="s">
        <v>634</v>
      </c>
      <c r="AH162" s="424">
        <f t="shared" si="96"/>
        <v>7737.5019548855571</v>
      </c>
      <c r="AI162" s="424">
        <f t="shared" si="97"/>
        <v>6612.7302597986227</v>
      </c>
      <c r="AJ162" s="424">
        <f t="shared" si="98"/>
        <v>8121.3136970242831</v>
      </c>
      <c r="AK162" s="424">
        <f t="shared" si="99"/>
        <v>5516.4771541362443</v>
      </c>
      <c r="AM162" s="425" t="s">
        <v>634</v>
      </c>
      <c r="AN162" s="448">
        <f t="shared" si="116"/>
        <v>1400.337670488603</v>
      </c>
      <c r="AO162" s="448">
        <f t="shared" si="117"/>
        <v>722.53844283043952</v>
      </c>
      <c r="AP162" s="448">
        <f t="shared" si="118"/>
        <v>4764.6409839100306</v>
      </c>
      <c r="AQ162" s="448">
        <f t="shared" si="119"/>
        <v>3795.1081803578086</v>
      </c>
      <c r="AS162" s="425" t="s">
        <v>634</v>
      </c>
      <c r="AT162" s="424">
        <f t="shared" si="100"/>
        <v>12868.621647968193</v>
      </c>
      <c r="AU162" s="424">
        <f t="shared" si="101"/>
        <v>8360.8748403758382</v>
      </c>
      <c r="AV162" s="424">
        <f t="shared" si="102"/>
        <v>7792.2365876918038</v>
      </c>
      <c r="AW162" s="424">
        <f t="shared" si="103"/>
        <v>6173.3167095416238</v>
      </c>
      <c r="AY162" s="425" t="s">
        <v>634</v>
      </c>
      <c r="AZ162" s="447">
        <f t="shared" si="104"/>
        <v>0.62450472956427439</v>
      </c>
      <c r="BA162" s="447">
        <f t="shared" si="105"/>
        <v>0.55837420477173016</v>
      </c>
      <c r="BB162" s="447">
        <f t="shared" si="106"/>
        <v>0.4896604747700915</v>
      </c>
      <c r="BC162" s="447">
        <f t="shared" si="107"/>
        <v>0.52809457391059256</v>
      </c>
    </row>
    <row r="163" spans="1:55" outlineLevel="1">
      <c r="A163" s="416" t="s">
        <v>302</v>
      </c>
      <c r="B163" s="416" t="s">
        <v>603</v>
      </c>
      <c r="C163" s="425" t="s">
        <v>633</v>
      </c>
      <c r="D163" s="424">
        <v>1192.7185148490071</v>
      </c>
      <c r="E163" s="424">
        <v>615.31077654518492</v>
      </c>
      <c r="F163" s="424">
        <v>1804.8219356037503</v>
      </c>
      <c r="G163" s="424">
        <v>881.43160445518845</v>
      </c>
      <c r="I163" s="425" t="s">
        <v>633</v>
      </c>
      <c r="J163" s="424">
        <v>109930</v>
      </c>
      <c r="K163" s="424">
        <v>50587</v>
      </c>
      <c r="L163" s="424">
        <v>218493</v>
      </c>
      <c r="M163" s="424">
        <v>140886</v>
      </c>
      <c r="O163" s="425" t="s">
        <v>633</v>
      </c>
      <c r="P163" s="449">
        <f t="shared" si="88"/>
        <v>9.0382938734416844E-4</v>
      </c>
      <c r="Q163" s="449">
        <f t="shared" si="89"/>
        <v>4.9258888038252466E-4</v>
      </c>
      <c r="R163" s="449">
        <f t="shared" si="90"/>
        <v>2.2595155388422231E-3</v>
      </c>
      <c r="S163" s="449">
        <f t="shared" si="91"/>
        <v>1.3849323464590506E-3</v>
      </c>
      <c r="U163" s="425" t="s">
        <v>633</v>
      </c>
      <c r="V163" s="424">
        <f t="shared" si="92"/>
        <v>10849.800007723161</v>
      </c>
      <c r="W163" s="424">
        <f t="shared" si="93"/>
        <v>12163.417015145887</v>
      </c>
      <c r="X163" s="424">
        <f t="shared" si="94"/>
        <v>8260.3192578423568</v>
      </c>
      <c r="Y163" s="424">
        <f t="shared" si="95"/>
        <v>6256.3462973978139</v>
      </c>
      <c r="AA163" s="425" t="s">
        <v>633</v>
      </c>
      <c r="AB163" s="424">
        <v>610.97995433964479</v>
      </c>
      <c r="AC163" s="424">
        <v>240.4141713264525</v>
      </c>
      <c r="AD163" s="424">
        <v>1102.2709682159887</v>
      </c>
      <c r="AE163" s="424">
        <v>532.43878020425655</v>
      </c>
      <c r="AG163" s="425" t="s">
        <v>633</v>
      </c>
      <c r="AH163" s="424">
        <f t="shared" si="96"/>
        <v>5557.9000667665314</v>
      </c>
      <c r="AI163" s="424">
        <f t="shared" si="97"/>
        <v>4752.4892032825128</v>
      </c>
      <c r="AJ163" s="424">
        <f t="shared" si="98"/>
        <v>5044.8800108744381</v>
      </c>
      <c r="AK163" s="424">
        <f t="shared" si="99"/>
        <v>3779.2170989612632</v>
      </c>
      <c r="AM163" s="425" t="s">
        <v>633</v>
      </c>
      <c r="AN163" s="448">
        <f t="shared" si="116"/>
        <v>581.73856050936229</v>
      </c>
      <c r="AO163" s="448">
        <f t="shared" si="117"/>
        <v>374.89660521873242</v>
      </c>
      <c r="AP163" s="448">
        <f t="shared" si="118"/>
        <v>702.5509673877616</v>
      </c>
      <c r="AQ163" s="448">
        <f t="shared" si="119"/>
        <v>348.9928242509319</v>
      </c>
      <c r="AS163" s="425" t="s">
        <v>633</v>
      </c>
      <c r="AT163" s="424">
        <f t="shared" si="100"/>
        <v>5291.8999409566304</v>
      </c>
      <c r="AU163" s="424">
        <f t="shared" si="101"/>
        <v>7410.927811863372</v>
      </c>
      <c r="AV163" s="424">
        <f t="shared" si="102"/>
        <v>3215.4392469679192</v>
      </c>
      <c r="AW163" s="424">
        <f t="shared" si="103"/>
        <v>2477.1291984365512</v>
      </c>
      <c r="AY163" s="425" t="s">
        <v>633</v>
      </c>
      <c r="AZ163" s="447">
        <f t="shared" si="104"/>
        <v>0.48774170373552711</v>
      </c>
      <c r="BA163" s="447">
        <f t="shared" si="105"/>
        <v>0.60928008984936433</v>
      </c>
      <c r="BB163" s="447">
        <f t="shared" si="106"/>
        <v>0.38926331375330042</v>
      </c>
      <c r="BC163" s="447">
        <f t="shared" si="107"/>
        <v>0.39593863265958545</v>
      </c>
    </row>
    <row r="164" spans="1:55" outlineLevel="1">
      <c r="A164" s="416" t="s">
        <v>302</v>
      </c>
      <c r="B164" s="416" t="s">
        <v>97</v>
      </c>
      <c r="C164" s="425" t="s">
        <v>97</v>
      </c>
      <c r="D164" s="424">
        <v>0</v>
      </c>
      <c r="E164" s="424">
        <v>0</v>
      </c>
      <c r="F164" s="424">
        <v>0</v>
      </c>
      <c r="G164" s="424">
        <v>0</v>
      </c>
      <c r="I164" s="425" t="s">
        <v>97</v>
      </c>
      <c r="J164" s="424">
        <v>0</v>
      </c>
      <c r="K164" s="424">
        <v>0</v>
      </c>
      <c r="L164" s="424">
        <v>0</v>
      </c>
      <c r="M164" s="424">
        <v>0</v>
      </c>
      <c r="O164" s="425" t="s">
        <v>97</v>
      </c>
      <c r="P164" s="449">
        <f t="shared" si="88"/>
        <v>0</v>
      </c>
      <c r="Q164" s="449">
        <f t="shared" si="89"/>
        <v>0</v>
      </c>
      <c r="R164" s="449">
        <f t="shared" si="90"/>
        <v>0</v>
      </c>
      <c r="S164" s="449">
        <f t="shared" si="91"/>
        <v>0</v>
      </c>
      <c r="U164" s="425" t="s">
        <v>97</v>
      </c>
      <c r="V164" s="424">
        <f t="shared" si="92"/>
        <v>0</v>
      </c>
      <c r="W164" s="424">
        <f t="shared" si="93"/>
        <v>0</v>
      </c>
      <c r="X164" s="424">
        <f t="shared" si="94"/>
        <v>0</v>
      </c>
      <c r="Y164" s="424">
        <f t="shared" si="95"/>
        <v>0</v>
      </c>
      <c r="AA164" s="425" t="s">
        <v>97</v>
      </c>
      <c r="AB164" s="424">
        <v>0</v>
      </c>
      <c r="AC164" s="424">
        <v>0</v>
      </c>
      <c r="AD164" s="424">
        <v>0</v>
      </c>
      <c r="AE164" s="424">
        <v>0</v>
      </c>
      <c r="AG164" s="425" t="s">
        <v>97</v>
      </c>
      <c r="AH164" s="424">
        <f t="shared" si="96"/>
        <v>0</v>
      </c>
      <c r="AI164" s="424">
        <f t="shared" si="97"/>
        <v>0</v>
      </c>
      <c r="AJ164" s="424">
        <f t="shared" si="98"/>
        <v>0</v>
      </c>
      <c r="AK164" s="424">
        <f t="shared" si="99"/>
        <v>0</v>
      </c>
      <c r="AM164" s="425" t="s">
        <v>97</v>
      </c>
      <c r="AN164" s="448">
        <f t="shared" si="116"/>
        <v>0</v>
      </c>
      <c r="AO164" s="448">
        <f t="shared" si="117"/>
        <v>0</v>
      </c>
      <c r="AP164" s="448">
        <f t="shared" si="118"/>
        <v>0</v>
      </c>
      <c r="AQ164" s="448">
        <f t="shared" si="119"/>
        <v>0</v>
      </c>
      <c r="AS164" s="425" t="s">
        <v>97</v>
      </c>
      <c r="AT164" s="424">
        <f t="shared" si="100"/>
        <v>0</v>
      </c>
      <c r="AU164" s="424">
        <f t="shared" si="101"/>
        <v>0</v>
      </c>
      <c r="AV164" s="424">
        <f t="shared" si="102"/>
        <v>0</v>
      </c>
      <c r="AW164" s="424">
        <f t="shared" si="103"/>
        <v>0</v>
      </c>
      <c r="AY164" s="425" t="s">
        <v>97</v>
      </c>
      <c r="AZ164" s="447">
        <f t="shared" si="104"/>
        <v>0</v>
      </c>
      <c r="BA164" s="447">
        <f t="shared" si="105"/>
        <v>0</v>
      </c>
      <c r="BB164" s="447">
        <f t="shared" si="106"/>
        <v>0</v>
      </c>
      <c r="BC164" s="447">
        <f t="shared" si="107"/>
        <v>0</v>
      </c>
    </row>
    <row r="165" spans="1:55" outlineLevel="1">
      <c r="A165" s="416" t="s">
        <v>302</v>
      </c>
      <c r="B165" s="416" t="s">
        <v>602</v>
      </c>
      <c r="C165" s="425" t="s">
        <v>632</v>
      </c>
      <c r="D165" s="424">
        <v>56.310646047943365</v>
      </c>
      <c r="E165" s="424">
        <v>85.702439479632801</v>
      </c>
      <c r="F165" s="424">
        <v>5211.3661804564144</v>
      </c>
      <c r="G165" s="424">
        <v>4410.6002841323761</v>
      </c>
      <c r="I165" s="425" t="s">
        <v>632</v>
      </c>
      <c r="J165" s="424">
        <v>5543</v>
      </c>
      <c r="K165" s="424">
        <v>7991</v>
      </c>
      <c r="L165" s="424">
        <v>160294</v>
      </c>
      <c r="M165" s="424">
        <v>122135</v>
      </c>
      <c r="O165" s="425" t="s">
        <v>632</v>
      </c>
      <c r="P165" s="449">
        <f t="shared" si="88"/>
        <v>4.557378599152848E-5</v>
      </c>
      <c r="Q165" s="449">
        <f t="shared" si="89"/>
        <v>7.7812041495577014E-5</v>
      </c>
      <c r="R165" s="449">
        <f t="shared" si="90"/>
        <v>1.6576585235370256E-3</v>
      </c>
      <c r="S165" s="449">
        <f t="shared" si="91"/>
        <v>1.2006069597744E-3</v>
      </c>
      <c r="U165" s="425" t="s">
        <v>632</v>
      </c>
      <c r="V165" s="424">
        <f t="shared" si="92"/>
        <v>10158.875346913832</v>
      </c>
      <c r="W165" s="424">
        <f t="shared" si="93"/>
        <v>10724.87041417004</v>
      </c>
      <c r="X165" s="424">
        <f t="shared" si="94"/>
        <v>32511.299115727441</v>
      </c>
      <c r="Y165" s="424">
        <f t="shared" si="95"/>
        <v>36112.500791193153</v>
      </c>
      <c r="AA165" s="425" t="s">
        <v>632</v>
      </c>
      <c r="AB165" s="424">
        <v>16.31441270578981</v>
      </c>
      <c r="AC165" s="424">
        <v>42.678321142346164</v>
      </c>
      <c r="AD165" s="424">
        <v>2787.6416953454427</v>
      </c>
      <c r="AE165" s="424">
        <v>1832.4752437536974</v>
      </c>
      <c r="AG165" s="425" t="s">
        <v>632</v>
      </c>
      <c r="AH165" s="424">
        <f t="shared" si="96"/>
        <v>2943.2460230542683</v>
      </c>
      <c r="AI165" s="424">
        <f t="shared" si="97"/>
        <v>5340.7985411520667</v>
      </c>
      <c r="AJ165" s="424">
        <f t="shared" si="98"/>
        <v>17390.804991736703</v>
      </c>
      <c r="AK165" s="424">
        <f t="shared" si="99"/>
        <v>15003.686443310251</v>
      </c>
      <c r="AM165" s="425" t="s">
        <v>632</v>
      </c>
      <c r="AN165" s="448">
        <f t="shared" si="116"/>
        <v>39.996233342153559</v>
      </c>
      <c r="AO165" s="448">
        <f t="shared" si="117"/>
        <v>43.024118337286637</v>
      </c>
      <c r="AP165" s="448">
        <f t="shared" si="118"/>
        <v>2423.7244851109717</v>
      </c>
      <c r="AQ165" s="448">
        <f t="shared" si="119"/>
        <v>2578.1250403786789</v>
      </c>
      <c r="AS165" s="425" t="s">
        <v>632</v>
      </c>
      <c r="AT165" s="424">
        <f t="shared" si="100"/>
        <v>7215.6293238595626</v>
      </c>
      <c r="AU165" s="424">
        <f t="shared" si="101"/>
        <v>5384.0718730179751</v>
      </c>
      <c r="AV165" s="424">
        <f t="shared" si="102"/>
        <v>15120.494123990742</v>
      </c>
      <c r="AW165" s="424">
        <f t="shared" si="103"/>
        <v>21108.814347882908</v>
      </c>
      <c r="AY165" s="425" t="s">
        <v>632</v>
      </c>
      <c r="AZ165" s="447">
        <f t="shared" si="104"/>
        <v>0.71027836029621161</v>
      </c>
      <c r="BA165" s="447">
        <f t="shared" si="105"/>
        <v>0.50201742912477221</v>
      </c>
      <c r="BB165" s="447">
        <f t="shared" si="106"/>
        <v>0.4650842794736601</v>
      </c>
      <c r="BC165" s="447">
        <f t="shared" si="107"/>
        <v>0.58452928723869402</v>
      </c>
    </row>
    <row r="166" spans="1:55" outlineLevel="1">
      <c r="A166" s="416" t="s">
        <v>302</v>
      </c>
      <c r="B166" s="416" t="s">
        <v>601</v>
      </c>
      <c r="C166" s="425" t="s">
        <v>631</v>
      </c>
      <c r="D166" s="424">
        <v>139.39617395056734</v>
      </c>
      <c r="E166" s="424">
        <v>96.501342501503174</v>
      </c>
      <c r="F166" s="424">
        <v>98.090016593385883</v>
      </c>
      <c r="G166" s="424">
        <v>165.21879273736334</v>
      </c>
      <c r="I166" s="425" t="s">
        <v>631</v>
      </c>
      <c r="J166" s="424">
        <v>11856</v>
      </c>
      <c r="K166" s="424">
        <v>7752</v>
      </c>
      <c r="L166" s="424">
        <v>14630</v>
      </c>
      <c r="M166" s="424">
        <v>15369</v>
      </c>
      <c r="O166" s="425" t="s">
        <v>631</v>
      </c>
      <c r="P166" s="449">
        <f t="shared" si="88"/>
        <v>9.7478406407281557E-5</v>
      </c>
      <c r="Q166" s="449">
        <f t="shared" si="89"/>
        <v>7.5484788596385063E-5</v>
      </c>
      <c r="R166" s="449">
        <f t="shared" si="90"/>
        <v>1.5129414824851015E-4</v>
      </c>
      <c r="S166" s="449">
        <f t="shared" si="91"/>
        <v>1.5107977536965453E-4</v>
      </c>
      <c r="U166" s="425" t="s">
        <v>631</v>
      </c>
      <c r="V166" s="424">
        <f t="shared" si="92"/>
        <v>11757.437074103183</v>
      </c>
      <c r="W166" s="424">
        <f t="shared" si="93"/>
        <v>12448.573594105155</v>
      </c>
      <c r="X166" s="424">
        <f t="shared" si="94"/>
        <v>6704.7174704980107</v>
      </c>
      <c r="Y166" s="424">
        <f t="shared" si="95"/>
        <v>10750.132912835144</v>
      </c>
      <c r="AA166" s="425" t="s">
        <v>631</v>
      </c>
      <c r="AB166" s="424">
        <v>129.66312324603916</v>
      </c>
      <c r="AC166" s="424">
        <v>90.799751836747774</v>
      </c>
      <c r="AD166" s="424">
        <v>92.525703466806817</v>
      </c>
      <c r="AE166" s="424">
        <v>156.17125210201624</v>
      </c>
      <c r="AG166" s="425" t="s">
        <v>631</v>
      </c>
      <c r="AH166" s="424">
        <f t="shared" si="96"/>
        <v>10936.49824949723</v>
      </c>
      <c r="AI166" s="424">
        <f t="shared" si="97"/>
        <v>11713.074282346204</v>
      </c>
      <c r="AJ166" s="424">
        <f t="shared" si="98"/>
        <v>6324.3816450312243</v>
      </c>
      <c r="AK166" s="424">
        <f t="shared" si="99"/>
        <v>10161.445253563423</v>
      </c>
      <c r="AM166" s="425" t="s">
        <v>631</v>
      </c>
      <c r="AN166" s="448">
        <f t="shared" si="116"/>
        <v>9.733050704528182</v>
      </c>
      <c r="AO166" s="448">
        <f t="shared" si="117"/>
        <v>5.7015906647554004</v>
      </c>
      <c r="AP166" s="448">
        <f t="shared" si="118"/>
        <v>5.5643131265790657</v>
      </c>
      <c r="AQ166" s="448">
        <f t="shared" si="119"/>
        <v>9.0475406353471044</v>
      </c>
      <c r="AS166" s="425" t="s">
        <v>631</v>
      </c>
      <c r="AT166" s="424">
        <f t="shared" si="100"/>
        <v>820.9388246059533</v>
      </c>
      <c r="AU166" s="424">
        <f t="shared" si="101"/>
        <v>735.49931175895256</v>
      </c>
      <c r="AV166" s="424">
        <f t="shared" si="102"/>
        <v>380.33582546678508</v>
      </c>
      <c r="AW166" s="424">
        <f t="shared" si="103"/>
        <v>588.68765927172251</v>
      </c>
      <c r="AY166" s="425" t="s">
        <v>631</v>
      </c>
      <c r="AZ166" s="447">
        <f t="shared" si="104"/>
        <v>6.982294010436553E-2</v>
      </c>
      <c r="BA166" s="447">
        <f t="shared" si="105"/>
        <v>5.9083019126563843E-2</v>
      </c>
      <c r="BB166" s="447">
        <f t="shared" si="106"/>
        <v>5.6726599911231558E-2</v>
      </c>
      <c r="BC166" s="447">
        <f t="shared" si="107"/>
        <v>5.4760965659211305E-2</v>
      </c>
    </row>
    <row r="167" spans="1:55" outlineLevel="1">
      <c r="A167" s="416" t="s">
        <v>302</v>
      </c>
      <c r="B167" s="416" t="s">
        <v>597</v>
      </c>
      <c r="C167" s="425" t="s">
        <v>630</v>
      </c>
      <c r="D167" s="424">
        <v>2169.5480151297311</v>
      </c>
      <c r="E167" s="424">
        <v>290.65230477866038</v>
      </c>
      <c r="F167" s="424">
        <v>7908.8189621137135</v>
      </c>
      <c r="G167" s="424">
        <v>10938.702577835154</v>
      </c>
      <c r="I167" s="425" t="s">
        <v>630</v>
      </c>
      <c r="J167" s="424">
        <v>246126.3</v>
      </c>
      <c r="K167" s="424">
        <v>190469</v>
      </c>
      <c r="L167" s="424">
        <v>1211794</v>
      </c>
      <c r="M167" s="424">
        <v>1165059</v>
      </c>
      <c r="O167" s="425" t="s">
        <v>630</v>
      </c>
      <c r="P167" s="449">
        <f t="shared" si="88"/>
        <v>2.0236166918792594E-3</v>
      </c>
      <c r="Q167" s="449">
        <f t="shared" si="89"/>
        <v>1.8546842362183781E-3</v>
      </c>
      <c r="R167" s="449">
        <f t="shared" si="90"/>
        <v>1.2531602261288797E-2</v>
      </c>
      <c r="S167" s="449">
        <f t="shared" si="91"/>
        <v>1.1452719891495499E-2</v>
      </c>
      <c r="U167" s="425" t="s">
        <v>630</v>
      </c>
      <c r="V167" s="424">
        <f t="shared" si="92"/>
        <v>8814.7752399062247</v>
      </c>
      <c r="W167" s="424">
        <f t="shared" si="93"/>
        <v>1525.9822059162402</v>
      </c>
      <c r="X167" s="424">
        <f t="shared" si="94"/>
        <v>6526.5374825372246</v>
      </c>
      <c r="Y167" s="424">
        <f t="shared" si="95"/>
        <v>9388.9687799803723</v>
      </c>
      <c r="AA167" s="425" t="s">
        <v>630</v>
      </c>
      <c r="AB167" s="424">
        <v>993.94206352460776</v>
      </c>
      <c r="AC167" s="424">
        <v>161.55501272222048</v>
      </c>
      <c r="AD167" s="424">
        <v>4641.9745860880557</v>
      </c>
      <c r="AE167" s="424">
        <v>5956.0351902937446</v>
      </c>
      <c r="AG167" s="425" t="s">
        <v>630</v>
      </c>
      <c r="AH167" s="424">
        <f t="shared" si="96"/>
        <v>4038.3415487276566</v>
      </c>
      <c r="AI167" s="424">
        <f t="shared" si="97"/>
        <v>848.19583618447348</v>
      </c>
      <c r="AJ167" s="424">
        <f t="shared" si="98"/>
        <v>3830.6631210321684</v>
      </c>
      <c r="AK167" s="424">
        <f t="shared" si="99"/>
        <v>5112.2176561819997</v>
      </c>
      <c r="AM167" s="425" t="s">
        <v>630</v>
      </c>
      <c r="AN167" s="448">
        <f t="shared" si="116"/>
        <v>1175.6059516051232</v>
      </c>
      <c r="AO167" s="448">
        <f t="shared" si="117"/>
        <v>129.0972920564399</v>
      </c>
      <c r="AP167" s="448">
        <f t="shared" si="118"/>
        <v>3266.8443760256578</v>
      </c>
      <c r="AQ167" s="448">
        <f t="shared" si="119"/>
        <v>4982.6673875414099</v>
      </c>
      <c r="AS167" s="425" t="s">
        <v>630</v>
      </c>
      <c r="AT167" s="424">
        <f t="shared" si="100"/>
        <v>4776.4336911785667</v>
      </c>
      <c r="AU167" s="424">
        <f t="shared" si="101"/>
        <v>677.78636973176685</v>
      </c>
      <c r="AV167" s="424">
        <f t="shared" si="102"/>
        <v>2695.8743615050557</v>
      </c>
      <c r="AW167" s="424">
        <f t="shared" si="103"/>
        <v>4276.7511237983736</v>
      </c>
      <c r="AY167" s="425" t="s">
        <v>630</v>
      </c>
      <c r="AZ167" s="447">
        <f t="shared" si="104"/>
        <v>0.54186675907001125</v>
      </c>
      <c r="BA167" s="447">
        <f t="shared" si="105"/>
        <v>0.44416400604409789</v>
      </c>
      <c r="BB167" s="447">
        <f t="shared" si="106"/>
        <v>0.41306349173942397</v>
      </c>
      <c r="BC167" s="447">
        <f t="shared" si="107"/>
        <v>0.45550807804553312</v>
      </c>
    </row>
    <row r="168" spans="1:55" outlineLevel="1">
      <c r="A168" s="416" t="s">
        <v>302</v>
      </c>
      <c r="B168" s="416" t="s">
        <v>600</v>
      </c>
      <c r="C168" s="425" t="s">
        <v>629</v>
      </c>
      <c r="D168" s="424">
        <v>6894.2877465134379</v>
      </c>
      <c r="E168" s="424">
        <v>2280.9701669427195</v>
      </c>
      <c r="F168" s="424">
        <v>4831.1616232788838</v>
      </c>
      <c r="G168" s="424">
        <v>3075.3006737406777</v>
      </c>
      <c r="I168" s="425" t="s">
        <v>629</v>
      </c>
      <c r="J168" s="424">
        <v>1602855</v>
      </c>
      <c r="K168" s="424">
        <v>263894</v>
      </c>
      <c r="L168" s="424">
        <v>635727</v>
      </c>
      <c r="M168" s="424">
        <v>550271</v>
      </c>
      <c r="O168" s="425" t="s">
        <v>629</v>
      </c>
      <c r="P168" s="449">
        <f t="shared" si="88"/>
        <v>1.3178454040312355E-2</v>
      </c>
      <c r="Q168" s="449">
        <f t="shared" si="89"/>
        <v>2.5696572241814294E-3</v>
      </c>
      <c r="R168" s="449">
        <f t="shared" si="90"/>
        <v>6.5742840043459061E-3</v>
      </c>
      <c r="S168" s="449">
        <f t="shared" si="91"/>
        <v>5.409253632144913E-3</v>
      </c>
      <c r="U168" s="425" t="s">
        <v>629</v>
      </c>
      <c r="V168" s="424">
        <f t="shared" si="92"/>
        <v>4301.2547900548943</v>
      </c>
      <c r="W168" s="424">
        <f t="shared" si="93"/>
        <v>8643.5090109768298</v>
      </c>
      <c r="X168" s="424">
        <f t="shared" si="94"/>
        <v>7599.4280930004297</v>
      </c>
      <c r="Y168" s="424">
        <f t="shared" si="95"/>
        <v>5588.7020645112643</v>
      </c>
      <c r="AA168" s="425" t="s">
        <v>629</v>
      </c>
      <c r="AB168" s="424">
        <v>2925.1700170649428</v>
      </c>
      <c r="AC168" s="424">
        <v>1144.5591266961142</v>
      </c>
      <c r="AD168" s="424">
        <v>2128.8847001182162</v>
      </c>
      <c r="AE168" s="424">
        <v>1355.5220818380078</v>
      </c>
      <c r="AG168" s="425" t="s">
        <v>629</v>
      </c>
      <c r="AH168" s="424">
        <f t="shared" si="96"/>
        <v>1824.9748212189766</v>
      </c>
      <c r="AI168" s="424">
        <f t="shared" si="97"/>
        <v>4337.1926860637759</v>
      </c>
      <c r="AJ168" s="424">
        <f t="shared" si="98"/>
        <v>3348.7404186360122</v>
      </c>
      <c r="AK168" s="424">
        <f t="shared" si="99"/>
        <v>2463.3718328569153</v>
      </c>
      <c r="AM168" s="425" t="s">
        <v>629</v>
      </c>
      <c r="AN168" s="448">
        <f t="shared" si="116"/>
        <v>3969.1177294484951</v>
      </c>
      <c r="AO168" s="448">
        <f t="shared" si="117"/>
        <v>1136.4110402466054</v>
      </c>
      <c r="AP168" s="448">
        <f t="shared" si="118"/>
        <v>2702.2769231606676</v>
      </c>
      <c r="AQ168" s="448">
        <f t="shared" si="119"/>
        <v>1719.7785919026699</v>
      </c>
      <c r="AS168" s="425" t="s">
        <v>629</v>
      </c>
      <c r="AT168" s="424">
        <f t="shared" si="100"/>
        <v>2476.2799688359178</v>
      </c>
      <c r="AU168" s="424">
        <f t="shared" si="101"/>
        <v>4306.3163249130539</v>
      </c>
      <c r="AV168" s="424">
        <f t="shared" si="102"/>
        <v>4250.6876743644161</v>
      </c>
      <c r="AW168" s="424">
        <f t="shared" si="103"/>
        <v>3125.3302316543482</v>
      </c>
      <c r="AY168" s="425" t="s">
        <v>629</v>
      </c>
      <c r="AZ168" s="447">
        <f t="shared" si="104"/>
        <v>0.57571106333003685</v>
      </c>
      <c r="BA168" s="447">
        <f t="shared" si="105"/>
        <v>0.49821389894361706</v>
      </c>
      <c r="BB168" s="447">
        <f t="shared" si="106"/>
        <v>0.55934310086828487</v>
      </c>
      <c r="BC168" s="447">
        <f t="shared" si="107"/>
        <v>0.55922291000274693</v>
      </c>
    </row>
    <row r="169" spans="1:55">
      <c r="A169" s="416" t="s">
        <v>297</v>
      </c>
      <c r="B169" s="416" t="s">
        <v>297</v>
      </c>
      <c r="C169" s="432" t="s">
        <v>297</v>
      </c>
      <c r="D169" s="431">
        <v>11563.380877438276</v>
      </c>
      <c r="E169" s="431">
        <v>11528.546162479674</v>
      </c>
      <c r="F169" s="431">
        <v>1215.1944747334369</v>
      </c>
      <c r="G169" s="431">
        <v>4381.4057154584507</v>
      </c>
      <c r="I169" s="432" t="s">
        <v>297</v>
      </c>
      <c r="J169" s="431">
        <f>D169*1000000/V169</f>
        <v>1913071.6134658249</v>
      </c>
      <c r="K169" s="431">
        <f>E169*1000000/W169</f>
        <v>1891358.470796925</v>
      </c>
      <c r="L169" s="431">
        <f>F169*1000000/X169</f>
        <v>206563.24425071134</v>
      </c>
      <c r="M169" s="431">
        <f>G169*1000000/Y169</f>
        <v>790530.14368968504</v>
      </c>
      <c r="O169" s="432" t="s">
        <v>297</v>
      </c>
      <c r="P169" s="445">
        <f t="shared" si="88"/>
        <v>1.5729012501995238E-2</v>
      </c>
      <c r="Q169" s="445">
        <f t="shared" si="89"/>
        <v>1.8417027132106297E-2</v>
      </c>
      <c r="R169" s="445">
        <f t="shared" si="90"/>
        <v>2.1361455979740486E-3</v>
      </c>
      <c r="S169" s="445">
        <f t="shared" si="91"/>
        <v>7.7710401803356326E-3</v>
      </c>
      <c r="U169" s="432" t="s">
        <v>297</v>
      </c>
      <c r="V169" s="431">
        <v>6044.4056542605977</v>
      </c>
      <c r="W169" s="431">
        <v>6095.3787134926961</v>
      </c>
      <c r="X169" s="431">
        <v>5882.9172592705927</v>
      </c>
      <c r="Y169" s="431">
        <v>5542.363881292209</v>
      </c>
      <c r="AA169" s="432" t="s">
        <v>297</v>
      </c>
      <c r="AB169" s="431">
        <v>6758.5155740061855</v>
      </c>
      <c r="AC169" s="431">
        <v>7947.8554380041296</v>
      </c>
      <c r="AD169" s="431">
        <v>1226.7687607388948</v>
      </c>
      <c r="AE169" s="431">
        <v>3200.7450904589573</v>
      </c>
      <c r="AG169" s="432" t="s">
        <v>297</v>
      </c>
      <c r="AH169" s="431">
        <f t="shared" si="96"/>
        <v>3532.8084565334648</v>
      </c>
      <c r="AI169" s="431">
        <f t="shared" si="97"/>
        <v>4202.1941164095115</v>
      </c>
      <c r="AJ169" s="431">
        <f t="shared" si="98"/>
        <v>5938.9499094521025</v>
      </c>
      <c r="AK169" s="431">
        <f t="shared" si="99"/>
        <v>4048.8590043131599</v>
      </c>
      <c r="AM169" s="432" t="s">
        <v>297</v>
      </c>
      <c r="AN169" s="444">
        <f t="shared" si="116"/>
        <v>4804.8653034320905</v>
      </c>
      <c r="AO169" s="444">
        <f t="shared" si="117"/>
        <v>3580.6907244755439</v>
      </c>
      <c r="AP169" s="444">
        <f t="shared" si="118"/>
        <v>-11.574286005457907</v>
      </c>
      <c r="AQ169" s="444">
        <f t="shared" si="119"/>
        <v>1180.6606249994934</v>
      </c>
      <c r="AS169" s="432" t="s">
        <v>297</v>
      </c>
      <c r="AT169" s="431">
        <f t="shared" si="100"/>
        <v>2511.5971977271329</v>
      </c>
      <c r="AU169" s="431">
        <f t="shared" si="101"/>
        <v>1893.1845970831841</v>
      </c>
      <c r="AV169" s="431">
        <f t="shared" si="102"/>
        <v>-56.032650181509958</v>
      </c>
      <c r="AW169" s="431">
        <f t="shared" si="103"/>
        <v>1493.5048769790494</v>
      </c>
      <c r="AY169" s="432" t="s">
        <v>297</v>
      </c>
      <c r="AZ169" s="443">
        <f t="shared" si="104"/>
        <v>0.41552426183652175</v>
      </c>
      <c r="BA169" s="443">
        <f t="shared" si="105"/>
        <v>0.31059343251182103</v>
      </c>
      <c r="BB169" s="443">
        <f t="shared" si="106"/>
        <v>-9.5246367936266535E-3</v>
      </c>
      <c r="BC169" s="443">
        <f t="shared" si="107"/>
        <v>0.26947073648849573</v>
      </c>
    </row>
    <row r="170" spans="1:55">
      <c r="C170" s="430" t="s">
        <v>640</v>
      </c>
      <c r="D170" s="429">
        <f>D171+D183+D195+D207+D219+D231</f>
        <v>21290.210559627609</v>
      </c>
      <c r="E170" s="429">
        <f>E171+E183+E195+E207+E219+E231</f>
        <v>20376.154203521004</v>
      </c>
      <c r="F170" s="429">
        <f>F171+F183+F195+F207+F219+F231</f>
        <v>21030.307905816731</v>
      </c>
      <c r="G170" s="429">
        <f>G171+G183+G195+G207+G219+G231</f>
        <v>35297.000000000007</v>
      </c>
      <c r="I170" s="430" t="s">
        <v>640</v>
      </c>
      <c r="J170" s="429">
        <f>J171+J183+J195+J207+J219+J231</f>
        <v>5958672.7676741323</v>
      </c>
      <c r="K170" s="429">
        <f>K171+K183+K195+K207+K219+K231</f>
        <v>4419477.8115750225</v>
      </c>
      <c r="L170" s="429">
        <f>L171+L183+L195+L207+L219+L231</f>
        <v>6105732.6467505852</v>
      </c>
      <c r="M170" s="429">
        <f>M171+M183+M195+M207+M219+M231</f>
        <v>8430094.9738606419</v>
      </c>
      <c r="O170" s="430" t="s">
        <v>640</v>
      </c>
      <c r="P170" s="451">
        <f t="shared" si="88"/>
        <v>4.8991390493871481E-2</v>
      </c>
      <c r="Q170" s="451">
        <f t="shared" si="89"/>
        <v>4.3034487656495757E-2</v>
      </c>
      <c r="R170" s="451">
        <f t="shared" si="90"/>
        <v>6.3141600835492223E-2</v>
      </c>
      <c r="S170" s="451">
        <f t="shared" si="91"/>
        <v>8.2869207820659735E-2</v>
      </c>
      <c r="U170" s="430" t="s">
        <v>640</v>
      </c>
      <c r="V170" s="429">
        <f t="shared" ref="V170:V201" si="120">IFERROR(D170*1000000/J170,0)</f>
        <v>3572.9786463736095</v>
      </c>
      <c r="W170" s="429">
        <f t="shared" ref="W170:W201" si="121">IFERROR(E170*1000000/K170,0)</f>
        <v>4610.5343373721589</v>
      </c>
      <c r="X170" s="429">
        <f t="shared" ref="X170:X201" si="122">IFERROR(F170*1000000/L170,0)</f>
        <v>3444.3545308209436</v>
      </c>
      <c r="Y170" s="429">
        <f t="shared" ref="Y170:Y201" si="123">IFERROR(G170*1000000/M170,0)</f>
        <v>4187.0228164031478</v>
      </c>
      <c r="AA170" s="430" t="s">
        <v>640</v>
      </c>
      <c r="AB170" s="429">
        <f>AB171+AB183+AB195+AB207+AB219+AB231</f>
        <v>11931.187447135995</v>
      </c>
      <c r="AC170" s="429">
        <f>AC171+AC183+AC195+AC207+AC219+AC231</f>
        <v>11702.186731742266</v>
      </c>
      <c r="AD170" s="429">
        <f>AD171+AD183+AD195+AD207+AD219+AD231</f>
        <v>10410.424672367388</v>
      </c>
      <c r="AE170" s="429">
        <f>AE171+AE183+AE195+AE207+AE219+AE231</f>
        <v>18435.501388274894</v>
      </c>
      <c r="AG170" s="430" t="s">
        <v>640</v>
      </c>
      <c r="AH170" s="429">
        <f t="shared" si="96"/>
        <v>2002.3229857264228</v>
      </c>
      <c r="AI170" s="429">
        <f t="shared" si="97"/>
        <v>2647.8663839182882</v>
      </c>
      <c r="AJ170" s="429">
        <f t="shared" si="98"/>
        <v>1705.0246505483203</v>
      </c>
      <c r="AK170" s="429">
        <f t="shared" si="99"/>
        <v>2186.8675792429635</v>
      </c>
      <c r="AM170" s="430" t="s">
        <v>640</v>
      </c>
      <c r="AN170" s="452">
        <f>AN171+AN183+AN195+AN207+AN219+AN231</f>
        <v>9359.0231124916136</v>
      </c>
      <c r="AO170" s="452">
        <f>AO171+AO183+AO195+AO207+AO219+AO231</f>
        <v>8673.9674717787348</v>
      </c>
      <c r="AP170" s="452">
        <f>AP171+AP183+AP195+AP207+AP219+AP231</f>
        <v>10619.883233449342</v>
      </c>
      <c r="AQ170" s="452">
        <f>AQ171+AQ183+AQ195+AQ207+AQ219+AQ231</f>
        <v>16861.498611725106</v>
      </c>
      <c r="AS170" s="430" t="s">
        <v>640</v>
      </c>
      <c r="AT170" s="429">
        <f t="shared" si="100"/>
        <v>1570.6556606471866</v>
      </c>
      <c r="AU170" s="429">
        <f t="shared" si="101"/>
        <v>1962.6679534538691</v>
      </c>
      <c r="AV170" s="429">
        <f t="shared" si="102"/>
        <v>1739.3298802726233</v>
      </c>
      <c r="AW170" s="429">
        <f t="shared" si="103"/>
        <v>2000.155237160184</v>
      </c>
      <c r="AY170" s="430" t="s">
        <v>640</v>
      </c>
      <c r="AZ170" s="450">
        <f t="shared" si="104"/>
        <v>0.43959279248459032</v>
      </c>
      <c r="BA170" s="450">
        <f t="shared" si="105"/>
        <v>0.42569208031807448</v>
      </c>
      <c r="BB170" s="450">
        <f t="shared" si="106"/>
        <v>0.50497992140723769</v>
      </c>
      <c r="BC170" s="450">
        <f t="shared" si="107"/>
        <v>0.47770344821727351</v>
      </c>
    </row>
    <row r="171" spans="1:55">
      <c r="C171" s="432" t="s">
        <v>296</v>
      </c>
      <c r="D171" s="431">
        <f>SUM(D172:D182)</f>
        <v>194.03841467522199</v>
      </c>
      <c r="E171" s="431">
        <f>SUM(E172:E182)</f>
        <v>586.1273942373075</v>
      </c>
      <c r="F171" s="431">
        <f>SUM(F172:F182)</f>
        <v>54.469981042343427</v>
      </c>
      <c r="G171" s="431">
        <f>SUM(G172:G182)</f>
        <v>442.71019750416207</v>
      </c>
      <c r="I171" s="432" t="s">
        <v>296</v>
      </c>
      <c r="J171" s="431">
        <f>SUM(J172:J182)</f>
        <v>45674</v>
      </c>
      <c r="K171" s="431">
        <f>SUM(K172:K182)</f>
        <v>98586</v>
      </c>
      <c r="L171" s="431">
        <f>SUM(L172:L182)</f>
        <v>13936</v>
      </c>
      <c r="M171" s="431">
        <f>SUM(M172:M182)</f>
        <v>101697</v>
      </c>
      <c r="O171" s="432" t="s">
        <v>296</v>
      </c>
      <c r="P171" s="445">
        <f t="shared" si="88"/>
        <v>3.7552536557407034E-4</v>
      </c>
      <c r="Q171" s="445">
        <f t="shared" si="89"/>
        <v>9.5997721472693728E-4</v>
      </c>
      <c r="R171" s="445">
        <f t="shared" si="90"/>
        <v>1.441172419679588E-4</v>
      </c>
      <c r="S171" s="445">
        <f t="shared" si="91"/>
        <v>9.9969808808430985E-4</v>
      </c>
      <c r="U171" s="432" t="s">
        <v>296</v>
      </c>
      <c r="V171" s="431">
        <f t="shared" si="120"/>
        <v>4248.3341655038312</v>
      </c>
      <c r="W171" s="431">
        <f t="shared" si="121"/>
        <v>5945.3410650326368</v>
      </c>
      <c r="X171" s="431">
        <f t="shared" si="122"/>
        <v>3908.580729215229</v>
      </c>
      <c r="Y171" s="431">
        <f t="shared" si="123"/>
        <v>4353.2277009563904</v>
      </c>
      <c r="AA171" s="432" t="s">
        <v>296</v>
      </c>
      <c r="AB171" s="431">
        <f>SUM(AB172:AB182)</f>
        <v>99.922355289130664</v>
      </c>
      <c r="AC171" s="431">
        <f>SUM(AC172:AC182)</f>
        <v>332.76580015428698</v>
      </c>
      <c r="AD171" s="431">
        <f>SUM(AD172:AD182)</f>
        <v>25.978027843103767</v>
      </c>
      <c r="AE171" s="431">
        <f>SUM(AE172:AE182)</f>
        <v>231.09803575588765</v>
      </c>
      <c r="AG171" s="432" t="s">
        <v>296</v>
      </c>
      <c r="AH171" s="431">
        <f t="shared" si="96"/>
        <v>2187.7294585350674</v>
      </c>
      <c r="AI171" s="431">
        <f t="shared" si="97"/>
        <v>3375.3859590031748</v>
      </c>
      <c r="AJ171" s="431">
        <f t="shared" si="98"/>
        <v>1864.0949944821875</v>
      </c>
      <c r="AK171" s="431">
        <f t="shared" si="99"/>
        <v>2272.4174337088375</v>
      </c>
      <c r="AM171" s="432" t="s">
        <v>296</v>
      </c>
      <c r="AN171" s="444">
        <f>SUM(AN172:AN182)</f>
        <v>94.116059386091294</v>
      </c>
      <c r="AO171" s="444">
        <f>SUM(AO172:AO182)</f>
        <v>253.36159408302055</v>
      </c>
      <c r="AP171" s="444">
        <f>SUM(AP172:AP182)</f>
        <v>28.49195319923966</v>
      </c>
      <c r="AQ171" s="444">
        <f>SUM(AQ172:AQ182)</f>
        <v>211.61216174827442</v>
      </c>
      <c r="AS171" s="432" t="s">
        <v>296</v>
      </c>
      <c r="AT171" s="431">
        <f t="shared" si="100"/>
        <v>2060.6047069687634</v>
      </c>
      <c r="AU171" s="431">
        <f t="shared" si="101"/>
        <v>2569.9551060294621</v>
      </c>
      <c r="AV171" s="431">
        <f t="shared" si="102"/>
        <v>2044.485734733041</v>
      </c>
      <c r="AW171" s="431">
        <f t="shared" si="103"/>
        <v>2080.8102672475534</v>
      </c>
      <c r="AY171" s="432" t="s">
        <v>296</v>
      </c>
      <c r="AZ171" s="443">
        <f t="shared" si="104"/>
        <v>0.48503828246391861</v>
      </c>
      <c r="BA171" s="443">
        <f t="shared" si="105"/>
        <v>0.43226369655133562</v>
      </c>
      <c r="BB171" s="443">
        <f t="shared" si="106"/>
        <v>0.52307624592508706</v>
      </c>
      <c r="BC171" s="443">
        <f t="shared" si="107"/>
        <v>0.47799251732005782</v>
      </c>
    </row>
    <row r="172" spans="1:55" outlineLevel="1">
      <c r="A172" s="416" t="s">
        <v>296</v>
      </c>
      <c r="B172" s="416" t="s">
        <v>608</v>
      </c>
      <c r="C172" s="425" t="s">
        <v>638</v>
      </c>
      <c r="D172" s="424">
        <v>19.208735883510922</v>
      </c>
      <c r="E172" s="424">
        <v>35.020873759085596</v>
      </c>
      <c r="F172" s="424">
        <v>13.29473999130008</v>
      </c>
      <c r="G172" s="424">
        <v>63.655795629137288</v>
      </c>
      <c r="I172" s="425" t="s">
        <v>638</v>
      </c>
      <c r="J172" s="424">
        <v>5778</v>
      </c>
      <c r="K172" s="424">
        <v>12147</v>
      </c>
      <c r="L172" s="424">
        <v>6075</v>
      </c>
      <c r="M172" s="424">
        <v>27758</v>
      </c>
      <c r="O172" s="425" t="s">
        <v>638</v>
      </c>
      <c r="P172" s="449">
        <f t="shared" si="88"/>
        <v>4.7505923770350273E-5</v>
      </c>
      <c r="Q172" s="449">
        <f t="shared" si="89"/>
        <v>1.1828092454596096E-4</v>
      </c>
      <c r="R172" s="449">
        <f t="shared" si="90"/>
        <v>6.2823783363615801E-5</v>
      </c>
      <c r="S172" s="449">
        <f t="shared" si="91"/>
        <v>2.7286566495613704E-4</v>
      </c>
      <c r="U172" s="425" t="s">
        <v>638</v>
      </c>
      <c r="V172" s="424">
        <f t="shared" si="120"/>
        <v>3324.4610390292351</v>
      </c>
      <c r="W172" s="424">
        <f t="shared" si="121"/>
        <v>2883.0883147349632</v>
      </c>
      <c r="X172" s="424">
        <f t="shared" si="122"/>
        <v>2188.4345664691491</v>
      </c>
      <c r="Y172" s="424">
        <f t="shared" si="123"/>
        <v>2293.2414305474922</v>
      </c>
      <c r="AA172" s="425" t="s">
        <v>638</v>
      </c>
      <c r="AB172" s="424">
        <v>9.1040690168059974</v>
      </c>
      <c r="AC172" s="424">
        <v>19.437154110877536</v>
      </c>
      <c r="AD172" s="424">
        <v>5.7009957098452642</v>
      </c>
      <c r="AE172" s="424">
        <v>22.493916078672083</v>
      </c>
      <c r="AG172" s="425" t="s">
        <v>638</v>
      </c>
      <c r="AH172" s="424">
        <f t="shared" si="96"/>
        <v>1575.6436512298369</v>
      </c>
      <c r="AI172" s="424">
        <f t="shared" si="97"/>
        <v>1600.1608718924456</v>
      </c>
      <c r="AJ172" s="424">
        <f t="shared" si="98"/>
        <v>938.43550779345912</v>
      </c>
      <c r="AK172" s="424">
        <f t="shared" si="99"/>
        <v>810.35795369522589</v>
      </c>
      <c r="AM172" s="425" t="s">
        <v>638</v>
      </c>
      <c r="AN172" s="448">
        <f t="shared" ref="AN172:AN182" si="124">D172-AB172</f>
        <v>10.104666866704925</v>
      </c>
      <c r="AO172" s="448">
        <f t="shared" ref="AO172:AO182" si="125">E172-AC172</f>
        <v>15.58371964820806</v>
      </c>
      <c r="AP172" s="448">
        <f t="shared" ref="AP172:AP182" si="126">F172-AD172</f>
        <v>7.5937442814548159</v>
      </c>
      <c r="AQ172" s="448">
        <f t="shared" ref="AQ172:AQ182" si="127">G172-AE172</f>
        <v>41.161879550465201</v>
      </c>
      <c r="AS172" s="425" t="s">
        <v>638</v>
      </c>
      <c r="AT172" s="424">
        <f t="shared" si="100"/>
        <v>1748.8173877993984</v>
      </c>
      <c r="AU172" s="424">
        <f t="shared" si="101"/>
        <v>1282.9274428425174</v>
      </c>
      <c r="AV172" s="424">
        <f t="shared" si="102"/>
        <v>1249.9990586756899</v>
      </c>
      <c r="AW172" s="424">
        <f t="shared" si="103"/>
        <v>1482.8834768522661</v>
      </c>
      <c r="AY172" s="425" t="s">
        <v>638</v>
      </c>
      <c r="AZ172" s="447">
        <f t="shared" si="104"/>
        <v>0.52604538518221433</v>
      </c>
      <c r="BA172" s="447">
        <f t="shared" si="105"/>
        <v>0.44498374756184139</v>
      </c>
      <c r="BB172" s="447">
        <f t="shared" si="106"/>
        <v>0.57118411389948742</v>
      </c>
      <c r="BC172" s="447">
        <f t="shared" si="107"/>
        <v>0.64663208029441543</v>
      </c>
    </row>
    <row r="173" spans="1:55" outlineLevel="1">
      <c r="A173" s="416" t="s">
        <v>296</v>
      </c>
      <c r="B173" s="416" t="s">
        <v>607</v>
      </c>
      <c r="C173" s="425" t="s">
        <v>637</v>
      </c>
      <c r="D173" s="424">
        <v>8.0098884663159904</v>
      </c>
      <c r="E173" s="424">
        <v>25.909855622762265</v>
      </c>
      <c r="F173" s="424">
        <v>4.3189572080067995</v>
      </c>
      <c r="G173" s="424">
        <v>44.324637154468221</v>
      </c>
      <c r="I173" s="425" t="s">
        <v>637</v>
      </c>
      <c r="J173" s="424">
        <v>1484</v>
      </c>
      <c r="K173" s="424">
        <v>4219</v>
      </c>
      <c r="L173" s="424">
        <v>896</v>
      </c>
      <c r="M173" s="424">
        <v>10187</v>
      </c>
      <c r="O173" s="425" t="s">
        <v>637</v>
      </c>
      <c r="P173" s="449">
        <f t="shared" si="88"/>
        <v>1.22012445266874E-5</v>
      </c>
      <c r="Q173" s="449">
        <f t="shared" si="89"/>
        <v>4.1082343019627009E-5</v>
      </c>
      <c r="R173" s="449">
        <f t="shared" si="90"/>
        <v>9.2658617109135402E-6</v>
      </c>
      <c r="S173" s="449">
        <f t="shared" si="91"/>
        <v>1.0013987062858161E-4</v>
      </c>
      <c r="U173" s="425" t="s">
        <v>637</v>
      </c>
      <c r="V173" s="424">
        <f t="shared" si="120"/>
        <v>5397.4989665202093</v>
      </c>
      <c r="W173" s="424">
        <f t="shared" si="121"/>
        <v>6141.2314820484162</v>
      </c>
      <c r="X173" s="424">
        <f t="shared" si="122"/>
        <v>4820.2647410790169</v>
      </c>
      <c r="Y173" s="424">
        <f t="shared" si="123"/>
        <v>4351.0981794903528</v>
      </c>
      <c r="AA173" s="425" t="s">
        <v>637</v>
      </c>
      <c r="AB173" s="424">
        <v>3.178611379001703</v>
      </c>
      <c r="AC173" s="424">
        <v>13.508137934537285</v>
      </c>
      <c r="AD173" s="424">
        <v>1.5489757127646975</v>
      </c>
      <c r="AE173" s="424">
        <v>16.21961868788582</v>
      </c>
      <c r="AG173" s="425" t="s">
        <v>637</v>
      </c>
      <c r="AH173" s="424">
        <f t="shared" si="96"/>
        <v>2141.921414421633</v>
      </c>
      <c r="AI173" s="424">
        <f t="shared" si="97"/>
        <v>3201.7392591934781</v>
      </c>
      <c r="AJ173" s="424">
        <f t="shared" si="98"/>
        <v>1728.7675365677426</v>
      </c>
      <c r="AK173" s="424">
        <f t="shared" si="99"/>
        <v>1592.1879540478867</v>
      </c>
      <c r="AM173" s="425" t="s">
        <v>637</v>
      </c>
      <c r="AN173" s="448">
        <f t="shared" si="124"/>
        <v>4.8312770873142874</v>
      </c>
      <c r="AO173" s="448">
        <f t="shared" si="125"/>
        <v>12.401717688224981</v>
      </c>
      <c r="AP173" s="448">
        <f t="shared" si="126"/>
        <v>2.769981495242102</v>
      </c>
      <c r="AQ173" s="448">
        <f t="shared" si="127"/>
        <v>28.105018466582401</v>
      </c>
      <c r="AS173" s="425" t="s">
        <v>637</v>
      </c>
      <c r="AT173" s="424">
        <f t="shared" si="100"/>
        <v>3255.5775520985762</v>
      </c>
      <c r="AU173" s="424">
        <f t="shared" si="101"/>
        <v>2939.4922228549372</v>
      </c>
      <c r="AV173" s="424">
        <f t="shared" si="102"/>
        <v>3091.4972045112745</v>
      </c>
      <c r="AW173" s="424">
        <f t="shared" si="103"/>
        <v>2758.9102254424656</v>
      </c>
      <c r="AY173" s="425" t="s">
        <v>637</v>
      </c>
      <c r="AZ173" s="447">
        <f t="shared" si="104"/>
        <v>0.60316408994098636</v>
      </c>
      <c r="BA173" s="447">
        <f t="shared" si="105"/>
        <v>0.47864866052475619</v>
      </c>
      <c r="BB173" s="447">
        <f t="shared" si="106"/>
        <v>0.64135423479234921</v>
      </c>
      <c r="BC173" s="447">
        <f t="shared" si="107"/>
        <v>0.63407216101145736</v>
      </c>
    </row>
    <row r="174" spans="1:55" outlineLevel="1">
      <c r="A174" s="416" t="s">
        <v>296</v>
      </c>
      <c r="B174" s="416" t="s">
        <v>606</v>
      </c>
      <c r="C174" s="425" t="s">
        <v>636</v>
      </c>
      <c r="D174" s="424">
        <v>20.583263473912865</v>
      </c>
      <c r="E174" s="424">
        <v>72.749825632580396</v>
      </c>
      <c r="F174" s="424">
        <v>3.2577732096152814</v>
      </c>
      <c r="G174" s="424">
        <v>24.168133531874521</v>
      </c>
      <c r="I174" s="425" t="s">
        <v>636</v>
      </c>
      <c r="J174" s="424">
        <v>2997</v>
      </c>
      <c r="K174" s="424">
        <v>8276</v>
      </c>
      <c r="L174" s="424">
        <v>261</v>
      </c>
      <c r="M174" s="424">
        <v>1885</v>
      </c>
      <c r="O174" s="425" t="s">
        <v>636</v>
      </c>
      <c r="P174" s="449">
        <f t="shared" si="88"/>
        <v>2.4640923077144301E-5</v>
      </c>
      <c r="Q174" s="449">
        <f t="shared" si="89"/>
        <v>8.0587217546914706E-5</v>
      </c>
      <c r="R174" s="449">
        <f t="shared" si="90"/>
        <v>2.6990958778442342E-6</v>
      </c>
      <c r="S174" s="449">
        <f t="shared" si="91"/>
        <v>1.8529857282308464E-5</v>
      </c>
      <c r="U174" s="425" t="s">
        <v>636</v>
      </c>
      <c r="V174" s="424">
        <f t="shared" si="120"/>
        <v>6867.9557804180395</v>
      </c>
      <c r="W174" s="424">
        <f t="shared" si="121"/>
        <v>8790.457422979749</v>
      </c>
      <c r="X174" s="424">
        <f t="shared" si="122"/>
        <v>12481.889692012572</v>
      </c>
      <c r="Y174" s="424">
        <f t="shared" si="123"/>
        <v>12821.290998341919</v>
      </c>
      <c r="AA174" s="425" t="s">
        <v>636</v>
      </c>
      <c r="AB174" s="424">
        <v>10.308146300640264</v>
      </c>
      <c r="AC174" s="424">
        <v>37.497166616479127</v>
      </c>
      <c r="AD174" s="424">
        <v>1.4022978199967784</v>
      </c>
      <c r="AE174" s="424">
        <v>9.7691112308571206</v>
      </c>
      <c r="AG174" s="425" t="s">
        <v>636</v>
      </c>
      <c r="AH174" s="424">
        <f t="shared" si="96"/>
        <v>3439.4882551352234</v>
      </c>
      <c r="AI174" s="424">
        <f t="shared" si="97"/>
        <v>4530.8321189559119</v>
      </c>
      <c r="AJ174" s="424">
        <f t="shared" si="98"/>
        <v>5372.7885823631359</v>
      </c>
      <c r="AK174" s="424">
        <f t="shared" si="99"/>
        <v>5182.5523771125308</v>
      </c>
      <c r="AM174" s="425" t="s">
        <v>636</v>
      </c>
      <c r="AN174" s="448">
        <f t="shared" si="124"/>
        <v>10.275117173272601</v>
      </c>
      <c r="AO174" s="448">
        <f t="shared" si="125"/>
        <v>35.252659016101269</v>
      </c>
      <c r="AP174" s="448">
        <f t="shared" si="126"/>
        <v>1.855475389618503</v>
      </c>
      <c r="AQ174" s="448">
        <f t="shared" si="127"/>
        <v>14.3990223010174</v>
      </c>
      <c r="AS174" s="425" t="s">
        <v>636</v>
      </c>
      <c r="AT174" s="424">
        <f t="shared" si="100"/>
        <v>3428.467525282817</v>
      </c>
      <c r="AU174" s="424">
        <f t="shared" si="101"/>
        <v>4259.6253040238362</v>
      </c>
      <c r="AV174" s="424">
        <f t="shared" si="102"/>
        <v>7109.1011096494367</v>
      </c>
      <c r="AW174" s="424">
        <f t="shared" si="103"/>
        <v>7638.7386212293895</v>
      </c>
      <c r="AY174" s="425" t="s">
        <v>636</v>
      </c>
      <c r="AZ174" s="447">
        <f t="shared" si="104"/>
        <v>0.49919767029631812</v>
      </c>
      <c r="BA174" s="447">
        <f t="shared" si="105"/>
        <v>0.48457379395166089</v>
      </c>
      <c r="BB174" s="447">
        <f t="shared" si="106"/>
        <v>0.56955327158504709</v>
      </c>
      <c r="BC174" s="447">
        <f t="shared" si="107"/>
        <v>0.59578544954772883</v>
      </c>
    </row>
    <row r="175" spans="1:55" outlineLevel="1">
      <c r="A175" s="416" t="s">
        <v>296</v>
      </c>
      <c r="B175" s="416" t="s">
        <v>605</v>
      </c>
      <c r="C175" s="425" t="s">
        <v>635</v>
      </c>
      <c r="D175" s="424">
        <v>19.950691092646846</v>
      </c>
      <c r="E175" s="424">
        <v>33.453116142699521</v>
      </c>
      <c r="F175" s="424">
        <v>4.0364445803184683</v>
      </c>
      <c r="G175" s="424">
        <v>38.319294341885936</v>
      </c>
      <c r="I175" s="425" t="s">
        <v>635</v>
      </c>
      <c r="J175" s="424">
        <v>8582</v>
      </c>
      <c r="K175" s="424">
        <v>8943</v>
      </c>
      <c r="L175" s="424">
        <v>1841</v>
      </c>
      <c r="M175" s="424">
        <v>16248</v>
      </c>
      <c r="O175" s="425" t="s">
        <v>635</v>
      </c>
      <c r="P175" s="449">
        <f t="shared" si="88"/>
        <v>7.0560027309994126E-5</v>
      </c>
      <c r="Q175" s="449">
        <f t="shared" si="89"/>
        <v>8.7082103253027822E-5</v>
      </c>
      <c r="R175" s="449">
        <f t="shared" si="90"/>
        <v>1.9038450234142665E-5</v>
      </c>
      <c r="S175" s="449">
        <f t="shared" si="91"/>
        <v>1.5972048865938883E-4</v>
      </c>
      <c r="U175" s="425" t="s">
        <v>635</v>
      </c>
      <c r="V175" s="424">
        <f t="shared" si="120"/>
        <v>2324.7134808490846</v>
      </c>
      <c r="W175" s="424">
        <f t="shared" si="121"/>
        <v>3740.7040302694309</v>
      </c>
      <c r="X175" s="424">
        <f t="shared" si="122"/>
        <v>2192.5282891463708</v>
      </c>
      <c r="Y175" s="424">
        <f t="shared" si="123"/>
        <v>2358.4006857389181</v>
      </c>
      <c r="AA175" s="425" t="s">
        <v>635</v>
      </c>
      <c r="AB175" s="424">
        <v>7.9378654792783232</v>
      </c>
      <c r="AC175" s="424">
        <v>18.497798887399266</v>
      </c>
      <c r="AD175" s="424">
        <v>1.6441497534836813</v>
      </c>
      <c r="AE175" s="424">
        <v>11.448313432780949</v>
      </c>
      <c r="AG175" s="425" t="s">
        <v>635</v>
      </c>
      <c r="AH175" s="424">
        <f t="shared" si="96"/>
        <v>924.94354221374078</v>
      </c>
      <c r="AI175" s="424">
        <f t="shared" si="97"/>
        <v>2068.4109233366062</v>
      </c>
      <c r="AJ175" s="424">
        <f t="shared" si="98"/>
        <v>893.07428217473182</v>
      </c>
      <c r="AK175" s="424">
        <f t="shared" si="99"/>
        <v>704.59831565613922</v>
      </c>
      <c r="AM175" s="425" t="s">
        <v>635</v>
      </c>
      <c r="AN175" s="448">
        <f t="shared" si="124"/>
        <v>12.012825613368523</v>
      </c>
      <c r="AO175" s="448">
        <f t="shared" si="125"/>
        <v>14.955317255300255</v>
      </c>
      <c r="AP175" s="448">
        <f t="shared" si="126"/>
        <v>2.392294826834787</v>
      </c>
      <c r="AQ175" s="448">
        <f t="shared" si="127"/>
        <v>26.870980909104986</v>
      </c>
      <c r="AS175" s="425" t="s">
        <v>635</v>
      </c>
      <c r="AT175" s="424">
        <f t="shared" si="100"/>
        <v>1399.7699386353443</v>
      </c>
      <c r="AU175" s="424">
        <f t="shared" si="101"/>
        <v>1672.2931069328251</v>
      </c>
      <c r="AV175" s="424">
        <f t="shared" si="102"/>
        <v>1299.4540069716388</v>
      </c>
      <c r="AW175" s="424">
        <f t="shared" si="103"/>
        <v>1653.8023700827787</v>
      </c>
      <c r="AY175" s="425" t="s">
        <v>635</v>
      </c>
      <c r="AZ175" s="447">
        <f t="shared" si="104"/>
        <v>0.60212578890543034</v>
      </c>
      <c r="BA175" s="447">
        <f t="shared" si="105"/>
        <v>0.44705303958847958</v>
      </c>
      <c r="BB175" s="447">
        <f t="shared" si="106"/>
        <v>0.59267377000529486</v>
      </c>
      <c r="BC175" s="447">
        <f t="shared" si="107"/>
        <v>0.70123892860242309</v>
      </c>
    </row>
    <row r="176" spans="1:55" outlineLevel="1">
      <c r="A176" s="416" t="s">
        <v>296</v>
      </c>
      <c r="B176" s="416" t="s">
        <v>604</v>
      </c>
      <c r="C176" s="425" t="s">
        <v>634</v>
      </c>
      <c r="D176" s="424">
        <v>39.618580958519665</v>
      </c>
      <c r="E176" s="424">
        <v>121.95681482779085</v>
      </c>
      <c r="F176" s="424">
        <v>9.4598260235041742</v>
      </c>
      <c r="G176" s="424">
        <v>146.39374604733212</v>
      </c>
      <c r="I176" s="425" t="s">
        <v>634</v>
      </c>
      <c r="J176" s="424">
        <v>3223</v>
      </c>
      <c r="K176" s="424">
        <v>8860</v>
      </c>
      <c r="L176" s="424">
        <v>780</v>
      </c>
      <c r="M176" s="424">
        <v>16117</v>
      </c>
      <c r="O176" s="425" t="s">
        <v>634</v>
      </c>
      <c r="P176" s="449">
        <f t="shared" si="88"/>
        <v>2.6499064089968662E-5</v>
      </c>
      <c r="Q176" s="449">
        <f t="shared" si="89"/>
        <v>8.6273894087199654E-5</v>
      </c>
      <c r="R176" s="449">
        <f t="shared" si="90"/>
        <v>8.0662635429827694E-6</v>
      </c>
      <c r="S176" s="449">
        <f t="shared" si="91"/>
        <v>1.58432737304491E-4</v>
      </c>
      <c r="U176" s="425" t="s">
        <v>634</v>
      </c>
      <c r="V176" s="424">
        <f t="shared" si="120"/>
        <v>12292.454532584445</v>
      </c>
      <c r="W176" s="424">
        <f t="shared" si="121"/>
        <v>13764.877520066688</v>
      </c>
      <c r="X176" s="424">
        <f t="shared" si="122"/>
        <v>12127.982081415606</v>
      </c>
      <c r="Y176" s="424">
        <f t="shared" si="123"/>
        <v>9083.1883134164</v>
      </c>
      <c r="AA176" s="425" t="s">
        <v>634</v>
      </c>
      <c r="AB176" s="424">
        <v>19.522284957690971</v>
      </c>
      <c r="AC176" s="424">
        <v>76.655844982600186</v>
      </c>
      <c r="AD176" s="424">
        <v>5.2945250636600978</v>
      </c>
      <c r="AE176" s="424">
        <v>108.16519876410267</v>
      </c>
      <c r="AG176" s="425" t="s">
        <v>634</v>
      </c>
      <c r="AH176" s="424">
        <f t="shared" si="96"/>
        <v>6057.1780818153802</v>
      </c>
      <c r="AI176" s="424">
        <f t="shared" si="97"/>
        <v>8651.901239571127</v>
      </c>
      <c r="AJ176" s="424">
        <f t="shared" si="98"/>
        <v>6787.8526457180751</v>
      </c>
      <c r="AK176" s="424">
        <f t="shared" si="99"/>
        <v>6711.2489150650035</v>
      </c>
      <c r="AM176" s="425" t="s">
        <v>634</v>
      </c>
      <c r="AN176" s="448">
        <f t="shared" si="124"/>
        <v>20.096296000828694</v>
      </c>
      <c r="AO176" s="448">
        <f t="shared" si="125"/>
        <v>45.300969845190664</v>
      </c>
      <c r="AP176" s="448">
        <f t="shared" si="126"/>
        <v>4.1653009598440764</v>
      </c>
      <c r="AQ176" s="448">
        <f t="shared" si="127"/>
        <v>38.228547283229446</v>
      </c>
      <c r="AS176" s="425" t="s">
        <v>634</v>
      </c>
      <c r="AT176" s="424">
        <f t="shared" si="100"/>
        <v>6235.2764507690645</v>
      </c>
      <c r="AU176" s="424">
        <f t="shared" si="101"/>
        <v>5112.9762804955608</v>
      </c>
      <c r="AV176" s="424">
        <f t="shared" si="102"/>
        <v>5340.1294356975341</v>
      </c>
      <c r="AW176" s="424">
        <f t="shared" si="103"/>
        <v>2371.939398351396</v>
      </c>
      <c r="AY176" s="425" t="s">
        <v>634</v>
      </c>
      <c r="AZ176" s="447">
        <f t="shared" si="104"/>
        <v>0.50724421507850959</v>
      </c>
      <c r="BA176" s="447">
        <f t="shared" si="105"/>
        <v>0.37145090997299257</v>
      </c>
      <c r="BB176" s="447">
        <f t="shared" si="106"/>
        <v>0.44031475309322199</v>
      </c>
      <c r="BC176" s="447">
        <f t="shared" si="107"/>
        <v>0.2611351120892102</v>
      </c>
    </row>
    <row r="177" spans="1:55" outlineLevel="1">
      <c r="A177" s="416" t="s">
        <v>296</v>
      </c>
      <c r="B177" s="416" t="s">
        <v>603</v>
      </c>
      <c r="C177" s="425" t="s">
        <v>633</v>
      </c>
      <c r="D177" s="424">
        <v>8.4023118479235226</v>
      </c>
      <c r="E177" s="424">
        <v>54.520326188075252</v>
      </c>
      <c r="F177" s="424">
        <v>5.970611176581377</v>
      </c>
      <c r="G177" s="424">
        <v>7.6392728870103062</v>
      </c>
      <c r="I177" s="425" t="s">
        <v>633</v>
      </c>
      <c r="J177" s="424">
        <v>1603</v>
      </c>
      <c r="K177" s="424">
        <v>8100</v>
      </c>
      <c r="L177" s="424">
        <v>691</v>
      </c>
      <c r="M177" s="424">
        <v>841</v>
      </c>
      <c r="O177" s="425" t="s">
        <v>633</v>
      </c>
      <c r="P177" s="449">
        <f t="shared" si="88"/>
        <v>1.3179646210431201E-5</v>
      </c>
      <c r="Q177" s="449">
        <f t="shared" si="89"/>
        <v>7.8873424616965817E-5</v>
      </c>
      <c r="R177" s="449">
        <f t="shared" si="90"/>
        <v>7.1458821900014015E-6</v>
      </c>
      <c r="S177" s="449">
        <f t="shared" si="91"/>
        <v>8.2671670951837765E-6</v>
      </c>
      <c r="U177" s="425" t="s">
        <v>633</v>
      </c>
      <c r="V177" s="424">
        <f t="shared" si="120"/>
        <v>5241.6168733147369</v>
      </c>
      <c r="W177" s="424">
        <f t="shared" si="121"/>
        <v>6730.9044676636113</v>
      </c>
      <c r="X177" s="424">
        <f t="shared" si="122"/>
        <v>8640.5371585837584</v>
      </c>
      <c r="Y177" s="424">
        <f t="shared" si="123"/>
        <v>9083.5587241501853</v>
      </c>
      <c r="AA177" s="425" t="s">
        <v>633</v>
      </c>
      <c r="AB177" s="424">
        <v>4.2500054950626227</v>
      </c>
      <c r="AC177" s="424">
        <v>35.27716929309306</v>
      </c>
      <c r="AD177" s="424">
        <v>2.9200009887865259</v>
      </c>
      <c r="AE177" s="424">
        <v>2.7314200358410483</v>
      </c>
      <c r="AG177" s="425" t="s">
        <v>633</v>
      </c>
      <c r="AH177" s="424">
        <f t="shared" si="96"/>
        <v>2651.2822801388784</v>
      </c>
      <c r="AI177" s="424">
        <f t="shared" si="97"/>
        <v>4355.2060855670452</v>
      </c>
      <c r="AJ177" s="424">
        <f t="shared" si="98"/>
        <v>4225.7611994016297</v>
      </c>
      <c r="AK177" s="424">
        <f t="shared" si="99"/>
        <v>3247.8240616421499</v>
      </c>
      <c r="AM177" s="425" t="s">
        <v>633</v>
      </c>
      <c r="AN177" s="448">
        <f t="shared" si="124"/>
        <v>4.1523063528608999</v>
      </c>
      <c r="AO177" s="448">
        <f t="shared" si="125"/>
        <v>19.243156894982192</v>
      </c>
      <c r="AP177" s="448">
        <f t="shared" si="126"/>
        <v>3.050610187794851</v>
      </c>
      <c r="AQ177" s="448">
        <f t="shared" si="127"/>
        <v>4.9078528511692578</v>
      </c>
      <c r="AS177" s="425" t="s">
        <v>633</v>
      </c>
      <c r="AT177" s="424">
        <f t="shared" si="100"/>
        <v>2590.3345931758577</v>
      </c>
      <c r="AU177" s="424">
        <f t="shared" si="101"/>
        <v>2375.698382096567</v>
      </c>
      <c r="AV177" s="424">
        <f t="shared" si="102"/>
        <v>4414.7759591821286</v>
      </c>
      <c r="AW177" s="424">
        <f t="shared" si="103"/>
        <v>5835.7346625080354</v>
      </c>
      <c r="AY177" s="425" t="s">
        <v>633</v>
      </c>
      <c r="AZ177" s="447">
        <f t="shared" si="104"/>
        <v>0.49418617494982242</v>
      </c>
      <c r="BA177" s="447">
        <f t="shared" si="105"/>
        <v>0.35295381081544369</v>
      </c>
      <c r="BB177" s="447">
        <f t="shared" si="106"/>
        <v>0.51093767414637681</v>
      </c>
      <c r="BC177" s="447">
        <f t="shared" si="107"/>
        <v>0.64245025982963511</v>
      </c>
    </row>
    <row r="178" spans="1:55" outlineLevel="1">
      <c r="A178" s="416" t="s">
        <v>296</v>
      </c>
      <c r="B178" s="416" t="s">
        <v>97</v>
      </c>
      <c r="C178" s="425" t="s">
        <v>97</v>
      </c>
      <c r="D178" s="424">
        <v>16.254941688136185</v>
      </c>
      <c r="E178" s="424">
        <v>44.890938604226058</v>
      </c>
      <c r="F178" s="424">
        <v>3.3010378806711018</v>
      </c>
      <c r="G178" s="424">
        <v>0.42785944304234419</v>
      </c>
      <c r="I178" s="425" t="s">
        <v>97</v>
      </c>
      <c r="J178" s="424">
        <v>8083</v>
      </c>
      <c r="K178" s="424">
        <v>14713</v>
      </c>
      <c r="L178" s="424">
        <v>1212</v>
      </c>
      <c r="M178" s="424">
        <v>142</v>
      </c>
      <c r="O178" s="425" t="s">
        <v>97</v>
      </c>
      <c r="P178" s="449">
        <f t="shared" si="88"/>
        <v>6.6457317728581039E-5</v>
      </c>
      <c r="Q178" s="449">
        <f t="shared" si="89"/>
        <v>1.4326724646782939E-4</v>
      </c>
      <c r="R178" s="449">
        <f t="shared" si="90"/>
        <v>1.2533732582173225E-5</v>
      </c>
      <c r="S178" s="449">
        <f t="shared" si="91"/>
        <v>1.3958831480571892E-6</v>
      </c>
      <c r="U178" s="425" t="s">
        <v>97</v>
      </c>
      <c r="V178" s="424">
        <f t="shared" si="120"/>
        <v>2011.0035491941339</v>
      </c>
      <c r="W178" s="424">
        <f t="shared" si="121"/>
        <v>3051.107089256172</v>
      </c>
      <c r="X178" s="424">
        <f t="shared" si="122"/>
        <v>2723.6286144151004</v>
      </c>
      <c r="Y178" s="424">
        <f t="shared" si="123"/>
        <v>3013.0946693122828</v>
      </c>
      <c r="AA178" s="425" t="s">
        <v>97</v>
      </c>
      <c r="AB178" s="424">
        <v>10.920976891573119</v>
      </c>
      <c r="AC178" s="424">
        <v>23.877523486877863</v>
      </c>
      <c r="AD178" s="424">
        <v>1.6782206416736529</v>
      </c>
      <c r="AE178" s="424">
        <v>0.22896567280293495</v>
      </c>
      <c r="AG178" s="425" t="s">
        <v>97</v>
      </c>
      <c r="AH178" s="424">
        <f t="shared" si="96"/>
        <v>1351.1044032627883</v>
      </c>
      <c r="AI178" s="424">
        <f t="shared" si="97"/>
        <v>1622.8861202255055</v>
      </c>
      <c r="AJ178" s="424">
        <f t="shared" si="98"/>
        <v>1384.6704964304067</v>
      </c>
      <c r="AK178" s="424">
        <f t="shared" si="99"/>
        <v>1612.4343155136264</v>
      </c>
      <c r="AM178" s="425" t="s">
        <v>97</v>
      </c>
      <c r="AN178" s="448">
        <f t="shared" si="124"/>
        <v>5.3339647965630661</v>
      </c>
      <c r="AO178" s="448">
        <f t="shared" si="125"/>
        <v>21.013415117348195</v>
      </c>
      <c r="AP178" s="448">
        <f t="shared" si="126"/>
        <v>1.6228172389974489</v>
      </c>
      <c r="AQ178" s="448">
        <f t="shared" si="127"/>
        <v>0.19889377023940924</v>
      </c>
      <c r="AS178" s="425" t="s">
        <v>97</v>
      </c>
      <c r="AT178" s="424">
        <f t="shared" si="100"/>
        <v>659.89914593134563</v>
      </c>
      <c r="AU178" s="424">
        <f t="shared" si="101"/>
        <v>1428.2209690306663</v>
      </c>
      <c r="AV178" s="424">
        <f t="shared" si="102"/>
        <v>1338.9581179846939</v>
      </c>
      <c r="AW178" s="424">
        <f t="shared" si="103"/>
        <v>1400.6603537986566</v>
      </c>
      <c r="AY178" s="425" t="s">
        <v>97</v>
      </c>
      <c r="AZ178" s="447">
        <f t="shared" si="104"/>
        <v>0.3281441975553876</v>
      </c>
      <c r="BA178" s="447">
        <f t="shared" si="105"/>
        <v>0.46809925946547221</v>
      </c>
      <c r="BB178" s="447">
        <f t="shared" si="106"/>
        <v>0.49160818435307679</v>
      </c>
      <c r="BC178" s="447">
        <f t="shared" si="107"/>
        <v>0.46485773184098034</v>
      </c>
    </row>
    <row r="179" spans="1:55" outlineLevel="1">
      <c r="A179" s="416" t="s">
        <v>296</v>
      </c>
      <c r="B179" s="416" t="s">
        <v>602</v>
      </c>
      <c r="C179" s="425" t="s">
        <v>632</v>
      </c>
      <c r="D179" s="424">
        <v>0</v>
      </c>
      <c r="E179" s="424">
        <v>0</v>
      </c>
      <c r="F179" s="424">
        <v>0</v>
      </c>
      <c r="G179" s="424">
        <v>0</v>
      </c>
      <c r="I179" s="425" t="s">
        <v>632</v>
      </c>
      <c r="J179" s="424">
        <v>0</v>
      </c>
      <c r="K179" s="424">
        <v>0</v>
      </c>
      <c r="L179" s="424">
        <v>0</v>
      </c>
      <c r="M179" s="424">
        <v>0</v>
      </c>
      <c r="O179" s="425" t="s">
        <v>632</v>
      </c>
      <c r="P179" s="449">
        <f t="shared" si="88"/>
        <v>0</v>
      </c>
      <c r="Q179" s="449">
        <f t="shared" si="89"/>
        <v>0</v>
      </c>
      <c r="R179" s="449">
        <f t="shared" si="90"/>
        <v>0</v>
      </c>
      <c r="S179" s="449">
        <f t="shared" si="91"/>
        <v>0</v>
      </c>
      <c r="U179" s="425" t="s">
        <v>632</v>
      </c>
      <c r="V179" s="424">
        <f t="shared" si="120"/>
        <v>0</v>
      </c>
      <c r="W179" s="424">
        <f t="shared" si="121"/>
        <v>0</v>
      </c>
      <c r="X179" s="424">
        <f t="shared" si="122"/>
        <v>0</v>
      </c>
      <c r="Y179" s="424">
        <f t="shared" si="123"/>
        <v>0</v>
      </c>
      <c r="AA179" s="425" t="s">
        <v>632</v>
      </c>
      <c r="AB179" s="424">
        <v>0</v>
      </c>
      <c r="AC179" s="424">
        <v>0</v>
      </c>
      <c r="AD179" s="424">
        <v>0</v>
      </c>
      <c r="AE179" s="424">
        <v>0</v>
      </c>
      <c r="AG179" s="425" t="s">
        <v>632</v>
      </c>
      <c r="AH179" s="424">
        <f t="shared" si="96"/>
        <v>0</v>
      </c>
      <c r="AI179" s="424">
        <f t="shared" si="97"/>
        <v>0</v>
      </c>
      <c r="AJ179" s="424">
        <f t="shared" si="98"/>
        <v>0</v>
      </c>
      <c r="AK179" s="424">
        <f t="shared" si="99"/>
        <v>0</v>
      </c>
      <c r="AM179" s="425" t="s">
        <v>632</v>
      </c>
      <c r="AN179" s="448">
        <f t="shared" si="124"/>
        <v>0</v>
      </c>
      <c r="AO179" s="448">
        <f t="shared" si="125"/>
        <v>0</v>
      </c>
      <c r="AP179" s="448">
        <f t="shared" si="126"/>
        <v>0</v>
      </c>
      <c r="AQ179" s="448">
        <f t="shared" si="127"/>
        <v>0</v>
      </c>
      <c r="AS179" s="425" t="s">
        <v>632</v>
      </c>
      <c r="AT179" s="424">
        <f t="shared" si="100"/>
        <v>0</v>
      </c>
      <c r="AU179" s="424">
        <f t="shared" si="101"/>
        <v>0</v>
      </c>
      <c r="AV179" s="424">
        <f t="shared" si="102"/>
        <v>0</v>
      </c>
      <c r="AW179" s="424">
        <f t="shared" si="103"/>
        <v>0</v>
      </c>
      <c r="AY179" s="425" t="s">
        <v>632</v>
      </c>
      <c r="AZ179" s="447">
        <f t="shared" si="104"/>
        <v>0</v>
      </c>
      <c r="BA179" s="447">
        <f t="shared" si="105"/>
        <v>0</v>
      </c>
      <c r="BB179" s="447">
        <f t="shared" si="106"/>
        <v>0</v>
      </c>
      <c r="BC179" s="447">
        <f t="shared" si="107"/>
        <v>0</v>
      </c>
    </row>
    <row r="180" spans="1:55" outlineLevel="1">
      <c r="A180" s="416" t="s">
        <v>296</v>
      </c>
      <c r="B180" s="416" t="s">
        <v>601</v>
      </c>
      <c r="C180" s="425" t="s">
        <v>631</v>
      </c>
      <c r="D180" s="424">
        <v>8.4528098372359981</v>
      </c>
      <c r="E180" s="424">
        <v>9.5310723319875752</v>
      </c>
      <c r="F180" s="424">
        <v>8.2711850311370252E-2</v>
      </c>
      <c r="G180" s="424">
        <v>16.790583150713044</v>
      </c>
      <c r="I180" s="425" t="s">
        <v>631</v>
      </c>
      <c r="J180" s="424">
        <v>703</v>
      </c>
      <c r="K180" s="424">
        <v>934</v>
      </c>
      <c r="L180" s="424">
        <v>9</v>
      </c>
      <c r="M180" s="424">
        <v>2037</v>
      </c>
      <c r="O180" s="425" t="s">
        <v>631</v>
      </c>
      <c r="P180" s="449">
        <f t="shared" si="88"/>
        <v>5.7799696106881688E-6</v>
      </c>
      <c r="Q180" s="449">
        <f t="shared" si="89"/>
        <v>9.0947874805242059E-6</v>
      </c>
      <c r="R180" s="449">
        <f t="shared" si="90"/>
        <v>9.3072271649801185E-8</v>
      </c>
      <c r="S180" s="449">
        <f t="shared" si="91"/>
        <v>2.0024042060510528E-5</v>
      </c>
      <c r="U180" s="425" t="s">
        <v>631</v>
      </c>
      <c r="V180" s="424">
        <f t="shared" si="120"/>
        <v>12023.911575015645</v>
      </c>
      <c r="W180" s="424">
        <f t="shared" si="121"/>
        <v>10204.574231250081</v>
      </c>
      <c r="X180" s="424">
        <f t="shared" si="122"/>
        <v>9190.205590152249</v>
      </c>
      <c r="Y180" s="424">
        <f t="shared" si="123"/>
        <v>8242.7997794369385</v>
      </c>
      <c r="AA180" s="425" t="s">
        <v>631</v>
      </c>
      <c r="AB180" s="424">
        <v>4.6370438264882967</v>
      </c>
      <c r="AC180" s="424">
        <v>4.3759177934739997</v>
      </c>
      <c r="AD180" s="424">
        <v>3.2179515457043485E-2</v>
      </c>
      <c r="AE180" s="424">
        <v>8.5167018002625436</v>
      </c>
      <c r="AG180" s="425" t="s">
        <v>631</v>
      </c>
      <c r="AH180" s="424">
        <f t="shared" si="96"/>
        <v>6596.0794117898959</v>
      </c>
      <c r="AI180" s="424">
        <f t="shared" si="97"/>
        <v>4685.1368238479654</v>
      </c>
      <c r="AJ180" s="424">
        <f t="shared" si="98"/>
        <v>3575.5017174492764</v>
      </c>
      <c r="AK180" s="424">
        <f t="shared" si="99"/>
        <v>4181.0023565353677</v>
      </c>
      <c r="AM180" s="425" t="s">
        <v>631</v>
      </c>
      <c r="AN180" s="448">
        <f t="shared" si="124"/>
        <v>3.8157660107477014</v>
      </c>
      <c r="AO180" s="448">
        <f t="shared" si="125"/>
        <v>5.1551545385135755</v>
      </c>
      <c r="AP180" s="448">
        <f t="shared" si="126"/>
        <v>5.0532334854326767E-2</v>
      </c>
      <c r="AQ180" s="448">
        <f t="shared" si="127"/>
        <v>8.2738813504505</v>
      </c>
      <c r="AS180" s="425" t="s">
        <v>631</v>
      </c>
      <c r="AT180" s="424">
        <f t="shared" si="100"/>
        <v>5427.8321632257484</v>
      </c>
      <c r="AU180" s="424">
        <f t="shared" si="101"/>
        <v>5519.4374074021152</v>
      </c>
      <c r="AV180" s="424">
        <f t="shared" si="102"/>
        <v>5614.703872702974</v>
      </c>
      <c r="AW180" s="424">
        <f t="shared" si="103"/>
        <v>4061.7974229015708</v>
      </c>
      <c r="AY180" s="425" t="s">
        <v>631</v>
      </c>
      <c r="AZ180" s="447">
        <f t="shared" si="104"/>
        <v>0.45141983366745497</v>
      </c>
      <c r="BA180" s="447">
        <f t="shared" si="105"/>
        <v>0.540878755186043</v>
      </c>
      <c r="BB180" s="447">
        <f t="shared" si="106"/>
        <v>0.61094431649270187</v>
      </c>
      <c r="BC180" s="447">
        <f t="shared" si="107"/>
        <v>0.49276914781242331</v>
      </c>
    </row>
    <row r="181" spans="1:55" outlineLevel="1">
      <c r="A181" s="416" t="s">
        <v>296</v>
      </c>
      <c r="B181" s="416" t="s">
        <v>597</v>
      </c>
      <c r="C181" s="425" t="s">
        <v>630</v>
      </c>
      <c r="D181" s="424">
        <v>46.637093897583064</v>
      </c>
      <c r="E181" s="424">
        <v>96.653703039749701</v>
      </c>
      <c r="F181" s="424">
        <v>7.7121086175452529</v>
      </c>
      <c r="G181" s="424">
        <v>96.285015393088585</v>
      </c>
      <c r="I181" s="425" t="s">
        <v>630</v>
      </c>
      <c r="J181" s="424">
        <v>11783</v>
      </c>
      <c r="K181" s="424">
        <v>15227</v>
      </c>
      <c r="L181" s="424">
        <v>1343</v>
      </c>
      <c r="M181" s="424">
        <v>24731</v>
      </c>
      <c r="O181" s="425" t="s">
        <v>630</v>
      </c>
      <c r="P181" s="449">
        <f t="shared" si="88"/>
        <v>9.6878210416413504E-5</v>
      </c>
      <c r="Q181" s="449">
        <f t="shared" si="89"/>
        <v>1.4827230082006649E-4</v>
      </c>
      <c r="R181" s="449">
        <f t="shared" si="90"/>
        <v>1.3888451202853664E-5</v>
      </c>
      <c r="S181" s="449">
        <f t="shared" si="91"/>
        <v>2.4310976151128416E-4</v>
      </c>
      <c r="U181" s="425" t="s">
        <v>630</v>
      </c>
      <c r="V181" s="424">
        <f t="shared" si="120"/>
        <v>3957.9982939474726</v>
      </c>
      <c r="W181" s="424">
        <f t="shared" si="121"/>
        <v>6347.5210507486499</v>
      </c>
      <c r="X181" s="424">
        <f t="shared" si="122"/>
        <v>5742.4487100113574</v>
      </c>
      <c r="Y181" s="424">
        <f t="shared" si="123"/>
        <v>3893.2924424038083</v>
      </c>
      <c r="AA181" s="425" t="s">
        <v>630</v>
      </c>
      <c r="AB181" s="424">
        <v>26.451442397453732</v>
      </c>
      <c r="AC181" s="424">
        <v>50.769290052052938</v>
      </c>
      <c r="AD181" s="424">
        <v>4.1159607941084717</v>
      </c>
      <c r="AE181" s="424">
        <v>49.443112999836757</v>
      </c>
      <c r="AG181" s="425" t="s">
        <v>630</v>
      </c>
      <c r="AH181" s="424">
        <f t="shared" si="96"/>
        <v>2244.8818125650287</v>
      </c>
      <c r="AI181" s="424">
        <f t="shared" si="97"/>
        <v>3334.1623466246101</v>
      </c>
      <c r="AJ181" s="424">
        <f t="shared" si="98"/>
        <v>3064.7511497456976</v>
      </c>
      <c r="AK181" s="424">
        <f t="shared" si="99"/>
        <v>1999.2363026095491</v>
      </c>
      <c r="AM181" s="425" t="s">
        <v>630</v>
      </c>
      <c r="AN181" s="448">
        <f t="shared" si="124"/>
        <v>20.185651500129332</v>
      </c>
      <c r="AO181" s="448">
        <f t="shared" si="125"/>
        <v>45.884412987696763</v>
      </c>
      <c r="AP181" s="448">
        <f t="shared" si="126"/>
        <v>3.5961478234367812</v>
      </c>
      <c r="AQ181" s="448">
        <f t="shared" si="127"/>
        <v>46.841902393251829</v>
      </c>
      <c r="AS181" s="425" t="s">
        <v>630</v>
      </c>
      <c r="AT181" s="424">
        <f t="shared" si="100"/>
        <v>1713.1164813824435</v>
      </c>
      <c r="AU181" s="424">
        <f t="shared" si="101"/>
        <v>3013.3587041240403</v>
      </c>
      <c r="AV181" s="424">
        <f t="shared" si="102"/>
        <v>2677.6975602656598</v>
      </c>
      <c r="AW181" s="424">
        <f t="shared" si="103"/>
        <v>1894.0561397942595</v>
      </c>
      <c r="AY181" s="425" t="s">
        <v>630</v>
      </c>
      <c r="AZ181" s="447">
        <f t="shared" si="104"/>
        <v>0.4328239564938981</v>
      </c>
      <c r="BA181" s="447">
        <f t="shared" si="105"/>
        <v>0.47473000562457901</v>
      </c>
      <c r="BB181" s="447">
        <f t="shared" si="106"/>
        <v>0.46629890757184733</v>
      </c>
      <c r="BC181" s="447">
        <f t="shared" si="107"/>
        <v>0.48649213174051359</v>
      </c>
    </row>
    <row r="182" spans="1:55" outlineLevel="1">
      <c r="A182" s="416" t="s">
        <v>296</v>
      </c>
      <c r="B182" s="416" t="s">
        <v>600</v>
      </c>
      <c r="C182" s="425" t="s">
        <v>629</v>
      </c>
      <c r="D182" s="424">
        <v>6.92009752943693</v>
      </c>
      <c r="E182" s="424">
        <v>91.440868088350271</v>
      </c>
      <c r="F182" s="424">
        <v>3.0357705044895207</v>
      </c>
      <c r="G182" s="424">
        <v>4.7058599256097295</v>
      </c>
      <c r="I182" s="425" t="s">
        <v>629</v>
      </c>
      <c r="J182" s="424">
        <v>1438</v>
      </c>
      <c r="K182" s="424">
        <v>17167</v>
      </c>
      <c r="L182" s="424">
        <v>828</v>
      </c>
      <c r="M182" s="424">
        <v>1751</v>
      </c>
      <c r="O182" s="425" t="s">
        <v>629</v>
      </c>
      <c r="P182" s="449">
        <f t="shared" si="88"/>
        <v>1.1823038833811646E-5</v>
      </c>
      <c r="Q182" s="449">
        <f t="shared" si="89"/>
        <v>1.6716297288882126E-4</v>
      </c>
      <c r="R182" s="449">
        <f t="shared" si="90"/>
        <v>8.5626489917817093E-6</v>
      </c>
      <c r="S182" s="449">
        <f t="shared" si="91"/>
        <v>1.7212615438367173E-5</v>
      </c>
      <c r="U182" s="425" t="s">
        <v>629</v>
      </c>
      <c r="V182" s="424">
        <f t="shared" si="120"/>
        <v>4812.3070441146938</v>
      </c>
      <c r="W182" s="424">
        <f t="shared" si="121"/>
        <v>5326.5490818634744</v>
      </c>
      <c r="X182" s="424">
        <f t="shared" si="122"/>
        <v>3666.3894981757494</v>
      </c>
      <c r="Y182" s="424">
        <f t="shared" si="123"/>
        <v>2687.5270848713476</v>
      </c>
      <c r="AA182" s="425" t="s">
        <v>629</v>
      </c>
      <c r="AB182" s="424">
        <v>3.6119095451356467</v>
      </c>
      <c r="AC182" s="424">
        <v>52.869796996895708</v>
      </c>
      <c r="AD182" s="424">
        <v>1.6407218433275528</v>
      </c>
      <c r="AE182" s="424">
        <v>2.0816770528457309</v>
      </c>
      <c r="AG182" s="425" t="s">
        <v>629</v>
      </c>
      <c r="AH182" s="424">
        <f t="shared" si="96"/>
        <v>2511.7590717215903</v>
      </c>
      <c r="AI182" s="424">
        <f t="shared" si="97"/>
        <v>3079.7341991551061</v>
      </c>
      <c r="AJ182" s="424">
        <f t="shared" si="98"/>
        <v>1981.5481199608125</v>
      </c>
      <c r="AK182" s="424">
        <f t="shared" si="99"/>
        <v>1188.8504013967624</v>
      </c>
      <c r="AM182" s="425" t="s">
        <v>629</v>
      </c>
      <c r="AN182" s="448">
        <f t="shared" si="124"/>
        <v>3.3081879843012834</v>
      </c>
      <c r="AO182" s="448">
        <f t="shared" si="125"/>
        <v>38.571071091454563</v>
      </c>
      <c r="AP182" s="448">
        <f t="shared" si="126"/>
        <v>1.3950486611619679</v>
      </c>
      <c r="AQ182" s="448">
        <f t="shared" si="127"/>
        <v>2.6241828727639986</v>
      </c>
      <c r="AS182" s="425" t="s">
        <v>629</v>
      </c>
      <c r="AT182" s="424">
        <f t="shared" si="100"/>
        <v>2300.5479723931039</v>
      </c>
      <c r="AU182" s="424">
        <f t="shared" si="101"/>
        <v>2246.8148827083687</v>
      </c>
      <c r="AV182" s="424">
        <f t="shared" si="102"/>
        <v>1684.8413782149373</v>
      </c>
      <c r="AW182" s="424">
        <f t="shared" si="103"/>
        <v>1498.6766834745852</v>
      </c>
      <c r="AY182" s="425" t="s">
        <v>629</v>
      </c>
      <c r="AZ182" s="447">
        <f t="shared" si="104"/>
        <v>0.47805510980572291</v>
      </c>
      <c r="BA182" s="447">
        <f t="shared" si="105"/>
        <v>0.42181435826032571</v>
      </c>
      <c r="BB182" s="447">
        <f t="shared" si="106"/>
        <v>0.45953693110163213</v>
      </c>
      <c r="BC182" s="447">
        <f t="shared" si="107"/>
        <v>0.55764151807472007</v>
      </c>
    </row>
    <row r="183" spans="1:55">
      <c r="C183" s="432" t="s">
        <v>293</v>
      </c>
      <c r="D183" s="431">
        <f>SUM(D184:D194)</f>
        <v>7445.6061402989344</v>
      </c>
      <c r="E183" s="431">
        <f>SUM(E184:E194)</f>
        <v>8375.3870790565034</v>
      </c>
      <c r="F183" s="431">
        <f>SUM(F184:F194)</f>
        <v>7232.5588300140689</v>
      </c>
      <c r="G183" s="431">
        <f>SUM(G184:G194)</f>
        <v>14396.855457289981</v>
      </c>
      <c r="I183" s="432" t="s">
        <v>293</v>
      </c>
      <c r="J183" s="431">
        <f>SUM(J184:J194)</f>
        <v>3224278</v>
      </c>
      <c r="K183" s="431">
        <f>SUM(K184:K194)</f>
        <v>2236155</v>
      </c>
      <c r="L183" s="431">
        <f>SUM(L184:L194)</f>
        <v>3453464</v>
      </c>
      <c r="M183" s="431">
        <f>SUM(M184:M194)</f>
        <v>4212349</v>
      </c>
      <c r="O183" s="432" t="s">
        <v>293</v>
      </c>
      <c r="P183" s="445">
        <f t="shared" si="88"/>
        <v>2.6509571630740296E-2</v>
      </c>
      <c r="Q183" s="445">
        <f t="shared" si="89"/>
        <v>2.1774469484487802E-2</v>
      </c>
      <c r="R183" s="445">
        <f t="shared" si="90"/>
        <v>3.571352661564544E-2</v>
      </c>
      <c r="S183" s="445">
        <f t="shared" si="91"/>
        <v>4.1408077343912351E-2</v>
      </c>
      <c r="U183" s="432" t="s">
        <v>293</v>
      </c>
      <c r="V183" s="431">
        <f t="shared" si="120"/>
        <v>2309.232063829153</v>
      </c>
      <c r="W183" s="431">
        <f t="shared" si="121"/>
        <v>3745.4412055767616</v>
      </c>
      <c r="X183" s="431">
        <f t="shared" si="122"/>
        <v>2094.2910741255937</v>
      </c>
      <c r="Y183" s="431">
        <f t="shared" si="123"/>
        <v>3417.7736596112959</v>
      </c>
      <c r="AA183" s="432" t="s">
        <v>293</v>
      </c>
      <c r="AB183" s="431">
        <f>SUM(AB184:AB194)</f>
        <v>4802.0196058158399</v>
      </c>
      <c r="AC183" s="431">
        <f>SUM(AC184:AC194)</f>
        <v>5732.042850912334</v>
      </c>
      <c r="AD183" s="431">
        <f>SUM(AD184:AD194)</f>
        <v>4094.5961616176937</v>
      </c>
      <c r="AE183" s="431">
        <f>SUM(AE184:AE194)</f>
        <v>8707.4246418069997</v>
      </c>
      <c r="AG183" s="432" t="s">
        <v>293</v>
      </c>
      <c r="AH183" s="431">
        <f t="shared" si="96"/>
        <v>1489.3317529741046</v>
      </c>
      <c r="AI183" s="431">
        <f t="shared" si="97"/>
        <v>2563.3477334586973</v>
      </c>
      <c r="AJ183" s="431">
        <f t="shared" si="98"/>
        <v>1185.6490067994609</v>
      </c>
      <c r="AK183" s="431">
        <f t="shared" si="99"/>
        <v>2067.1185226596845</v>
      </c>
      <c r="AM183" s="432" t="s">
        <v>293</v>
      </c>
      <c r="AN183" s="444">
        <f>SUM(AN184:AN194)</f>
        <v>2643.5865344830954</v>
      </c>
      <c r="AO183" s="444">
        <f>SUM(AO184:AO194)</f>
        <v>2643.3442281441689</v>
      </c>
      <c r="AP183" s="444">
        <f>SUM(AP184:AP194)</f>
        <v>3137.9626683963738</v>
      </c>
      <c r="AQ183" s="444">
        <f>SUM(AQ184:AQ194)</f>
        <v>5689.4308154829823</v>
      </c>
      <c r="AS183" s="432" t="s">
        <v>293</v>
      </c>
      <c r="AT183" s="431">
        <f t="shared" si="100"/>
        <v>819.90031085504904</v>
      </c>
      <c r="AU183" s="431">
        <f t="shared" si="101"/>
        <v>1182.0934721180638</v>
      </c>
      <c r="AV183" s="431">
        <f t="shared" si="102"/>
        <v>908.64206732613218</v>
      </c>
      <c r="AW183" s="431">
        <f t="shared" si="103"/>
        <v>1350.6551369516112</v>
      </c>
      <c r="AY183" s="432" t="s">
        <v>293</v>
      </c>
      <c r="AZ183" s="443">
        <f t="shared" si="104"/>
        <v>0.3550532333660289</v>
      </c>
      <c r="BA183" s="443">
        <f t="shared" si="105"/>
        <v>0.31560860449711237</v>
      </c>
      <c r="BB183" s="443">
        <f t="shared" si="106"/>
        <v>0.43386617961188018</v>
      </c>
      <c r="BC183" s="443">
        <f t="shared" si="107"/>
        <v>0.39518565928242938</v>
      </c>
    </row>
    <row r="184" spans="1:55" outlineLevel="1">
      <c r="A184" s="416" t="s">
        <v>293</v>
      </c>
      <c r="B184" s="416" t="s">
        <v>608</v>
      </c>
      <c r="C184" s="425" t="s">
        <v>638</v>
      </c>
      <c r="D184" s="424">
        <v>2563.7297451863428</v>
      </c>
      <c r="E184" s="424">
        <v>1149.6001497375651</v>
      </c>
      <c r="F184" s="424">
        <v>902.65979691923496</v>
      </c>
      <c r="G184" s="424">
        <v>875.7065315103406</v>
      </c>
      <c r="I184" s="425" t="s">
        <v>638</v>
      </c>
      <c r="J184" s="424">
        <v>2396221</v>
      </c>
      <c r="K184" s="424">
        <v>831994</v>
      </c>
      <c r="L184" s="424">
        <v>314475</v>
      </c>
      <c r="M184" s="424">
        <v>537009</v>
      </c>
      <c r="O184" s="425" t="s">
        <v>638</v>
      </c>
      <c r="P184" s="449">
        <f t="shared" si="88"/>
        <v>1.9701400512792056E-2</v>
      </c>
      <c r="Q184" s="449">
        <f t="shared" si="89"/>
        <v>8.101508153181218E-3</v>
      </c>
      <c r="R184" s="449">
        <f t="shared" si="90"/>
        <v>3.2521002918968031E-3</v>
      </c>
      <c r="S184" s="449">
        <f t="shared" si="91"/>
        <v>5.2788860102467835E-3</v>
      </c>
      <c r="U184" s="425" t="s">
        <v>638</v>
      </c>
      <c r="V184" s="424">
        <f t="shared" si="120"/>
        <v>1069.9053823442591</v>
      </c>
      <c r="W184" s="424">
        <f t="shared" si="121"/>
        <v>1381.740913681547</v>
      </c>
      <c r="X184" s="424">
        <f t="shared" si="122"/>
        <v>2870.3706078996265</v>
      </c>
      <c r="Y184" s="424">
        <f t="shared" si="123"/>
        <v>1630.7110895913115</v>
      </c>
      <c r="AA184" s="425" t="s">
        <v>638</v>
      </c>
      <c r="AB184" s="424">
        <v>1882.6696537942755</v>
      </c>
      <c r="AC184" s="424">
        <v>830.01643587427588</v>
      </c>
      <c r="AD184" s="424">
        <v>442.4371128451449</v>
      </c>
      <c r="AE184" s="424">
        <v>443.44656644975873</v>
      </c>
      <c r="AG184" s="425" t="s">
        <v>638</v>
      </c>
      <c r="AH184" s="424">
        <f t="shared" si="96"/>
        <v>785.68281214223373</v>
      </c>
      <c r="AI184" s="424">
        <f t="shared" si="97"/>
        <v>997.62310290011214</v>
      </c>
      <c r="AJ184" s="424">
        <f t="shared" si="98"/>
        <v>1406.9071081807613</v>
      </c>
      <c r="AK184" s="424">
        <f t="shared" si="99"/>
        <v>825.77120020289919</v>
      </c>
      <c r="AM184" s="425" t="s">
        <v>638</v>
      </c>
      <c r="AN184" s="448">
        <f t="shared" ref="AN184:AN194" si="128">D184-AB184</f>
        <v>681.06009139206731</v>
      </c>
      <c r="AO184" s="448">
        <f t="shared" ref="AO184:AO194" si="129">E184-AC184</f>
        <v>319.58371386328918</v>
      </c>
      <c r="AP184" s="448">
        <f t="shared" ref="AP184:AP194" si="130">F184-AD184</f>
        <v>460.22268407409007</v>
      </c>
      <c r="AQ184" s="448">
        <f t="shared" ref="AQ184:AQ194" si="131">G184-AE184</f>
        <v>432.25996506058186</v>
      </c>
      <c r="AS184" s="425" t="s">
        <v>638</v>
      </c>
      <c r="AT184" s="424">
        <f t="shared" si="100"/>
        <v>284.22257020202534</v>
      </c>
      <c r="AU184" s="424">
        <f t="shared" si="101"/>
        <v>384.11781078143491</v>
      </c>
      <c r="AV184" s="424">
        <f t="shared" si="102"/>
        <v>1463.463499718865</v>
      </c>
      <c r="AW184" s="424">
        <f t="shared" si="103"/>
        <v>804.93988938841221</v>
      </c>
      <c r="AY184" s="425" t="s">
        <v>638</v>
      </c>
      <c r="AZ184" s="447">
        <f t="shared" si="104"/>
        <v>0.26565206128720287</v>
      </c>
      <c r="BA184" s="447">
        <f t="shared" si="105"/>
        <v>0.27799553952410749</v>
      </c>
      <c r="BB184" s="447">
        <f t="shared" si="106"/>
        <v>0.50985175771073832</v>
      </c>
      <c r="BC184" s="447">
        <f t="shared" si="107"/>
        <v>0.49361281377570448</v>
      </c>
    </row>
    <row r="185" spans="1:55" outlineLevel="1">
      <c r="A185" s="416" t="s">
        <v>293</v>
      </c>
      <c r="B185" s="416" t="s">
        <v>607</v>
      </c>
      <c r="C185" s="425" t="s">
        <v>637</v>
      </c>
      <c r="D185" s="424">
        <v>1519.4461852871495</v>
      </c>
      <c r="E185" s="424">
        <v>1547.1402129123576</v>
      </c>
      <c r="F185" s="424">
        <v>939.82554077540158</v>
      </c>
      <c r="G185" s="424">
        <v>4336.0286227007318</v>
      </c>
      <c r="I185" s="425" t="s">
        <v>637</v>
      </c>
      <c r="J185" s="424">
        <v>113048</v>
      </c>
      <c r="K185" s="424">
        <v>204135</v>
      </c>
      <c r="L185" s="424">
        <v>145387</v>
      </c>
      <c r="M185" s="424">
        <v>446468</v>
      </c>
      <c r="O185" s="425" t="s">
        <v>637</v>
      </c>
      <c r="P185" s="449">
        <f t="shared" si="88"/>
        <v>9.2946515583083378E-4</v>
      </c>
      <c r="Q185" s="449">
        <f t="shared" si="89"/>
        <v>1.9877563622449773E-3</v>
      </c>
      <c r="R185" s="449">
        <f t="shared" si="90"/>
        <v>1.5034998175944049E-3</v>
      </c>
      <c r="S185" s="449">
        <f t="shared" si="91"/>
        <v>4.3888532207520927E-3</v>
      </c>
      <c r="U185" s="425" t="s">
        <v>637</v>
      </c>
      <c r="V185" s="424">
        <f t="shared" si="120"/>
        <v>13440.717087318213</v>
      </c>
      <c r="W185" s="424">
        <f t="shared" si="121"/>
        <v>7579.0051334281607</v>
      </c>
      <c r="X185" s="424">
        <f t="shared" si="122"/>
        <v>6464.3024532826294</v>
      </c>
      <c r="Y185" s="424">
        <f t="shared" si="123"/>
        <v>9711.8463645787215</v>
      </c>
      <c r="AA185" s="425" t="s">
        <v>637</v>
      </c>
      <c r="AB185" s="424">
        <v>894.91566275811465</v>
      </c>
      <c r="AC185" s="424">
        <v>941.21166668345199</v>
      </c>
      <c r="AD185" s="424">
        <v>441.60679470930279</v>
      </c>
      <c r="AE185" s="424">
        <v>2656.1630867117433</v>
      </c>
      <c r="AG185" s="425" t="s">
        <v>637</v>
      </c>
      <c r="AH185" s="424">
        <f t="shared" si="96"/>
        <v>7916.2449822917233</v>
      </c>
      <c r="AI185" s="424">
        <f t="shared" si="97"/>
        <v>4610.7314604720013</v>
      </c>
      <c r="AJ185" s="424">
        <f t="shared" si="98"/>
        <v>3037.4572328289514</v>
      </c>
      <c r="AK185" s="424">
        <f t="shared" si="99"/>
        <v>5949.2798738358479</v>
      </c>
      <c r="AM185" s="425" t="s">
        <v>637</v>
      </c>
      <c r="AN185" s="448">
        <f t="shared" si="128"/>
        <v>624.5305225290349</v>
      </c>
      <c r="AO185" s="448">
        <f t="shared" si="129"/>
        <v>605.92854622890559</v>
      </c>
      <c r="AP185" s="448">
        <f t="shared" si="130"/>
        <v>498.21874606609879</v>
      </c>
      <c r="AQ185" s="448">
        <f t="shared" si="131"/>
        <v>1679.8655359889885</v>
      </c>
      <c r="AS185" s="425" t="s">
        <v>637</v>
      </c>
      <c r="AT185" s="424">
        <f t="shared" si="100"/>
        <v>5524.4721050264916</v>
      </c>
      <c r="AU185" s="424">
        <f t="shared" si="101"/>
        <v>2968.2736729561593</v>
      </c>
      <c r="AV185" s="424">
        <f t="shared" si="102"/>
        <v>3426.8452204536775</v>
      </c>
      <c r="AW185" s="424">
        <f t="shared" si="103"/>
        <v>3762.5664907428722</v>
      </c>
      <c r="AY185" s="425" t="s">
        <v>637</v>
      </c>
      <c r="AZ185" s="447">
        <f t="shared" si="104"/>
        <v>0.41102510149841814</v>
      </c>
      <c r="BA185" s="447">
        <f t="shared" si="105"/>
        <v>0.39164423571429091</v>
      </c>
      <c r="BB185" s="447">
        <f t="shared" si="106"/>
        <v>0.53011832989242258</v>
      </c>
      <c r="BC185" s="447">
        <f t="shared" si="107"/>
        <v>0.38742030603632643</v>
      </c>
    </row>
    <row r="186" spans="1:55" outlineLevel="1">
      <c r="A186" s="416" t="s">
        <v>293</v>
      </c>
      <c r="B186" s="416" t="s">
        <v>606</v>
      </c>
      <c r="C186" s="425" t="s">
        <v>636</v>
      </c>
      <c r="D186" s="424">
        <v>349.30574679199299</v>
      </c>
      <c r="E186" s="424">
        <v>498.96354555485919</v>
      </c>
      <c r="F186" s="424">
        <v>793.13814321282143</v>
      </c>
      <c r="G186" s="424">
        <v>1156.4441586239175</v>
      </c>
      <c r="I186" s="425" t="s">
        <v>636</v>
      </c>
      <c r="J186" s="424">
        <v>36034</v>
      </c>
      <c r="K186" s="424">
        <v>47938</v>
      </c>
      <c r="L186" s="424">
        <v>100184</v>
      </c>
      <c r="M186" s="424">
        <v>111560</v>
      </c>
      <c r="O186" s="425" t="s">
        <v>636</v>
      </c>
      <c r="P186" s="449">
        <f t="shared" si="88"/>
        <v>2.9626660732793382E-4</v>
      </c>
      <c r="Q186" s="449">
        <f t="shared" si="89"/>
        <v>4.6679434929482806E-4</v>
      </c>
      <c r="R186" s="449">
        <f t="shared" si="90"/>
        <v>1.0360391625515201E-3</v>
      </c>
      <c r="S186" s="449">
        <f t="shared" si="91"/>
        <v>1.0966529858961974E-3</v>
      </c>
      <c r="U186" s="425" t="s">
        <v>636</v>
      </c>
      <c r="V186" s="424">
        <f t="shared" si="120"/>
        <v>9693.7821721705332</v>
      </c>
      <c r="W186" s="424">
        <f t="shared" si="121"/>
        <v>10408.51820173681</v>
      </c>
      <c r="X186" s="424">
        <f t="shared" si="122"/>
        <v>7916.8144934602478</v>
      </c>
      <c r="Y186" s="424">
        <f t="shared" si="123"/>
        <v>10366.118309644295</v>
      </c>
      <c r="AA186" s="425" t="s">
        <v>636</v>
      </c>
      <c r="AB186" s="424">
        <v>132.68086705354114</v>
      </c>
      <c r="AC186" s="424">
        <v>234.68289171595285</v>
      </c>
      <c r="AD186" s="424">
        <v>357.11923928463301</v>
      </c>
      <c r="AE186" s="424">
        <v>477.11377227053026</v>
      </c>
      <c r="AG186" s="425" t="s">
        <v>636</v>
      </c>
      <c r="AH186" s="424">
        <f t="shared" si="96"/>
        <v>3682.1020995043887</v>
      </c>
      <c r="AI186" s="424">
        <f t="shared" si="97"/>
        <v>4895.5503299251714</v>
      </c>
      <c r="AJ186" s="424">
        <f t="shared" si="98"/>
        <v>3564.6334672665598</v>
      </c>
      <c r="AK186" s="424">
        <f t="shared" si="99"/>
        <v>4276.7458970108491</v>
      </c>
      <c r="AM186" s="425" t="s">
        <v>636</v>
      </c>
      <c r="AN186" s="448">
        <f t="shared" si="128"/>
        <v>216.62487973845185</v>
      </c>
      <c r="AO186" s="448">
        <f t="shared" si="129"/>
        <v>264.28065383890635</v>
      </c>
      <c r="AP186" s="448">
        <f t="shared" si="130"/>
        <v>436.01890392818842</v>
      </c>
      <c r="AQ186" s="448">
        <f t="shared" si="131"/>
        <v>679.33038635338721</v>
      </c>
      <c r="AS186" s="425" t="s">
        <v>636</v>
      </c>
      <c r="AT186" s="424">
        <f t="shared" si="100"/>
        <v>6011.680072666144</v>
      </c>
      <c r="AU186" s="424">
        <f t="shared" si="101"/>
        <v>5512.9678718116393</v>
      </c>
      <c r="AV186" s="424">
        <f t="shared" si="102"/>
        <v>4352.181026193688</v>
      </c>
      <c r="AW186" s="424">
        <f t="shared" si="103"/>
        <v>6089.3724126334464</v>
      </c>
      <c r="AY186" s="425" t="s">
        <v>636</v>
      </c>
      <c r="AZ186" s="447">
        <f t="shared" si="104"/>
        <v>0.62015836191624163</v>
      </c>
      <c r="BA186" s="447">
        <f t="shared" si="105"/>
        <v>0.52965924303151257</v>
      </c>
      <c r="BB186" s="447">
        <f t="shared" si="106"/>
        <v>0.54973891705923439</v>
      </c>
      <c r="BC186" s="447">
        <f t="shared" si="107"/>
        <v>0.58743034091826785</v>
      </c>
    </row>
    <row r="187" spans="1:55" outlineLevel="1">
      <c r="A187" s="416" t="s">
        <v>293</v>
      </c>
      <c r="B187" s="416" t="s">
        <v>605</v>
      </c>
      <c r="C187" s="425" t="s">
        <v>635</v>
      </c>
      <c r="D187" s="424">
        <v>864.3190482655275</v>
      </c>
      <c r="E187" s="424">
        <v>825.56108445536711</v>
      </c>
      <c r="F187" s="424">
        <v>2042.188557442626</v>
      </c>
      <c r="G187" s="424">
        <v>1397.0639400796908</v>
      </c>
      <c r="I187" s="425" t="s">
        <v>635</v>
      </c>
      <c r="J187" s="424">
        <v>333972</v>
      </c>
      <c r="K187" s="424">
        <v>394235</v>
      </c>
      <c r="L187" s="424">
        <v>1724702</v>
      </c>
      <c r="M187" s="424">
        <v>1012481</v>
      </c>
      <c r="O187" s="425" t="s">
        <v>635</v>
      </c>
      <c r="P187" s="449">
        <f t="shared" si="88"/>
        <v>2.7458719926326445E-3</v>
      </c>
      <c r="Q187" s="449">
        <f t="shared" si="89"/>
        <v>3.8388474757863602E-3</v>
      </c>
      <c r="R187" s="449">
        <f t="shared" si="90"/>
        <v>1.7835770339883934E-2</v>
      </c>
      <c r="S187" s="449">
        <f t="shared" si="91"/>
        <v>9.9528532790710642E-3</v>
      </c>
      <c r="U187" s="425" t="s">
        <v>635</v>
      </c>
      <c r="V187" s="424">
        <f t="shared" si="120"/>
        <v>2587.9985395947192</v>
      </c>
      <c r="W187" s="424">
        <f t="shared" si="121"/>
        <v>2094.0836923544766</v>
      </c>
      <c r="X187" s="424">
        <f t="shared" si="122"/>
        <v>1184.0819790564549</v>
      </c>
      <c r="Y187" s="424">
        <f t="shared" si="123"/>
        <v>1379.84213044955</v>
      </c>
      <c r="AA187" s="425" t="s">
        <v>635</v>
      </c>
      <c r="AB187" s="424">
        <v>319.06972436352322</v>
      </c>
      <c r="AC187" s="424">
        <v>441.23634425255278</v>
      </c>
      <c r="AD187" s="424">
        <v>1055.3865412003863</v>
      </c>
      <c r="AE187" s="424">
        <v>605.67089477655486</v>
      </c>
      <c r="AG187" s="425" t="s">
        <v>635</v>
      </c>
      <c r="AH187" s="424">
        <f t="shared" si="96"/>
        <v>955.37866756351798</v>
      </c>
      <c r="AI187" s="424">
        <f t="shared" si="97"/>
        <v>1119.2216425547017</v>
      </c>
      <c r="AJ187" s="424">
        <f t="shared" si="98"/>
        <v>611.92399684141742</v>
      </c>
      <c r="AK187" s="424">
        <f t="shared" si="99"/>
        <v>598.20470189223784</v>
      </c>
      <c r="AM187" s="425" t="s">
        <v>635</v>
      </c>
      <c r="AN187" s="448">
        <f t="shared" si="128"/>
        <v>545.24932390200433</v>
      </c>
      <c r="AO187" s="448">
        <f t="shared" si="129"/>
        <v>384.32474020281433</v>
      </c>
      <c r="AP187" s="448">
        <f t="shared" si="130"/>
        <v>986.80201624223969</v>
      </c>
      <c r="AQ187" s="448">
        <f t="shared" si="131"/>
        <v>791.39304530313598</v>
      </c>
      <c r="AS187" s="425" t="s">
        <v>635</v>
      </c>
      <c r="AT187" s="424">
        <f t="shared" si="100"/>
        <v>1632.6198720312013</v>
      </c>
      <c r="AU187" s="424">
        <f t="shared" si="101"/>
        <v>974.86204979977515</v>
      </c>
      <c r="AV187" s="424">
        <f t="shared" si="102"/>
        <v>572.15798221503758</v>
      </c>
      <c r="AW187" s="424">
        <f t="shared" si="103"/>
        <v>781.63742855731221</v>
      </c>
      <c r="AY187" s="425" t="s">
        <v>635</v>
      </c>
      <c r="AZ187" s="447">
        <f t="shared" si="104"/>
        <v>0.63084265584124699</v>
      </c>
      <c r="BA187" s="447">
        <f t="shared" si="105"/>
        <v>0.46553156082491232</v>
      </c>
      <c r="BB187" s="447">
        <f t="shared" si="106"/>
        <v>0.48320808215573563</v>
      </c>
      <c r="BC187" s="447">
        <f t="shared" si="107"/>
        <v>0.56646873675516496</v>
      </c>
    </row>
    <row r="188" spans="1:55" outlineLevel="1">
      <c r="A188" s="416" t="s">
        <v>293</v>
      </c>
      <c r="B188" s="416" t="s">
        <v>604</v>
      </c>
      <c r="C188" s="425" t="s">
        <v>634</v>
      </c>
      <c r="D188" s="424">
        <v>1677.0791707890917</v>
      </c>
      <c r="E188" s="424">
        <v>2598.5207577556062</v>
      </c>
      <c r="F188" s="424">
        <v>1118.2985615868977</v>
      </c>
      <c r="G188" s="424">
        <v>3750.0122243887104</v>
      </c>
      <c r="I188" s="425" t="s">
        <v>634</v>
      </c>
      <c r="J188" s="424">
        <v>205741</v>
      </c>
      <c r="K188" s="424">
        <v>256879</v>
      </c>
      <c r="L188" s="424">
        <v>122280</v>
      </c>
      <c r="M188" s="424">
        <v>902348</v>
      </c>
      <c r="O188" s="425" t="s">
        <v>634</v>
      </c>
      <c r="P188" s="449">
        <f t="shared" si="88"/>
        <v>1.691574292564146E-3</v>
      </c>
      <c r="Q188" s="449">
        <f t="shared" si="89"/>
        <v>2.5013489434792054E-3</v>
      </c>
      <c r="R188" s="449">
        <f t="shared" si="90"/>
        <v>1.2645419308152986E-3</v>
      </c>
      <c r="S188" s="449">
        <f t="shared" si="91"/>
        <v>8.8702279357965406E-3</v>
      </c>
      <c r="U188" s="425" t="s">
        <v>634</v>
      </c>
      <c r="V188" s="424">
        <f t="shared" si="120"/>
        <v>8151.4096402228606</v>
      </c>
      <c r="W188" s="424">
        <f t="shared" si="121"/>
        <v>10115.738373925491</v>
      </c>
      <c r="X188" s="424">
        <f t="shared" si="122"/>
        <v>9145.3922275670393</v>
      </c>
      <c r="Y188" s="424">
        <f t="shared" si="123"/>
        <v>4155.8381294009741</v>
      </c>
      <c r="AA188" s="425" t="s">
        <v>634</v>
      </c>
      <c r="AB188" s="424">
        <v>1347.6095498497564</v>
      </c>
      <c r="AC188" s="424">
        <v>2122.8906384135435</v>
      </c>
      <c r="AD188" s="424">
        <v>831.04711777888019</v>
      </c>
      <c r="AE188" s="424">
        <v>2810.0746028407498</v>
      </c>
      <c r="AG188" s="425" t="s">
        <v>634</v>
      </c>
      <c r="AH188" s="424">
        <f t="shared" si="96"/>
        <v>6550.029162149287</v>
      </c>
      <c r="AI188" s="424">
        <f t="shared" si="97"/>
        <v>8264.1657683716585</v>
      </c>
      <c r="AJ188" s="424">
        <f t="shared" si="98"/>
        <v>6796.2636390160305</v>
      </c>
      <c r="AK188" s="424">
        <f t="shared" si="99"/>
        <v>3114.1805631981783</v>
      </c>
      <c r="AM188" s="425" t="s">
        <v>634</v>
      </c>
      <c r="AN188" s="448">
        <f t="shared" si="128"/>
        <v>329.4696209393353</v>
      </c>
      <c r="AO188" s="448">
        <f t="shared" si="129"/>
        <v>475.6301193420627</v>
      </c>
      <c r="AP188" s="448">
        <f t="shared" si="130"/>
        <v>287.25144380801748</v>
      </c>
      <c r="AQ188" s="448">
        <f t="shared" si="131"/>
        <v>939.93762154796059</v>
      </c>
      <c r="AS188" s="425" t="s">
        <v>634</v>
      </c>
      <c r="AT188" s="424">
        <f t="shared" si="100"/>
        <v>1601.3804780735745</v>
      </c>
      <c r="AU188" s="424">
        <f t="shared" si="101"/>
        <v>1851.5726055538316</v>
      </c>
      <c r="AV188" s="424">
        <f t="shared" si="102"/>
        <v>2349.1285885510101</v>
      </c>
      <c r="AW188" s="424">
        <f t="shared" si="103"/>
        <v>1041.657566202796</v>
      </c>
      <c r="AY188" s="425" t="s">
        <v>634</v>
      </c>
      <c r="AZ188" s="447">
        <f t="shared" si="104"/>
        <v>0.19645442306955296</v>
      </c>
      <c r="BA188" s="447">
        <f t="shared" si="105"/>
        <v>0.18303879925626373</v>
      </c>
      <c r="BB188" s="447">
        <f t="shared" si="106"/>
        <v>0.25686471723651283</v>
      </c>
      <c r="BC188" s="447">
        <f t="shared" si="107"/>
        <v>0.25064921533720597</v>
      </c>
    </row>
    <row r="189" spans="1:55" outlineLevel="1">
      <c r="A189" s="416" t="s">
        <v>293</v>
      </c>
      <c r="B189" s="416" t="s">
        <v>603</v>
      </c>
      <c r="C189" s="425" t="s">
        <v>633</v>
      </c>
      <c r="D189" s="424">
        <v>16.692306511293403</v>
      </c>
      <c r="E189" s="424">
        <v>3.2975282552001821</v>
      </c>
      <c r="F189" s="424">
        <v>28.371783754586257</v>
      </c>
      <c r="G189" s="424">
        <v>49.359367143966097</v>
      </c>
      <c r="I189" s="425" t="s">
        <v>633</v>
      </c>
      <c r="J189" s="424">
        <v>1905</v>
      </c>
      <c r="K189" s="424">
        <v>440</v>
      </c>
      <c r="L189" s="424">
        <v>3387</v>
      </c>
      <c r="M189" s="424">
        <v>10965</v>
      </c>
      <c r="O189" s="425" t="s">
        <v>633</v>
      </c>
      <c r="P189" s="449">
        <f t="shared" si="88"/>
        <v>1.5662648802789421E-5</v>
      </c>
      <c r="Q189" s="449">
        <f t="shared" si="89"/>
        <v>4.284482324872217E-6</v>
      </c>
      <c r="R189" s="449">
        <f t="shared" si="90"/>
        <v>3.5026198230875176E-5</v>
      </c>
      <c r="S189" s="449">
        <f t="shared" si="91"/>
        <v>1.0778773745385268E-4</v>
      </c>
      <c r="U189" s="425" t="s">
        <v>633</v>
      </c>
      <c r="V189" s="424">
        <f t="shared" si="120"/>
        <v>8762.3656227261945</v>
      </c>
      <c r="W189" s="424">
        <f t="shared" si="121"/>
        <v>7494.3823981822325</v>
      </c>
      <c r="X189" s="424">
        <f t="shared" si="122"/>
        <v>8376.670727660543</v>
      </c>
      <c r="Y189" s="424">
        <f t="shared" si="123"/>
        <v>4501.5382712235378</v>
      </c>
      <c r="AA189" s="425" t="s">
        <v>633</v>
      </c>
      <c r="AB189" s="424">
        <v>8.2711232204891925</v>
      </c>
      <c r="AC189" s="424">
        <v>0.98056645213773908</v>
      </c>
      <c r="AD189" s="424">
        <v>11.272276279750354</v>
      </c>
      <c r="AE189" s="424">
        <v>26.493295170311445</v>
      </c>
      <c r="AG189" s="425" t="s">
        <v>633</v>
      </c>
      <c r="AH189" s="424">
        <f t="shared" si="96"/>
        <v>4341.7969661360594</v>
      </c>
      <c r="AI189" s="424">
        <f t="shared" si="97"/>
        <v>2228.5601184948614</v>
      </c>
      <c r="AJ189" s="424">
        <f t="shared" si="98"/>
        <v>3328.1004664158118</v>
      </c>
      <c r="AK189" s="424">
        <f t="shared" si="99"/>
        <v>2416.1691901788822</v>
      </c>
      <c r="AM189" s="425" t="s">
        <v>633</v>
      </c>
      <c r="AN189" s="448">
        <f t="shared" si="128"/>
        <v>8.4211832908042101</v>
      </c>
      <c r="AO189" s="448">
        <f t="shared" si="129"/>
        <v>2.3169618030624433</v>
      </c>
      <c r="AP189" s="448">
        <f t="shared" si="130"/>
        <v>17.099507474835903</v>
      </c>
      <c r="AQ189" s="448">
        <f t="shared" si="131"/>
        <v>22.866071973654652</v>
      </c>
      <c r="AS189" s="425" t="s">
        <v>633</v>
      </c>
      <c r="AT189" s="424">
        <f t="shared" si="100"/>
        <v>4420.5686565901369</v>
      </c>
      <c r="AU189" s="424">
        <f t="shared" si="101"/>
        <v>5265.8222796873706</v>
      </c>
      <c r="AV189" s="424">
        <f t="shared" si="102"/>
        <v>5048.5702612447303</v>
      </c>
      <c r="AW189" s="424">
        <f t="shared" si="103"/>
        <v>2085.3690810446556</v>
      </c>
      <c r="AY189" s="425" t="s">
        <v>633</v>
      </c>
      <c r="AZ189" s="447">
        <f t="shared" si="104"/>
        <v>0.5044948872168592</v>
      </c>
      <c r="BA189" s="447">
        <f t="shared" si="105"/>
        <v>0.702635921135356</v>
      </c>
      <c r="BB189" s="447">
        <f t="shared" si="106"/>
        <v>0.60269412817838053</v>
      </c>
      <c r="BC189" s="447">
        <f t="shared" si="107"/>
        <v>0.46325699247645036</v>
      </c>
    </row>
    <row r="190" spans="1:55" outlineLevel="1">
      <c r="A190" s="416" t="s">
        <v>293</v>
      </c>
      <c r="B190" s="416" t="s">
        <v>97</v>
      </c>
      <c r="C190" s="425" t="s">
        <v>97</v>
      </c>
      <c r="D190" s="424">
        <v>129.91953704666145</v>
      </c>
      <c r="E190" s="424">
        <v>476.00375938778853</v>
      </c>
      <c r="F190" s="424">
        <v>321.16136964683739</v>
      </c>
      <c r="G190" s="424">
        <v>647.01241415733216</v>
      </c>
      <c r="I190" s="425" t="s">
        <v>97</v>
      </c>
      <c r="J190" s="424">
        <v>93112</v>
      </c>
      <c r="K190" s="424">
        <v>338194</v>
      </c>
      <c r="L190" s="424">
        <v>407310</v>
      </c>
      <c r="M190" s="424">
        <v>607535</v>
      </c>
      <c r="O190" s="425" t="s">
        <v>97</v>
      </c>
      <c r="P190" s="449">
        <f t="shared" si="88"/>
        <v>7.6555409728363698E-4</v>
      </c>
      <c r="Q190" s="449">
        <f t="shared" si="89"/>
        <v>3.2931504894950789E-3</v>
      </c>
      <c r="R190" s="449">
        <f t="shared" si="90"/>
        <v>4.2121407739645024E-3</v>
      </c>
      <c r="S190" s="449">
        <f t="shared" si="91"/>
        <v>5.9721680870065104E-3</v>
      </c>
      <c r="U190" s="425" t="s">
        <v>97</v>
      </c>
      <c r="V190" s="424">
        <f t="shared" si="120"/>
        <v>1395.3039033278358</v>
      </c>
      <c r="W190" s="424">
        <f t="shared" si="121"/>
        <v>1407.4872983784117</v>
      </c>
      <c r="X190" s="424">
        <f t="shared" si="122"/>
        <v>788.49370171819351</v>
      </c>
      <c r="Y190" s="424">
        <f t="shared" si="123"/>
        <v>1064.9796541060716</v>
      </c>
      <c r="AA190" s="425" t="s">
        <v>97</v>
      </c>
      <c r="AB190" s="424">
        <v>74.752946050204002</v>
      </c>
      <c r="AC190" s="424">
        <v>273.13349106508645</v>
      </c>
      <c r="AD190" s="424">
        <v>210.50936132732954</v>
      </c>
      <c r="AE190" s="424">
        <v>420.04044655033118</v>
      </c>
      <c r="AG190" s="425" t="s">
        <v>97</v>
      </c>
      <c r="AH190" s="424">
        <f t="shared" si="96"/>
        <v>802.82827186833072</v>
      </c>
      <c r="AI190" s="424">
        <f t="shared" si="97"/>
        <v>807.62370433859394</v>
      </c>
      <c r="AJ190" s="424">
        <f t="shared" si="98"/>
        <v>516.82836494888306</v>
      </c>
      <c r="AK190" s="424">
        <f t="shared" si="99"/>
        <v>691.38477050759411</v>
      </c>
      <c r="AM190" s="425" t="s">
        <v>97</v>
      </c>
      <c r="AN190" s="448">
        <f t="shared" si="128"/>
        <v>55.166590996457444</v>
      </c>
      <c r="AO190" s="448">
        <f t="shared" si="129"/>
        <v>202.87026832270209</v>
      </c>
      <c r="AP190" s="448">
        <f t="shared" si="130"/>
        <v>110.65200831950784</v>
      </c>
      <c r="AQ190" s="448">
        <f t="shared" si="131"/>
        <v>226.97196760700098</v>
      </c>
      <c r="AS190" s="425" t="s">
        <v>97</v>
      </c>
      <c r="AT190" s="424">
        <f t="shared" si="100"/>
        <v>592.47563145950517</v>
      </c>
      <c r="AU190" s="424">
        <f t="shared" si="101"/>
        <v>599.8635940398176</v>
      </c>
      <c r="AV190" s="424">
        <f t="shared" si="102"/>
        <v>271.66533676931044</v>
      </c>
      <c r="AW190" s="424">
        <f t="shared" si="103"/>
        <v>373.5948835984774</v>
      </c>
      <c r="AY190" s="425" t="s">
        <v>97</v>
      </c>
      <c r="AZ190" s="447">
        <f t="shared" si="104"/>
        <v>0.42462120979267348</v>
      </c>
      <c r="BA190" s="447">
        <f t="shared" si="105"/>
        <v>0.42619467666310734</v>
      </c>
      <c r="BB190" s="447">
        <f t="shared" si="106"/>
        <v>0.34453710432604479</v>
      </c>
      <c r="BC190" s="447">
        <f t="shared" si="107"/>
        <v>0.35080001966053292</v>
      </c>
    </row>
    <row r="191" spans="1:55" outlineLevel="1">
      <c r="A191" s="416" t="s">
        <v>293</v>
      </c>
      <c r="B191" s="416" t="s">
        <v>602</v>
      </c>
      <c r="C191" s="425" t="s">
        <v>632</v>
      </c>
      <c r="D191" s="424">
        <v>0</v>
      </c>
      <c r="E191" s="424">
        <v>0</v>
      </c>
      <c r="F191" s="424">
        <v>0</v>
      </c>
      <c r="G191" s="424">
        <v>0</v>
      </c>
      <c r="I191" s="425" t="s">
        <v>632</v>
      </c>
      <c r="J191" s="424">
        <v>0</v>
      </c>
      <c r="K191" s="424">
        <v>0</v>
      </c>
      <c r="L191" s="424">
        <v>0</v>
      </c>
      <c r="M191" s="424">
        <v>0</v>
      </c>
      <c r="O191" s="425" t="s">
        <v>632</v>
      </c>
      <c r="P191" s="449">
        <f t="shared" si="88"/>
        <v>0</v>
      </c>
      <c r="Q191" s="449">
        <f t="shared" si="89"/>
        <v>0</v>
      </c>
      <c r="R191" s="449">
        <f t="shared" si="90"/>
        <v>0</v>
      </c>
      <c r="S191" s="449">
        <f t="shared" si="91"/>
        <v>0</v>
      </c>
      <c r="U191" s="425" t="s">
        <v>632</v>
      </c>
      <c r="V191" s="424">
        <f t="shared" si="120"/>
        <v>0</v>
      </c>
      <c r="W191" s="424">
        <f t="shared" si="121"/>
        <v>0</v>
      </c>
      <c r="X191" s="424">
        <f t="shared" si="122"/>
        <v>0</v>
      </c>
      <c r="Y191" s="424">
        <f t="shared" si="123"/>
        <v>0</v>
      </c>
      <c r="AA191" s="425" t="s">
        <v>632</v>
      </c>
      <c r="AB191" s="424">
        <v>0</v>
      </c>
      <c r="AC191" s="424">
        <v>0</v>
      </c>
      <c r="AD191" s="424">
        <v>0</v>
      </c>
      <c r="AE191" s="424">
        <v>0</v>
      </c>
      <c r="AG191" s="425" t="s">
        <v>632</v>
      </c>
      <c r="AH191" s="424">
        <f t="shared" si="96"/>
        <v>0</v>
      </c>
      <c r="AI191" s="424">
        <f t="shared" si="97"/>
        <v>0</v>
      </c>
      <c r="AJ191" s="424">
        <f t="shared" si="98"/>
        <v>0</v>
      </c>
      <c r="AK191" s="424">
        <f t="shared" si="99"/>
        <v>0</v>
      </c>
      <c r="AM191" s="425" t="s">
        <v>632</v>
      </c>
      <c r="AN191" s="448">
        <f t="shared" si="128"/>
        <v>0</v>
      </c>
      <c r="AO191" s="448">
        <f t="shared" si="129"/>
        <v>0</v>
      </c>
      <c r="AP191" s="448">
        <f t="shared" si="130"/>
        <v>0</v>
      </c>
      <c r="AQ191" s="448">
        <f t="shared" si="131"/>
        <v>0</v>
      </c>
      <c r="AS191" s="425" t="s">
        <v>632</v>
      </c>
      <c r="AT191" s="424">
        <f t="shared" si="100"/>
        <v>0</v>
      </c>
      <c r="AU191" s="424">
        <f t="shared" si="101"/>
        <v>0</v>
      </c>
      <c r="AV191" s="424">
        <f t="shared" si="102"/>
        <v>0</v>
      </c>
      <c r="AW191" s="424">
        <f t="shared" si="103"/>
        <v>0</v>
      </c>
      <c r="AY191" s="425" t="s">
        <v>632</v>
      </c>
      <c r="AZ191" s="447">
        <f t="shared" si="104"/>
        <v>0</v>
      </c>
      <c r="BA191" s="447">
        <f t="shared" si="105"/>
        <v>0</v>
      </c>
      <c r="BB191" s="447">
        <f t="shared" si="106"/>
        <v>0</v>
      </c>
      <c r="BC191" s="447">
        <f t="shared" si="107"/>
        <v>0</v>
      </c>
    </row>
    <row r="192" spans="1:55" outlineLevel="1">
      <c r="A192" s="416" t="s">
        <v>293</v>
      </c>
      <c r="B192" s="416" t="s">
        <v>601</v>
      </c>
      <c r="C192" s="425" t="s">
        <v>631</v>
      </c>
      <c r="D192" s="424">
        <v>243.4644793289238</v>
      </c>
      <c r="E192" s="424">
        <v>70.828540373978342</v>
      </c>
      <c r="F192" s="424">
        <v>183.3757984637783</v>
      </c>
      <c r="G192" s="424">
        <v>559.67790705635753</v>
      </c>
      <c r="I192" s="425" t="s">
        <v>631</v>
      </c>
      <c r="J192" s="424">
        <v>22193</v>
      </c>
      <c r="K192" s="424">
        <v>5647</v>
      </c>
      <c r="L192" s="424">
        <v>21272</v>
      </c>
      <c r="M192" s="424">
        <v>74258</v>
      </c>
      <c r="O192" s="425" t="s">
        <v>631</v>
      </c>
      <c r="P192" s="449">
        <f t="shared" si="88"/>
        <v>1.8246780308677458E-4</v>
      </c>
      <c r="Q192" s="449">
        <f t="shared" si="89"/>
        <v>5.4987435655803208E-5</v>
      </c>
      <c r="R192" s="449">
        <f t="shared" si="90"/>
        <v>2.1998148472606341E-4</v>
      </c>
      <c r="S192" s="449">
        <f t="shared" si="91"/>
        <v>7.2996824512979418E-4</v>
      </c>
      <c r="U192" s="425" t="s">
        <v>631</v>
      </c>
      <c r="V192" s="424">
        <f t="shared" si="120"/>
        <v>10970.327550530519</v>
      </c>
      <c r="W192" s="424">
        <f t="shared" si="121"/>
        <v>12542.684677524056</v>
      </c>
      <c r="X192" s="424">
        <f t="shared" si="122"/>
        <v>8620.5245611027785</v>
      </c>
      <c r="Y192" s="424">
        <f t="shared" si="123"/>
        <v>7536.9375293753874</v>
      </c>
      <c r="AA192" s="425" t="s">
        <v>631</v>
      </c>
      <c r="AB192" s="424">
        <v>106.42276574513642</v>
      </c>
      <c r="AC192" s="424">
        <v>28.011619059031133</v>
      </c>
      <c r="AD192" s="424">
        <v>102.8778949754544</v>
      </c>
      <c r="AE192" s="424">
        <v>298.35247758914642</v>
      </c>
      <c r="AG192" s="425" t="s">
        <v>631</v>
      </c>
      <c r="AH192" s="424">
        <f t="shared" si="96"/>
        <v>4795.3303178991755</v>
      </c>
      <c r="AI192" s="424">
        <f t="shared" si="97"/>
        <v>4960.4425463132875</v>
      </c>
      <c r="AJ192" s="424">
        <f t="shared" si="98"/>
        <v>4836.3057058788263</v>
      </c>
      <c r="AK192" s="424">
        <f t="shared" si="99"/>
        <v>4017.7822940174315</v>
      </c>
      <c r="AM192" s="425" t="s">
        <v>631</v>
      </c>
      <c r="AN192" s="448">
        <f t="shared" si="128"/>
        <v>137.04171358378738</v>
      </c>
      <c r="AO192" s="448">
        <f t="shared" si="129"/>
        <v>42.816921314947209</v>
      </c>
      <c r="AP192" s="448">
        <f t="shared" si="130"/>
        <v>80.4979034883239</v>
      </c>
      <c r="AQ192" s="448">
        <f t="shared" si="131"/>
        <v>261.32542946721111</v>
      </c>
      <c r="AS192" s="425" t="s">
        <v>631</v>
      </c>
      <c r="AT192" s="424">
        <f t="shared" si="100"/>
        <v>6174.9972326313427</v>
      </c>
      <c r="AU192" s="424">
        <f t="shared" si="101"/>
        <v>7582.242131210769</v>
      </c>
      <c r="AV192" s="424">
        <f t="shared" si="102"/>
        <v>3784.2188552239513</v>
      </c>
      <c r="AW192" s="424">
        <f t="shared" si="103"/>
        <v>3519.1552353579559</v>
      </c>
      <c r="AY192" s="425" t="s">
        <v>631</v>
      </c>
      <c r="AZ192" s="447">
        <f t="shared" si="104"/>
        <v>0.56288175573506216</v>
      </c>
      <c r="BA192" s="447">
        <f t="shared" si="105"/>
        <v>0.60451508796978815</v>
      </c>
      <c r="BB192" s="447">
        <f t="shared" si="106"/>
        <v>0.43897779403111598</v>
      </c>
      <c r="BC192" s="447">
        <f t="shared" si="107"/>
        <v>0.46692110975339357</v>
      </c>
    </row>
    <row r="193" spans="1:55" outlineLevel="1">
      <c r="A193" s="416" t="s">
        <v>293</v>
      </c>
      <c r="B193" s="416" t="s">
        <v>597</v>
      </c>
      <c r="C193" s="425" t="s">
        <v>630</v>
      </c>
      <c r="D193" s="424">
        <v>79.097707135921297</v>
      </c>
      <c r="E193" s="424">
        <v>1126.8531442176209</v>
      </c>
      <c r="F193" s="424">
        <v>435.22907940651686</v>
      </c>
      <c r="G193" s="424">
        <v>1279.6096343106169</v>
      </c>
      <c r="I193" s="425" t="s">
        <v>630</v>
      </c>
      <c r="J193" s="424">
        <v>21152</v>
      </c>
      <c r="K193" s="424">
        <v>120255</v>
      </c>
      <c r="L193" s="424">
        <v>28623</v>
      </c>
      <c r="M193" s="424">
        <v>83065</v>
      </c>
      <c r="O193" s="425" t="s">
        <v>630</v>
      </c>
      <c r="P193" s="449">
        <f t="shared" si="88"/>
        <v>1.7390884381973849E-4</v>
      </c>
      <c r="Q193" s="449">
        <f t="shared" si="89"/>
        <v>1.1709782317670648E-3</v>
      </c>
      <c r="R193" s="449">
        <f t="shared" si="90"/>
        <v>2.9600084793691771E-4</v>
      </c>
      <c r="S193" s="449">
        <f t="shared" si="91"/>
        <v>8.1654249079838334E-4</v>
      </c>
      <c r="U193" s="425" t="s">
        <v>630</v>
      </c>
      <c r="V193" s="424">
        <f t="shared" si="120"/>
        <v>3739.4906928858404</v>
      </c>
      <c r="W193" s="424">
        <f t="shared" si="121"/>
        <v>9370.5304911864023</v>
      </c>
      <c r="X193" s="424">
        <f t="shared" si="122"/>
        <v>15205.571722269393</v>
      </c>
      <c r="Y193" s="424">
        <f t="shared" si="123"/>
        <v>15404.919452364016</v>
      </c>
      <c r="AA193" s="425" t="s">
        <v>630</v>
      </c>
      <c r="AB193" s="424">
        <v>34.78362618469022</v>
      </c>
      <c r="AC193" s="424">
        <v>822.69139436555224</v>
      </c>
      <c r="AD193" s="424">
        <v>337.13595874915586</v>
      </c>
      <c r="AE193" s="424">
        <v>730.21282900176857</v>
      </c>
      <c r="AG193" s="425" t="s">
        <v>630</v>
      </c>
      <c r="AH193" s="424">
        <f t="shared" si="96"/>
        <v>1644.4603907285468</v>
      </c>
      <c r="AI193" s="424">
        <f t="shared" si="97"/>
        <v>6841.2240186732542</v>
      </c>
      <c r="AJ193" s="424">
        <f t="shared" si="98"/>
        <v>11778.498366668618</v>
      </c>
      <c r="AK193" s="424">
        <f t="shared" si="99"/>
        <v>8790.8605188920556</v>
      </c>
      <c r="AM193" s="425" t="s">
        <v>630</v>
      </c>
      <c r="AN193" s="448">
        <f t="shared" si="128"/>
        <v>44.314080951231077</v>
      </c>
      <c r="AO193" s="448">
        <f t="shared" si="129"/>
        <v>304.16174985206862</v>
      </c>
      <c r="AP193" s="448">
        <f t="shared" si="130"/>
        <v>98.093120657360998</v>
      </c>
      <c r="AQ193" s="448">
        <f t="shared" si="131"/>
        <v>549.39680530884834</v>
      </c>
      <c r="AS193" s="425" t="s">
        <v>630</v>
      </c>
      <c r="AT193" s="424">
        <f t="shared" si="100"/>
        <v>2095.0303021572936</v>
      </c>
      <c r="AU193" s="424">
        <f t="shared" si="101"/>
        <v>2529.306472513148</v>
      </c>
      <c r="AV193" s="424">
        <f t="shared" si="102"/>
        <v>3427.0733556007758</v>
      </c>
      <c r="AW193" s="424">
        <f t="shared" si="103"/>
        <v>6614.0589334719607</v>
      </c>
      <c r="AY193" s="425" t="s">
        <v>630</v>
      </c>
      <c r="AZ193" s="447">
        <f t="shared" si="104"/>
        <v>0.56024482321695968</v>
      </c>
      <c r="BA193" s="447">
        <f t="shared" si="105"/>
        <v>0.26992137477084421</v>
      </c>
      <c r="BB193" s="447">
        <f t="shared" si="106"/>
        <v>0.22538273589421426</v>
      </c>
      <c r="BC193" s="447">
        <f t="shared" si="107"/>
        <v>0.42934719353284101</v>
      </c>
    </row>
    <row r="194" spans="1:55" outlineLevel="1">
      <c r="A194" s="416" t="s">
        <v>293</v>
      </c>
      <c r="B194" s="416" t="s">
        <v>600</v>
      </c>
      <c r="C194" s="425" t="s">
        <v>629</v>
      </c>
      <c r="D194" s="424">
        <v>2.5522139560307453</v>
      </c>
      <c r="E194" s="424">
        <v>78.618356406159918</v>
      </c>
      <c r="F194" s="424">
        <v>468.31019880536763</v>
      </c>
      <c r="G194" s="424">
        <v>345.94065731831671</v>
      </c>
      <c r="I194" s="425" t="s">
        <v>629</v>
      </c>
      <c r="J194" s="424">
        <v>900</v>
      </c>
      <c r="K194" s="424">
        <v>36438</v>
      </c>
      <c r="L194" s="424">
        <v>585844</v>
      </c>
      <c r="M194" s="424">
        <v>426660</v>
      </c>
      <c r="O194" s="425" t="s">
        <v>629</v>
      </c>
      <c r="P194" s="449">
        <f t="shared" si="88"/>
        <v>7.3996765997430334E-6</v>
      </c>
      <c r="Q194" s="449">
        <f t="shared" si="89"/>
        <v>3.5481356125839511E-4</v>
      </c>
      <c r="R194" s="449">
        <f t="shared" si="90"/>
        <v>6.058425768045125E-3</v>
      </c>
      <c r="S194" s="449">
        <f t="shared" si="91"/>
        <v>4.1941373517611295E-3</v>
      </c>
      <c r="U194" s="425" t="s">
        <v>629</v>
      </c>
      <c r="V194" s="424">
        <f t="shared" si="120"/>
        <v>2835.793284478606</v>
      </c>
      <c r="W194" s="424">
        <f t="shared" si="121"/>
        <v>2157.5925244568834</v>
      </c>
      <c r="X194" s="424">
        <f t="shared" si="122"/>
        <v>799.3769652080889</v>
      </c>
      <c r="Y194" s="424">
        <f t="shared" si="123"/>
        <v>810.81108451300031</v>
      </c>
      <c r="AA194" s="425" t="s">
        <v>629</v>
      </c>
      <c r="AB194" s="424">
        <v>0.84368679610927244</v>
      </c>
      <c r="AC194" s="424">
        <v>37.187803030749329</v>
      </c>
      <c r="AD194" s="424">
        <v>305.2038644676569</v>
      </c>
      <c r="AE194" s="424">
        <v>239.85667044610463</v>
      </c>
      <c r="AG194" s="425" t="s">
        <v>629</v>
      </c>
      <c r="AH194" s="424">
        <f t="shared" si="96"/>
        <v>937.42977345474708</v>
      </c>
      <c r="AI194" s="424">
        <f t="shared" si="97"/>
        <v>1020.577502353294</v>
      </c>
      <c r="AJ194" s="424">
        <f t="shared" si="98"/>
        <v>520.96439404970761</v>
      </c>
      <c r="AK194" s="424">
        <f t="shared" si="99"/>
        <v>562.17285530892184</v>
      </c>
      <c r="AM194" s="425" t="s">
        <v>629</v>
      </c>
      <c r="AN194" s="448">
        <f t="shared" si="128"/>
        <v>1.7085271599214729</v>
      </c>
      <c r="AO194" s="448">
        <f t="shared" si="129"/>
        <v>41.430553375410589</v>
      </c>
      <c r="AP194" s="448">
        <f t="shared" si="130"/>
        <v>163.10633433771073</v>
      </c>
      <c r="AQ194" s="448">
        <f t="shared" si="131"/>
        <v>106.08398687221208</v>
      </c>
      <c r="AS194" s="425" t="s">
        <v>629</v>
      </c>
      <c r="AT194" s="424">
        <f t="shared" si="100"/>
        <v>1898.3635110238588</v>
      </c>
      <c r="AU194" s="424">
        <f t="shared" si="101"/>
        <v>1137.0150221035892</v>
      </c>
      <c r="AV194" s="424">
        <f t="shared" si="102"/>
        <v>278.4125711583813</v>
      </c>
      <c r="AW194" s="424">
        <f t="shared" si="103"/>
        <v>248.63822920407839</v>
      </c>
      <c r="AY194" s="425" t="s">
        <v>629</v>
      </c>
      <c r="AZ194" s="447">
        <f t="shared" si="104"/>
        <v>0.66942944022554007</v>
      </c>
      <c r="BA194" s="447">
        <f t="shared" si="105"/>
        <v>0.52698320429609513</v>
      </c>
      <c r="BB194" s="447">
        <f t="shared" si="106"/>
        <v>0.34828695756313999</v>
      </c>
      <c r="BC194" s="447">
        <f t="shared" si="107"/>
        <v>0.30665371250248585</v>
      </c>
    </row>
    <row r="195" spans="1:55">
      <c r="C195" s="432" t="s">
        <v>291</v>
      </c>
      <c r="D195" s="431">
        <f>SUM(D196:D206)</f>
        <v>754.5451705426583</v>
      </c>
      <c r="E195" s="431">
        <f>SUM(E196:E206)</f>
        <v>381.58890759413566</v>
      </c>
      <c r="F195" s="431">
        <f>SUM(F196:F206)</f>
        <v>200.69943177311873</v>
      </c>
      <c r="G195" s="431">
        <f>SUM(G196:G206)</f>
        <v>481.49621926493489</v>
      </c>
      <c r="I195" s="432" t="s">
        <v>291</v>
      </c>
      <c r="J195" s="431">
        <f>SUM(J196:J206)</f>
        <v>87641</v>
      </c>
      <c r="K195" s="431">
        <f>SUM(K196:K206)</f>
        <v>25133</v>
      </c>
      <c r="L195" s="431">
        <f>SUM(L196:L206)</f>
        <v>23496</v>
      </c>
      <c r="M195" s="431">
        <f>SUM(M196:M206)</f>
        <v>73362</v>
      </c>
      <c r="O195" s="432" t="s">
        <v>291</v>
      </c>
      <c r="P195" s="445">
        <f t="shared" si="88"/>
        <v>7.205722854200879E-4</v>
      </c>
      <c r="Q195" s="445">
        <f t="shared" si="89"/>
        <v>2.4473157788866692E-4</v>
      </c>
      <c r="R195" s="445">
        <f t="shared" si="90"/>
        <v>2.4298067718708094E-4</v>
      </c>
      <c r="S195" s="445">
        <f t="shared" si="91"/>
        <v>7.211604190688136E-4</v>
      </c>
      <c r="U195" s="432" t="s">
        <v>291</v>
      </c>
      <c r="V195" s="431">
        <f t="shared" si="120"/>
        <v>8609.4997836932289</v>
      </c>
      <c r="W195" s="431">
        <f t="shared" si="121"/>
        <v>15182.783893452259</v>
      </c>
      <c r="X195" s="431">
        <f t="shared" si="122"/>
        <v>8541.8552848620511</v>
      </c>
      <c r="Y195" s="431">
        <f t="shared" si="123"/>
        <v>6563.2918849668067</v>
      </c>
      <c r="AA195" s="432" t="s">
        <v>291</v>
      </c>
      <c r="AB195" s="431">
        <f>SUM(AB196:AB206)</f>
        <v>419.37645096828783</v>
      </c>
      <c r="AC195" s="431">
        <f>SUM(AC196:AC206)</f>
        <v>185.95692347252145</v>
      </c>
      <c r="AD195" s="431">
        <f>SUM(AD196:AD206)</f>
        <v>106.65002301238381</v>
      </c>
      <c r="AE195" s="431">
        <f>SUM(AE196:AE206)</f>
        <v>250.13833131363609</v>
      </c>
      <c r="AG195" s="432" t="s">
        <v>291</v>
      </c>
      <c r="AH195" s="431">
        <f t="shared" si="96"/>
        <v>4785.1627773335294</v>
      </c>
      <c r="AI195" s="431">
        <f t="shared" si="97"/>
        <v>7398.9147126296684</v>
      </c>
      <c r="AJ195" s="431">
        <f t="shared" si="98"/>
        <v>4539.0714594988003</v>
      </c>
      <c r="AK195" s="431">
        <f t="shared" si="99"/>
        <v>3409.644384199396</v>
      </c>
      <c r="AM195" s="432" t="s">
        <v>291</v>
      </c>
      <c r="AN195" s="444">
        <f>SUM(AN196:AN206)</f>
        <v>335.1687195743703</v>
      </c>
      <c r="AO195" s="444">
        <f>SUM(AO196:AO206)</f>
        <v>195.63198412161415</v>
      </c>
      <c r="AP195" s="444">
        <f>SUM(AP196:AP206)</f>
        <v>94.04940876073492</v>
      </c>
      <c r="AQ195" s="444">
        <f>SUM(AQ196:AQ206)</f>
        <v>231.35788795129875</v>
      </c>
      <c r="AS195" s="432" t="s">
        <v>291</v>
      </c>
      <c r="AT195" s="431">
        <f t="shared" si="100"/>
        <v>3824.3370063596985</v>
      </c>
      <c r="AU195" s="431">
        <f t="shared" si="101"/>
        <v>7783.8691808225904</v>
      </c>
      <c r="AV195" s="431">
        <f t="shared" si="102"/>
        <v>4002.7838253632499</v>
      </c>
      <c r="AW195" s="431">
        <f t="shared" si="103"/>
        <v>3153.6475007674103</v>
      </c>
      <c r="AY195" s="432" t="s">
        <v>291</v>
      </c>
      <c r="AZ195" s="443">
        <f t="shared" si="104"/>
        <v>0.44419967506162905</v>
      </c>
      <c r="BA195" s="443">
        <f t="shared" si="105"/>
        <v>0.51267733476595601</v>
      </c>
      <c r="BB195" s="443">
        <f t="shared" si="106"/>
        <v>0.46860824632056436</v>
      </c>
      <c r="BC195" s="443">
        <f t="shared" si="107"/>
        <v>0.48049782883964476</v>
      </c>
    </row>
    <row r="196" spans="1:55" outlineLevel="1">
      <c r="A196" s="416" t="s">
        <v>291</v>
      </c>
      <c r="B196" s="416" t="s">
        <v>608</v>
      </c>
      <c r="C196" s="425" t="s">
        <v>638</v>
      </c>
      <c r="D196" s="424">
        <v>270.22388726326778</v>
      </c>
      <c r="E196" s="424">
        <v>72.989971243188208</v>
      </c>
      <c r="F196" s="424">
        <v>52.987548204352336</v>
      </c>
      <c r="G196" s="424">
        <v>69.674130202594569</v>
      </c>
      <c r="I196" s="425" t="s">
        <v>638</v>
      </c>
      <c r="J196" s="424">
        <v>47590</v>
      </c>
      <c r="K196" s="424">
        <v>4475</v>
      </c>
      <c r="L196" s="424">
        <v>6168</v>
      </c>
      <c r="M196" s="424">
        <v>9256</v>
      </c>
      <c r="O196" s="425" t="s">
        <v>638</v>
      </c>
      <c r="P196" s="449">
        <f t="shared" ref="P196:P258" si="132">IFERROR(J196/$J$2,0)</f>
        <v>3.9127845486863435E-4</v>
      </c>
      <c r="Q196" s="449">
        <f t="shared" ref="Q196:Q258" si="133">IFERROR(K196/$K$2,0)</f>
        <v>4.3575132735916302E-5</v>
      </c>
      <c r="R196" s="449">
        <f t="shared" ref="R196:R258" si="134">IFERROR(L196/$L$2,0)</f>
        <v>6.3785530170663745E-5</v>
      </c>
      <c r="S196" s="449">
        <f t="shared" ref="S196:S258" si="135">IFERROR(M196/$M$2,0)</f>
        <v>9.0987988862093977E-5</v>
      </c>
      <c r="U196" s="425" t="s">
        <v>638</v>
      </c>
      <c r="V196" s="424">
        <f t="shared" si="120"/>
        <v>5678.1653133697782</v>
      </c>
      <c r="W196" s="424">
        <f t="shared" si="121"/>
        <v>16310.60809903647</v>
      </c>
      <c r="X196" s="424">
        <f t="shared" si="122"/>
        <v>8590.717931963738</v>
      </c>
      <c r="Y196" s="424">
        <f t="shared" si="123"/>
        <v>7527.4557262958688</v>
      </c>
      <c r="AA196" s="425" t="s">
        <v>638</v>
      </c>
      <c r="AB196" s="424">
        <v>151.0481233308615</v>
      </c>
      <c r="AC196" s="424">
        <v>37.574042796825225</v>
      </c>
      <c r="AD196" s="424">
        <v>31.334872543376996</v>
      </c>
      <c r="AE196" s="424">
        <v>34.057042003485549</v>
      </c>
      <c r="AG196" s="425" t="s">
        <v>638</v>
      </c>
      <c r="AH196" s="424">
        <f t="shared" ref="AH196:AH258" si="136">IFERROR(AB196*1000000/J196,0)</f>
        <v>3173.946697433526</v>
      </c>
      <c r="AI196" s="424">
        <f t="shared" ref="AI196:AI258" si="137">IFERROR(AC196*1000000/K196,0)</f>
        <v>8396.4341445419486</v>
      </c>
      <c r="AJ196" s="424">
        <f t="shared" ref="AJ196:AJ258" si="138">IFERROR(AD196*1000000/L196,0)</f>
        <v>5080.2322541142994</v>
      </c>
      <c r="AK196" s="424">
        <f t="shared" ref="AK196:AK258" si="139">IFERROR(AE196*1000000/M196,0)</f>
        <v>3679.4557047845233</v>
      </c>
      <c r="AM196" s="425" t="s">
        <v>638</v>
      </c>
      <c r="AN196" s="448">
        <f t="shared" ref="AN196:AN206" si="140">D196-AB196</f>
        <v>119.17576393240628</v>
      </c>
      <c r="AO196" s="448">
        <f t="shared" ref="AO196:AO206" si="141">E196-AC196</f>
        <v>35.415928446362983</v>
      </c>
      <c r="AP196" s="448">
        <f t="shared" ref="AP196:AP206" si="142">F196-AD196</f>
        <v>21.652675660975341</v>
      </c>
      <c r="AQ196" s="448">
        <f t="shared" ref="AQ196:AQ206" si="143">G196-AE196</f>
        <v>35.61708819910902</v>
      </c>
      <c r="AS196" s="425" t="s">
        <v>638</v>
      </c>
      <c r="AT196" s="424">
        <f t="shared" ref="AT196:AT258" si="144">IFERROR(AN196*1000000/J196,0)</f>
        <v>2504.2186159362527</v>
      </c>
      <c r="AU196" s="424">
        <f t="shared" ref="AU196:AU258" si="145">IFERROR(AO196*1000000/K196,0)</f>
        <v>7914.1739544945203</v>
      </c>
      <c r="AV196" s="424">
        <f t="shared" ref="AV196:AV258" si="146">IFERROR(AP196*1000000/L196,0)</f>
        <v>3510.4856778494391</v>
      </c>
      <c r="AW196" s="424">
        <f t="shared" ref="AW196:AW258" si="147">IFERROR(AQ196*1000000/M196,0)</f>
        <v>3848.0000215113459</v>
      </c>
      <c r="AY196" s="425" t="s">
        <v>638</v>
      </c>
      <c r="AZ196" s="447">
        <f t="shared" ref="AZ196:AZ258" si="148">IFERROR(AN196/D196,0)</f>
        <v>0.44102601416690579</v>
      </c>
      <c r="BA196" s="447">
        <f t="shared" ref="BA196:BA258" si="149">IFERROR(AO196/E196,0)</f>
        <v>0.48521636388051292</v>
      </c>
      <c r="BB196" s="447">
        <f t="shared" ref="BB196:BB258" si="150">IFERROR(AP196/F196,0)</f>
        <v>0.40863705520907295</v>
      </c>
      <c r="BC196" s="447">
        <f t="shared" ref="BC196:BC258" si="151">IFERROR(AQ196/G196,0)</f>
        <v>0.51119530441992789</v>
      </c>
    </row>
    <row r="197" spans="1:55" outlineLevel="1">
      <c r="A197" s="416" t="s">
        <v>291</v>
      </c>
      <c r="B197" s="416" t="s">
        <v>607</v>
      </c>
      <c r="C197" s="425" t="s">
        <v>637</v>
      </c>
      <c r="D197" s="424">
        <v>54.877506257414126</v>
      </c>
      <c r="E197" s="424">
        <v>53.153151346531004</v>
      </c>
      <c r="F197" s="424">
        <v>25.385122433864719</v>
      </c>
      <c r="G197" s="424">
        <v>34.509752599552421</v>
      </c>
      <c r="I197" s="425" t="s">
        <v>637</v>
      </c>
      <c r="J197" s="424">
        <v>2816</v>
      </c>
      <c r="K197" s="424">
        <v>1674</v>
      </c>
      <c r="L197" s="424">
        <v>4385</v>
      </c>
      <c r="M197" s="424">
        <v>5181</v>
      </c>
      <c r="O197" s="425" t="s">
        <v>637</v>
      </c>
      <c r="P197" s="449">
        <f t="shared" si="132"/>
        <v>2.315276589430709E-5</v>
      </c>
      <c r="Q197" s="449">
        <f t="shared" si="133"/>
        <v>1.6300507754172935E-5</v>
      </c>
      <c r="R197" s="449">
        <f t="shared" si="134"/>
        <v>4.5346879020486461E-5</v>
      </c>
      <c r="S197" s="449">
        <f t="shared" si="135"/>
        <v>5.0930074578058439E-5</v>
      </c>
      <c r="U197" s="425" t="s">
        <v>637</v>
      </c>
      <c r="V197" s="424">
        <f t="shared" si="120"/>
        <v>19487.75080163854</v>
      </c>
      <c r="W197" s="424">
        <f t="shared" si="121"/>
        <v>31752.181210591996</v>
      </c>
      <c r="X197" s="424">
        <f t="shared" si="122"/>
        <v>5789.0815128539843</v>
      </c>
      <c r="Y197" s="424">
        <f t="shared" si="123"/>
        <v>6660.8285272249414</v>
      </c>
      <c r="AA197" s="425" t="s">
        <v>637</v>
      </c>
      <c r="AB197" s="424">
        <v>28.825861504294679</v>
      </c>
      <c r="AC197" s="424">
        <v>23.058136731411501</v>
      </c>
      <c r="AD197" s="424">
        <v>9.7990388592880198</v>
      </c>
      <c r="AE197" s="424">
        <v>17.744132604226035</v>
      </c>
      <c r="AG197" s="425" t="s">
        <v>637</v>
      </c>
      <c r="AH197" s="424">
        <f t="shared" si="136"/>
        <v>10236.456500104645</v>
      </c>
      <c r="AI197" s="424">
        <f t="shared" si="137"/>
        <v>13774.275227844386</v>
      </c>
      <c r="AJ197" s="424">
        <f t="shared" si="138"/>
        <v>2234.6724878649989</v>
      </c>
      <c r="AK197" s="424">
        <f t="shared" si="139"/>
        <v>3424.8470573684681</v>
      </c>
      <c r="AM197" s="425" t="s">
        <v>637</v>
      </c>
      <c r="AN197" s="448">
        <f t="shared" si="140"/>
        <v>26.051644753119447</v>
      </c>
      <c r="AO197" s="448">
        <f t="shared" si="141"/>
        <v>30.095014615119503</v>
      </c>
      <c r="AP197" s="448">
        <f t="shared" si="142"/>
        <v>15.586083574576699</v>
      </c>
      <c r="AQ197" s="448">
        <f t="shared" si="143"/>
        <v>16.765619995326386</v>
      </c>
      <c r="AS197" s="425" t="s">
        <v>637</v>
      </c>
      <c r="AT197" s="424">
        <f t="shared" si="144"/>
        <v>9251.2943015338951</v>
      </c>
      <c r="AU197" s="424">
        <f t="shared" si="145"/>
        <v>17977.905982747612</v>
      </c>
      <c r="AV197" s="424">
        <f t="shared" si="146"/>
        <v>3554.409024988985</v>
      </c>
      <c r="AW197" s="424">
        <f t="shared" si="147"/>
        <v>3235.9814698564728</v>
      </c>
      <c r="AY197" s="425" t="s">
        <v>637</v>
      </c>
      <c r="AZ197" s="447">
        <f t="shared" si="148"/>
        <v>0.47472355305138864</v>
      </c>
      <c r="BA197" s="447">
        <f t="shared" si="149"/>
        <v>0.56619436200340412</v>
      </c>
      <c r="BB197" s="447">
        <f t="shared" si="150"/>
        <v>0.61398496758023391</v>
      </c>
      <c r="BC197" s="447">
        <f t="shared" si="151"/>
        <v>0.48582266554828418</v>
      </c>
    </row>
    <row r="198" spans="1:55" outlineLevel="1">
      <c r="A198" s="416" t="s">
        <v>291</v>
      </c>
      <c r="B198" s="416" t="s">
        <v>606</v>
      </c>
      <c r="C198" s="425" t="s">
        <v>636</v>
      </c>
      <c r="D198" s="424">
        <v>52.55224710148525</v>
      </c>
      <c r="E198" s="424">
        <v>27.411979457602527</v>
      </c>
      <c r="F198" s="424">
        <v>56.204434235902404</v>
      </c>
      <c r="G198" s="424">
        <v>182.67627486562102</v>
      </c>
      <c r="I198" s="425" t="s">
        <v>636</v>
      </c>
      <c r="J198" s="424">
        <v>3974</v>
      </c>
      <c r="K198" s="424">
        <v>2020</v>
      </c>
      <c r="L198" s="424">
        <v>5891</v>
      </c>
      <c r="M198" s="424">
        <v>22718</v>
      </c>
      <c r="O198" s="425" t="s">
        <v>636</v>
      </c>
      <c r="P198" s="449">
        <f t="shared" si="132"/>
        <v>3.2673683119309794E-5</v>
      </c>
      <c r="Q198" s="449">
        <f t="shared" si="133"/>
        <v>1.9669668855095178E-5</v>
      </c>
      <c r="R198" s="449">
        <f t="shared" si="134"/>
        <v>6.0920972476553196E-5</v>
      </c>
      <c r="S198" s="449">
        <f t="shared" si="135"/>
        <v>2.2332164336312131E-4</v>
      </c>
      <c r="U198" s="425" t="s">
        <v>636</v>
      </c>
      <c r="V198" s="424">
        <f t="shared" si="120"/>
        <v>13224.01789166715</v>
      </c>
      <c r="W198" s="424">
        <f t="shared" si="121"/>
        <v>13570.28686019927</v>
      </c>
      <c r="X198" s="424">
        <f t="shared" si="122"/>
        <v>9540.7289485490419</v>
      </c>
      <c r="Y198" s="424">
        <f t="shared" si="123"/>
        <v>8041.0368371168688</v>
      </c>
      <c r="AA198" s="425" t="s">
        <v>636</v>
      </c>
      <c r="AB198" s="424">
        <v>27.499619410127504</v>
      </c>
      <c r="AC198" s="424">
        <v>10.685163751712341</v>
      </c>
      <c r="AD198" s="424">
        <v>29.026687010723446</v>
      </c>
      <c r="AE198" s="424">
        <v>97.761970845889564</v>
      </c>
      <c r="AG198" s="425" t="s">
        <v>636</v>
      </c>
      <c r="AH198" s="424">
        <f t="shared" si="136"/>
        <v>6919.8840991765237</v>
      </c>
      <c r="AI198" s="424">
        <f t="shared" si="137"/>
        <v>5289.685025600169</v>
      </c>
      <c r="AJ198" s="424">
        <f t="shared" si="138"/>
        <v>4927.2936701278977</v>
      </c>
      <c r="AK198" s="424">
        <f t="shared" si="139"/>
        <v>4303.2824564613775</v>
      </c>
      <c r="AM198" s="425" t="s">
        <v>636</v>
      </c>
      <c r="AN198" s="448">
        <f t="shared" si="140"/>
        <v>25.052627691357745</v>
      </c>
      <c r="AO198" s="448">
        <f t="shared" si="141"/>
        <v>16.726815705890186</v>
      </c>
      <c r="AP198" s="448">
        <f t="shared" si="142"/>
        <v>27.177747225178958</v>
      </c>
      <c r="AQ198" s="448">
        <f t="shared" si="143"/>
        <v>84.91430401973146</v>
      </c>
      <c r="AS198" s="425" t="s">
        <v>636</v>
      </c>
      <c r="AT198" s="424">
        <f t="shared" si="144"/>
        <v>6304.1337924906256</v>
      </c>
      <c r="AU198" s="424">
        <f t="shared" si="145"/>
        <v>8280.6018345991015</v>
      </c>
      <c r="AV198" s="424">
        <f t="shared" si="146"/>
        <v>4613.4352784211433</v>
      </c>
      <c r="AW198" s="424">
        <f t="shared" si="147"/>
        <v>3737.7543806554918</v>
      </c>
      <c r="AY198" s="425" t="s">
        <v>636</v>
      </c>
      <c r="AZ198" s="447">
        <f t="shared" si="148"/>
        <v>0.47671848632805086</v>
      </c>
      <c r="BA198" s="447">
        <f t="shared" si="149"/>
        <v>0.61020094268497327</v>
      </c>
      <c r="BB198" s="447">
        <f t="shared" si="150"/>
        <v>0.48355165557059004</v>
      </c>
      <c r="BC198" s="447">
        <f t="shared" si="151"/>
        <v>0.4648348784328753</v>
      </c>
    </row>
    <row r="199" spans="1:55" outlineLevel="1">
      <c r="A199" s="416" t="s">
        <v>291</v>
      </c>
      <c r="B199" s="416" t="s">
        <v>605</v>
      </c>
      <c r="C199" s="425" t="s">
        <v>635</v>
      </c>
      <c r="D199" s="424">
        <v>7.7221238064279873</v>
      </c>
      <c r="E199" s="424">
        <v>9.5467409804324106</v>
      </c>
      <c r="F199" s="424">
        <v>7.8028738472826102</v>
      </c>
      <c r="G199" s="424">
        <v>53.796309784345453</v>
      </c>
      <c r="I199" s="425" t="s">
        <v>635</v>
      </c>
      <c r="J199" s="424">
        <v>2895</v>
      </c>
      <c r="K199" s="424">
        <v>2521</v>
      </c>
      <c r="L199" s="424">
        <v>2458</v>
      </c>
      <c r="M199" s="424">
        <v>20055</v>
      </c>
      <c r="O199" s="425" t="s">
        <v>635</v>
      </c>
      <c r="P199" s="449">
        <f t="shared" si="132"/>
        <v>2.3802293062506757E-5</v>
      </c>
      <c r="Q199" s="449">
        <f t="shared" si="133"/>
        <v>2.4548136229551954E-5</v>
      </c>
      <c r="R199" s="449">
        <f t="shared" si="134"/>
        <v>2.5419071523912368E-5</v>
      </c>
      <c r="S199" s="449">
        <f t="shared" si="135"/>
        <v>1.9714391925554177E-4</v>
      </c>
      <c r="U199" s="425" t="s">
        <v>635</v>
      </c>
      <c r="V199" s="424">
        <f t="shared" si="120"/>
        <v>2667.4002785588905</v>
      </c>
      <c r="W199" s="424">
        <f t="shared" si="121"/>
        <v>3786.8865451933398</v>
      </c>
      <c r="X199" s="424">
        <f t="shared" si="122"/>
        <v>3174.4808166324697</v>
      </c>
      <c r="Y199" s="424">
        <f t="shared" si="123"/>
        <v>2682.4387825652184</v>
      </c>
      <c r="AA199" s="425" t="s">
        <v>635</v>
      </c>
      <c r="AB199" s="424">
        <v>3.3384041948757277</v>
      </c>
      <c r="AC199" s="424">
        <v>4.5215745666976597</v>
      </c>
      <c r="AD199" s="424">
        <v>3.8252774797698548</v>
      </c>
      <c r="AE199" s="424">
        <v>24.215589896321685</v>
      </c>
      <c r="AG199" s="425" t="s">
        <v>635</v>
      </c>
      <c r="AH199" s="424">
        <f t="shared" si="136"/>
        <v>1153.162070768818</v>
      </c>
      <c r="AI199" s="424">
        <f t="shared" si="137"/>
        <v>1793.5638900030385</v>
      </c>
      <c r="AJ199" s="424">
        <f t="shared" si="138"/>
        <v>1556.2560942920484</v>
      </c>
      <c r="AK199" s="424">
        <f t="shared" si="139"/>
        <v>1207.4589826138961</v>
      </c>
      <c r="AM199" s="425" t="s">
        <v>635</v>
      </c>
      <c r="AN199" s="448">
        <f t="shared" si="140"/>
        <v>4.3837196115522596</v>
      </c>
      <c r="AO199" s="448">
        <f t="shared" si="141"/>
        <v>5.0251664137347509</v>
      </c>
      <c r="AP199" s="448">
        <f t="shared" si="142"/>
        <v>3.9775963675127555</v>
      </c>
      <c r="AQ199" s="448">
        <f t="shared" si="143"/>
        <v>29.580719888023769</v>
      </c>
      <c r="AS199" s="425" t="s">
        <v>635</v>
      </c>
      <c r="AT199" s="424">
        <f t="shared" si="144"/>
        <v>1514.2382077900725</v>
      </c>
      <c r="AU199" s="424">
        <f t="shared" si="145"/>
        <v>1993.3226551903017</v>
      </c>
      <c r="AV199" s="424">
        <f t="shared" si="146"/>
        <v>1618.2247223404213</v>
      </c>
      <c r="AW199" s="424">
        <f t="shared" si="147"/>
        <v>1474.9797999513223</v>
      </c>
      <c r="AY199" s="425" t="s">
        <v>635</v>
      </c>
      <c r="AZ199" s="447">
        <f t="shared" si="148"/>
        <v>0.5676831557534987</v>
      </c>
      <c r="BA199" s="447">
        <f t="shared" si="149"/>
        <v>0.52637506600782846</v>
      </c>
      <c r="BB199" s="447">
        <f t="shared" si="150"/>
        <v>0.5097604351117343</v>
      </c>
      <c r="BC199" s="447">
        <f t="shared" si="151"/>
        <v>0.5498652232207879</v>
      </c>
    </row>
    <row r="200" spans="1:55" outlineLevel="1">
      <c r="A200" s="416" t="s">
        <v>291</v>
      </c>
      <c r="B200" s="416" t="s">
        <v>604</v>
      </c>
      <c r="C200" s="425" t="s">
        <v>634</v>
      </c>
      <c r="D200" s="424">
        <v>36.168630751111671</v>
      </c>
      <c r="E200" s="424">
        <v>45.30598725854972</v>
      </c>
      <c r="F200" s="424">
        <v>-4.5352891392940107</v>
      </c>
      <c r="G200" s="424">
        <v>9.2073766834408008</v>
      </c>
      <c r="I200" s="425" t="s">
        <v>634</v>
      </c>
      <c r="J200" s="424">
        <v>3065</v>
      </c>
      <c r="K200" s="424">
        <v>1829</v>
      </c>
      <c r="L200" s="424">
        <v>-35</v>
      </c>
      <c r="M200" s="424">
        <v>608</v>
      </c>
      <c r="O200" s="425" t="s">
        <v>634</v>
      </c>
      <c r="P200" s="449">
        <f t="shared" si="132"/>
        <v>2.520000975356933E-5</v>
      </c>
      <c r="Q200" s="449">
        <f t="shared" si="133"/>
        <v>1.7809814027707466E-5</v>
      </c>
      <c r="R200" s="449">
        <f t="shared" si="134"/>
        <v>-3.6194772308256012E-7</v>
      </c>
      <c r="S200" s="449">
        <f t="shared" si="135"/>
        <v>5.9767391128082476E-6</v>
      </c>
      <c r="U200" s="425" t="s">
        <v>634</v>
      </c>
      <c r="V200" s="424">
        <f t="shared" si="120"/>
        <v>11800.532055827625</v>
      </c>
      <c r="W200" s="424">
        <f t="shared" si="121"/>
        <v>24770.906100901979</v>
      </c>
      <c r="X200" s="424">
        <f t="shared" si="122"/>
        <v>129579.68969411458</v>
      </c>
      <c r="Y200" s="424">
        <f t="shared" si="123"/>
        <v>15143.711650396053</v>
      </c>
      <c r="AA200" s="425" t="s">
        <v>634</v>
      </c>
      <c r="AB200" s="424">
        <v>21.122241710043745</v>
      </c>
      <c r="AC200" s="424">
        <v>24.919814929224493</v>
      </c>
      <c r="AD200" s="424">
        <v>-2.7952896512911649</v>
      </c>
      <c r="AE200" s="424">
        <v>6.5491940742192956</v>
      </c>
      <c r="AG200" s="425" t="s">
        <v>634</v>
      </c>
      <c r="AH200" s="424">
        <f t="shared" si="136"/>
        <v>6891.4328580893134</v>
      </c>
      <c r="AI200" s="424">
        <f t="shared" si="137"/>
        <v>13624.830469778291</v>
      </c>
      <c r="AJ200" s="424">
        <f t="shared" si="138"/>
        <v>79865.418608319</v>
      </c>
      <c r="AK200" s="424">
        <f t="shared" si="139"/>
        <v>10771.700779965948</v>
      </c>
      <c r="AM200" s="425" t="s">
        <v>634</v>
      </c>
      <c r="AN200" s="448">
        <f t="shared" si="140"/>
        <v>15.046389041067926</v>
      </c>
      <c r="AO200" s="448">
        <f t="shared" si="141"/>
        <v>20.386172329325227</v>
      </c>
      <c r="AP200" s="448">
        <f t="shared" si="142"/>
        <v>-1.7399994880028458</v>
      </c>
      <c r="AQ200" s="448">
        <f t="shared" si="143"/>
        <v>2.6581826092215053</v>
      </c>
      <c r="AS200" s="425" t="s">
        <v>634</v>
      </c>
      <c r="AT200" s="424">
        <f t="shared" si="144"/>
        <v>4909.0991977383119</v>
      </c>
      <c r="AU200" s="424">
        <f t="shared" si="145"/>
        <v>11146.075631123687</v>
      </c>
      <c r="AV200" s="424">
        <f t="shared" si="146"/>
        <v>49714.271085795597</v>
      </c>
      <c r="AW200" s="424">
        <f t="shared" si="147"/>
        <v>4372.0108704301074</v>
      </c>
      <c r="AY200" s="425" t="s">
        <v>634</v>
      </c>
      <c r="AZ200" s="447">
        <f t="shared" si="148"/>
        <v>0.41600659822062697</v>
      </c>
      <c r="BA200" s="447">
        <f t="shared" si="149"/>
        <v>0.44996640759612055</v>
      </c>
      <c r="BB200" s="447">
        <f t="shared" si="150"/>
        <v>0.38365789579486526</v>
      </c>
      <c r="BC200" s="447">
        <f t="shared" si="151"/>
        <v>0.28870140764439117</v>
      </c>
    </row>
    <row r="201" spans="1:55" outlineLevel="1">
      <c r="A201" s="416" t="s">
        <v>291</v>
      </c>
      <c r="B201" s="416" t="s">
        <v>603</v>
      </c>
      <c r="C201" s="425" t="s">
        <v>633</v>
      </c>
      <c r="D201" s="424">
        <v>134.82541722864437</v>
      </c>
      <c r="E201" s="424">
        <v>34.693116128300332</v>
      </c>
      <c r="F201" s="424">
        <v>5.3771411110973437</v>
      </c>
      <c r="G201" s="424">
        <v>26.052129082536474</v>
      </c>
      <c r="I201" s="425" t="s">
        <v>633</v>
      </c>
      <c r="J201" s="424">
        <v>4781</v>
      </c>
      <c r="K201" s="424">
        <v>1012</v>
      </c>
      <c r="L201" s="424">
        <v>620</v>
      </c>
      <c r="M201" s="424">
        <v>3076</v>
      </c>
      <c r="O201" s="425" t="s">
        <v>633</v>
      </c>
      <c r="P201" s="449">
        <f t="shared" si="132"/>
        <v>3.9308726470412713E-5</v>
      </c>
      <c r="Q201" s="449">
        <f t="shared" si="133"/>
        <v>9.8543093472060992E-6</v>
      </c>
      <c r="R201" s="449">
        <f t="shared" si="134"/>
        <v>6.4116453803196368E-6</v>
      </c>
      <c r="S201" s="449">
        <f t="shared" si="135"/>
        <v>3.0237581432562777E-5</v>
      </c>
      <c r="U201" s="425" t="s">
        <v>633</v>
      </c>
      <c r="V201" s="424">
        <f t="shared" si="120"/>
        <v>28200.254597081024</v>
      </c>
      <c r="W201" s="424">
        <f t="shared" si="121"/>
        <v>34281.735304644593</v>
      </c>
      <c r="X201" s="424">
        <f t="shared" si="122"/>
        <v>8672.8082437053927</v>
      </c>
      <c r="Y201" s="424">
        <f t="shared" si="123"/>
        <v>8469.4827966633529</v>
      </c>
      <c r="AA201" s="425" t="s">
        <v>633</v>
      </c>
      <c r="AB201" s="424">
        <v>96.65195582071081</v>
      </c>
      <c r="AC201" s="424">
        <v>16.488657202983077</v>
      </c>
      <c r="AD201" s="424">
        <v>3.012969084113478</v>
      </c>
      <c r="AE201" s="424">
        <v>11.419597321268979</v>
      </c>
      <c r="AG201" s="425" t="s">
        <v>633</v>
      </c>
      <c r="AH201" s="424">
        <f t="shared" si="136"/>
        <v>20215.84518316478</v>
      </c>
      <c r="AI201" s="424">
        <f t="shared" si="137"/>
        <v>16293.139528639405</v>
      </c>
      <c r="AJ201" s="424">
        <f t="shared" si="138"/>
        <v>4859.6275550217388</v>
      </c>
      <c r="AK201" s="424">
        <f t="shared" si="139"/>
        <v>3712.4828742747009</v>
      </c>
      <c r="AM201" s="425" t="s">
        <v>633</v>
      </c>
      <c r="AN201" s="448">
        <f t="shared" si="140"/>
        <v>38.173461407933559</v>
      </c>
      <c r="AO201" s="448">
        <f t="shared" si="141"/>
        <v>18.204458925317255</v>
      </c>
      <c r="AP201" s="448">
        <f t="shared" si="142"/>
        <v>2.3641720269838657</v>
      </c>
      <c r="AQ201" s="448">
        <f t="shared" si="143"/>
        <v>14.632531761267495</v>
      </c>
      <c r="AS201" s="425" t="s">
        <v>633</v>
      </c>
      <c r="AT201" s="424">
        <f t="shared" si="144"/>
        <v>7984.4094139162426</v>
      </c>
      <c r="AU201" s="424">
        <f t="shared" si="145"/>
        <v>17988.595776005193</v>
      </c>
      <c r="AV201" s="424">
        <f t="shared" si="146"/>
        <v>3813.1806886836539</v>
      </c>
      <c r="AW201" s="424">
        <f t="shared" si="147"/>
        <v>4756.9999223886525</v>
      </c>
      <c r="AY201" s="425" t="s">
        <v>633</v>
      </c>
      <c r="AZ201" s="447">
        <f t="shared" si="148"/>
        <v>0.28313252940428063</v>
      </c>
      <c r="BA201" s="447">
        <f t="shared" si="149"/>
        <v>0.52472827341292849</v>
      </c>
      <c r="BB201" s="447">
        <f t="shared" si="150"/>
        <v>0.4396708172870315</v>
      </c>
      <c r="BC201" s="447">
        <f t="shared" si="151"/>
        <v>0.56166356749230606</v>
      </c>
    </row>
    <row r="202" spans="1:55" outlineLevel="1">
      <c r="A202" s="416" t="s">
        <v>291</v>
      </c>
      <c r="B202" s="416" t="s">
        <v>97</v>
      </c>
      <c r="C202" s="425" t="s">
        <v>97</v>
      </c>
      <c r="D202" s="424">
        <v>4.0952797563840919</v>
      </c>
      <c r="E202" s="424">
        <v>5.136016443210913</v>
      </c>
      <c r="F202" s="424">
        <v>2.4890571963707604</v>
      </c>
      <c r="G202" s="424">
        <v>1.2574886589928103</v>
      </c>
      <c r="I202" s="425" t="s">
        <v>97</v>
      </c>
      <c r="J202" s="424">
        <v>1182</v>
      </c>
      <c r="K202" s="424">
        <v>730</v>
      </c>
      <c r="L202" s="424">
        <v>207</v>
      </c>
      <c r="M202" s="424">
        <v>625</v>
      </c>
      <c r="O202" s="425" t="s">
        <v>97</v>
      </c>
      <c r="P202" s="449">
        <f t="shared" si="132"/>
        <v>9.7182419343291827E-6</v>
      </c>
      <c r="Q202" s="449">
        <f t="shared" si="133"/>
        <v>7.108345675356179E-6</v>
      </c>
      <c r="R202" s="449">
        <f t="shared" si="134"/>
        <v>2.1406622479454273E-6</v>
      </c>
      <c r="S202" s="449">
        <f t="shared" si="135"/>
        <v>6.1438518840545304E-6</v>
      </c>
      <c r="U202" s="425" t="s">
        <v>97</v>
      </c>
      <c r="V202" s="424">
        <f t="shared" ref="V202:V230" si="152">IFERROR(D202*1000000/J202,0)</f>
        <v>3464.7036856041386</v>
      </c>
      <c r="W202" s="424">
        <f t="shared" ref="W202:W230" si="153">IFERROR(E202*1000000/K202,0)</f>
        <v>7035.6389633026201</v>
      </c>
      <c r="X202" s="424">
        <f t="shared" ref="X202:X230" si="154">IFERROR(F202*1000000/L202,0)</f>
        <v>12024.430900341838</v>
      </c>
      <c r="Y202" s="424">
        <f t="shared" ref="Y202:Y230" si="155">IFERROR(G202*1000000/M202,0)</f>
        <v>2011.9818543884962</v>
      </c>
      <c r="AA202" s="425" t="s">
        <v>97</v>
      </c>
      <c r="AB202" s="424">
        <v>2.3741254890223331</v>
      </c>
      <c r="AC202" s="424">
        <v>2.5195935250685357</v>
      </c>
      <c r="AD202" s="424">
        <v>1.5388272638653997</v>
      </c>
      <c r="AE202" s="424">
        <v>0.60187752685505835</v>
      </c>
      <c r="AG202" s="425" t="s">
        <v>97</v>
      </c>
      <c r="AH202" s="424">
        <f t="shared" si="136"/>
        <v>2008.5664035721938</v>
      </c>
      <c r="AI202" s="424">
        <f t="shared" si="137"/>
        <v>3451.4979795459394</v>
      </c>
      <c r="AJ202" s="424">
        <f t="shared" si="138"/>
        <v>7433.9481346154571</v>
      </c>
      <c r="AK202" s="424">
        <f t="shared" si="139"/>
        <v>963.00404296809347</v>
      </c>
      <c r="AM202" s="425" t="s">
        <v>97</v>
      </c>
      <c r="AN202" s="448">
        <f t="shared" si="140"/>
        <v>1.7211542673617588</v>
      </c>
      <c r="AO202" s="448">
        <f t="shared" si="141"/>
        <v>2.6164229181423773</v>
      </c>
      <c r="AP202" s="448">
        <f t="shared" si="142"/>
        <v>0.9502299325053607</v>
      </c>
      <c r="AQ202" s="448">
        <f t="shared" si="143"/>
        <v>0.65561113213775191</v>
      </c>
      <c r="AS202" s="425" t="s">
        <v>97</v>
      </c>
      <c r="AT202" s="424">
        <f t="shared" si="144"/>
        <v>1456.1372820319448</v>
      </c>
      <c r="AU202" s="424">
        <f t="shared" si="145"/>
        <v>3584.1409837566812</v>
      </c>
      <c r="AV202" s="424">
        <f t="shared" si="146"/>
        <v>4590.4827657263804</v>
      </c>
      <c r="AW202" s="424">
        <f t="shared" si="147"/>
        <v>1048.977811420403</v>
      </c>
      <c r="AY202" s="425" t="s">
        <v>97</v>
      </c>
      <c r="AZ202" s="447">
        <f t="shared" si="148"/>
        <v>0.4202775804702153</v>
      </c>
      <c r="BA202" s="447">
        <f t="shared" si="149"/>
        <v>0.50942650730819172</v>
      </c>
      <c r="BB202" s="447">
        <f t="shared" si="150"/>
        <v>0.38176299600140573</v>
      </c>
      <c r="BC202" s="447">
        <f t="shared" si="151"/>
        <v>0.52136544329780743</v>
      </c>
    </row>
    <row r="203" spans="1:55" outlineLevel="1">
      <c r="A203" s="416" t="s">
        <v>291</v>
      </c>
      <c r="B203" s="416" t="s">
        <v>602</v>
      </c>
      <c r="C203" s="425" t="s">
        <v>632</v>
      </c>
      <c r="D203" s="424">
        <v>0</v>
      </c>
      <c r="E203" s="424">
        <v>0</v>
      </c>
      <c r="F203" s="424">
        <v>0</v>
      </c>
      <c r="G203" s="424">
        <v>0</v>
      </c>
      <c r="I203" s="425" t="s">
        <v>632</v>
      </c>
      <c r="J203" s="424">
        <v>0</v>
      </c>
      <c r="K203" s="424">
        <v>0</v>
      </c>
      <c r="L203" s="424">
        <v>0</v>
      </c>
      <c r="M203" s="424">
        <v>0</v>
      </c>
      <c r="O203" s="425" t="s">
        <v>632</v>
      </c>
      <c r="P203" s="449">
        <f t="shared" si="132"/>
        <v>0</v>
      </c>
      <c r="Q203" s="449">
        <f t="shared" si="133"/>
        <v>0</v>
      </c>
      <c r="R203" s="449">
        <f t="shared" si="134"/>
        <v>0</v>
      </c>
      <c r="S203" s="449">
        <f t="shared" si="135"/>
        <v>0</v>
      </c>
      <c r="U203" s="425" t="s">
        <v>632</v>
      </c>
      <c r="V203" s="424">
        <f t="shared" si="152"/>
        <v>0</v>
      </c>
      <c r="W203" s="424">
        <f t="shared" si="153"/>
        <v>0</v>
      </c>
      <c r="X203" s="424">
        <f t="shared" si="154"/>
        <v>0</v>
      </c>
      <c r="Y203" s="424">
        <f t="shared" si="155"/>
        <v>0</v>
      </c>
      <c r="AA203" s="425" t="s">
        <v>632</v>
      </c>
      <c r="AB203" s="424">
        <v>0</v>
      </c>
      <c r="AC203" s="424">
        <v>0</v>
      </c>
      <c r="AD203" s="424">
        <v>0</v>
      </c>
      <c r="AE203" s="424">
        <v>0</v>
      </c>
      <c r="AG203" s="425" t="s">
        <v>632</v>
      </c>
      <c r="AH203" s="424">
        <f t="shared" si="136"/>
        <v>0</v>
      </c>
      <c r="AI203" s="424">
        <f t="shared" si="137"/>
        <v>0</v>
      </c>
      <c r="AJ203" s="424">
        <f t="shared" si="138"/>
        <v>0</v>
      </c>
      <c r="AK203" s="424">
        <f t="shared" si="139"/>
        <v>0</v>
      </c>
      <c r="AM203" s="425" t="s">
        <v>632</v>
      </c>
      <c r="AN203" s="448">
        <f t="shared" si="140"/>
        <v>0</v>
      </c>
      <c r="AO203" s="448">
        <f t="shared" si="141"/>
        <v>0</v>
      </c>
      <c r="AP203" s="448">
        <f t="shared" si="142"/>
        <v>0</v>
      </c>
      <c r="AQ203" s="448">
        <f t="shared" si="143"/>
        <v>0</v>
      </c>
      <c r="AS203" s="425" t="s">
        <v>632</v>
      </c>
      <c r="AT203" s="424">
        <f t="shared" si="144"/>
        <v>0</v>
      </c>
      <c r="AU203" s="424">
        <f t="shared" si="145"/>
        <v>0</v>
      </c>
      <c r="AV203" s="424">
        <f t="shared" si="146"/>
        <v>0</v>
      </c>
      <c r="AW203" s="424">
        <f t="shared" si="147"/>
        <v>0</v>
      </c>
      <c r="AY203" s="425" t="s">
        <v>632</v>
      </c>
      <c r="AZ203" s="447">
        <f t="shared" si="148"/>
        <v>0</v>
      </c>
      <c r="BA203" s="447">
        <f t="shared" si="149"/>
        <v>0</v>
      </c>
      <c r="BB203" s="447">
        <f t="shared" si="150"/>
        <v>0</v>
      </c>
      <c r="BC203" s="447">
        <f t="shared" si="151"/>
        <v>0</v>
      </c>
    </row>
    <row r="204" spans="1:55" outlineLevel="1">
      <c r="A204" s="416" t="s">
        <v>291</v>
      </c>
      <c r="B204" s="416" t="s">
        <v>601</v>
      </c>
      <c r="C204" s="425" t="s">
        <v>631</v>
      </c>
      <c r="D204" s="424">
        <v>76.425777670506648</v>
      </c>
      <c r="E204" s="424">
        <v>19.88619319220491</v>
      </c>
      <c r="F204" s="424">
        <v>26.1597508439731</v>
      </c>
      <c r="G204" s="424">
        <v>70.519592952015046</v>
      </c>
      <c r="I204" s="425" t="s">
        <v>631</v>
      </c>
      <c r="J204" s="424">
        <v>4667</v>
      </c>
      <c r="K204" s="424">
        <v>1262</v>
      </c>
      <c r="L204" s="424">
        <v>2942</v>
      </c>
      <c r="M204" s="424">
        <v>9577</v>
      </c>
      <c r="O204" s="425" t="s">
        <v>631</v>
      </c>
      <c r="P204" s="449">
        <f t="shared" si="132"/>
        <v>3.8371434101111925E-5</v>
      </c>
      <c r="Q204" s="449">
        <f t="shared" si="133"/>
        <v>1.2288674304519859E-5</v>
      </c>
      <c r="R204" s="449">
        <f t="shared" si="134"/>
        <v>3.042429146596834E-5</v>
      </c>
      <c r="S204" s="449">
        <f t="shared" si="135"/>
        <v>9.4143471189744377E-5</v>
      </c>
      <c r="U204" s="425" t="s">
        <v>631</v>
      </c>
      <c r="V204" s="424">
        <f t="shared" si="152"/>
        <v>16375.782659204337</v>
      </c>
      <c r="W204" s="424">
        <f t="shared" si="153"/>
        <v>15757.680817911974</v>
      </c>
      <c r="X204" s="424">
        <f t="shared" si="154"/>
        <v>8891.8255757896331</v>
      </c>
      <c r="Y204" s="424">
        <f t="shared" si="155"/>
        <v>7363.4324895076788</v>
      </c>
      <c r="AA204" s="425" t="s">
        <v>631</v>
      </c>
      <c r="AB204" s="424">
        <v>46.294935118764272</v>
      </c>
      <c r="AC204" s="424">
        <v>6.6568152278886696</v>
      </c>
      <c r="AD204" s="424">
        <v>13.907129475911244</v>
      </c>
      <c r="AE204" s="424">
        <v>36.192211956235106</v>
      </c>
      <c r="AG204" s="425" t="s">
        <v>631</v>
      </c>
      <c r="AH204" s="424">
        <f t="shared" si="136"/>
        <v>9919.6346943998869</v>
      </c>
      <c r="AI204" s="424">
        <f t="shared" si="137"/>
        <v>5274.8139682160618</v>
      </c>
      <c r="AJ204" s="424">
        <f t="shared" si="138"/>
        <v>4727.1004336883907</v>
      </c>
      <c r="AK204" s="424">
        <f t="shared" si="139"/>
        <v>3779.0761153007311</v>
      </c>
      <c r="AM204" s="425" t="s">
        <v>631</v>
      </c>
      <c r="AN204" s="448">
        <f t="shared" si="140"/>
        <v>30.130842551742376</v>
      </c>
      <c r="AO204" s="448">
        <f t="shared" si="141"/>
        <v>13.229377964316241</v>
      </c>
      <c r="AP204" s="448">
        <f t="shared" si="142"/>
        <v>12.252621368061856</v>
      </c>
      <c r="AQ204" s="448">
        <f t="shared" si="143"/>
        <v>34.32738099577994</v>
      </c>
      <c r="AS204" s="425" t="s">
        <v>631</v>
      </c>
      <c r="AT204" s="424">
        <f t="shared" si="144"/>
        <v>6456.1479648044515</v>
      </c>
      <c r="AU204" s="424">
        <f t="shared" si="145"/>
        <v>10482.866849695913</v>
      </c>
      <c r="AV204" s="424">
        <f t="shared" si="146"/>
        <v>4164.7251421012425</v>
      </c>
      <c r="AW204" s="424">
        <f t="shared" si="147"/>
        <v>3584.3563742069477</v>
      </c>
      <c r="AY204" s="425" t="s">
        <v>631</v>
      </c>
      <c r="AZ204" s="447">
        <f t="shared" si="148"/>
        <v>0.39424973445013595</v>
      </c>
      <c r="BA204" s="447">
        <f t="shared" si="149"/>
        <v>0.66525442232462861</v>
      </c>
      <c r="BB204" s="447">
        <f t="shared" si="150"/>
        <v>0.46837683742254432</v>
      </c>
      <c r="BC204" s="447">
        <f t="shared" si="151"/>
        <v>0.48677792311050289</v>
      </c>
    </row>
    <row r="205" spans="1:55" outlineLevel="1">
      <c r="A205" s="416" t="s">
        <v>291</v>
      </c>
      <c r="B205" s="416" t="s">
        <v>597</v>
      </c>
      <c r="C205" s="425" t="s">
        <v>630</v>
      </c>
      <c r="D205" s="424">
        <v>115.49892207353872</v>
      </c>
      <c r="E205" s="424">
        <v>112.66390193970685</v>
      </c>
      <c r="F205" s="424">
        <v>26.740017133307937</v>
      </c>
      <c r="G205" s="424">
        <v>27.192861113089503</v>
      </c>
      <c r="I205" s="425" t="s">
        <v>630</v>
      </c>
      <c r="J205" s="424">
        <v>16115</v>
      </c>
      <c r="K205" s="424">
        <v>9343</v>
      </c>
      <c r="L205" s="424">
        <v>501</v>
      </c>
      <c r="M205" s="424">
        <v>1292</v>
      </c>
      <c r="O205" s="425" t="s">
        <v>630</v>
      </c>
      <c r="P205" s="449">
        <f t="shared" si="132"/>
        <v>1.3249532044984331E-4</v>
      </c>
      <c r="Q205" s="449">
        <f t="shared" si="133"/>
        <v>9.0977087184729833E-5</v>
      </c>
      <c r="R205" s="449">
        <f t="shared" si="134"/>
        <v>5.1810231218389323E-6</v>
      </c>
      <c r="S205" s="449">
        <f t="shared" si="135"/>
        <v>1.2700570614717525E-5</v>
      </c>
      <c r="U205" s="425" t="s">
        <v>630</v>
      </c>
      <c r="V205" s="424">
        <f t="shared" si="152"/>
        <v>7167.1686052459645</v>
      </c>
      <c r="W205" s="424">
        <f t="shared" si="153"/>
        <v>12058.643041818137</v>
      </c>
      <c r="X205" s="424">
        <f t="shared" si="154"/>
        <v>53373.28769123341</v>
      </c>
      <c r="Y205" s="424">
        <f t="shared" si="155"/>
        <v>21047.106124682276</v>
      </c>
      <c r="AA205" s="425" t="s">
        <v>630</v>
      </c>
      <c r="AB205" s="424">
        <v>41.105656563146063</v>
      </c>
      <c r="AC205" s="424">
        <v>59.214498476758756</v>
      </c>
      <c r="AD205" s="424">
        <v>15.546748039297372</v>
      </c>
      <c r="AE205" s="424">
        <v>17.88768063431159</v>
      </c>
      <c r="AG205" s="425" t="s">
        <v>630</v>
      </c>
      <c r="AH205" s="424">
        <f t="shared" si="136"/>
        <v>2550.7698767077918</v>
      </c>
      <c r="AI205" s="424">
        <f t="shared" si="137"/>
        <v>6337.8463530727558</v>
      </c>
      <c r="AJ205" s="424">
        <f t="shared" si="138"/>
        <v>31031.433212170403</v>
      </c>
      <c r="AK205" s="424">
        <f t="shared" si="139"/>
        <v>13844.954051324761</v>
      </c>
      <c r="AM205" s="425" t="s">
        <v>630</v>
      </c>
      <c r="AN205" s="448">
        <f t="shared" si="140"/>
        <v>74.393265510392666</v>
      </c>
      <c r="AO205" s="448">
        <f t="shared" si="141"/>
        <v>53.449403462948091</v>
      </c>
      <c r="AP205" s="448">
        <f t="shared" si="142"/>
        <v>11.193269094010565</v>
      </c>
      <c r="AQ205" s="448">
        <f t="shared" si="143"/>
        <v>9.3051804787779133</v>
      </c>
      <c r="AS205" s="425" t="s">
        <v>630</v>
      </c>
      <c r="AT205" s="424">
        <f t="shared" si="144"/>
        <v>4616.3987285381736</v>
      </c>
      <c r="AU205" s="424">
        <f t="shared" si="145"/>
        <v>5720.7966887453804</v>
      </c>
      <c r="AV205" s="424">
        <f t="shared" si="146"/>
        <v>22341.854479063004</v>
      </c>
      <c r="AW205" s="424">
        <f t="shared" si="147"/>
        <v>7202.152073357518</v>
      </c>
      <c r="AY205" s="425" t="s">
        <v>630</v>
      </c>
      <c r="AZ205" s="447">
        <f t="shared" si="148"/>
        <v>0.6441035481095323</v>
      </c>
      <c r="BA205" s="447">
        <f t="shared" si="149"/>
        <v>0.47441463097516401</v>
      </c>
      <c r="BB205" s="447">
        <f t="shared" si="150"/>
        <v>0.4185961825756645</v>
      </c>
      <c r="BC205" s="447">
        <f t="shared" si="151"/>
        <v>0.34219203489031869</v>
      </c>
    </row>
    <row r="206" spans="1:55" outlineLevel="1">
      <c r="A206" s="416" t="s">
        <v>291</v>
      </c>
      <c r="B206" s="416" t="s">
        <v>600</v>
      </c>
      <c r="C206" s="425" t="s">
        <v>629</v>
      </c>
      <c r="D206" s="424">
        <v>2.1553786338774703</v>
      </c>
      <c r="E206" s="424">
        <v>0.80184960440874331</v>
      </c>
      <c r="F206" s="424">
        <v>2.0887759062615516</v>
      </c>
      <c r="G206" s="424">
        <v>6.6103033227467538</v>
      </c>
      <c r="I206" s="425" t="s">
        <v>629</v>
      </c>
      <c r="J206" s="424">
        <v>556</v>
      </c>
      <c r="K206" s="424">
        <v>267</v>
      </c>
      <c r="L206" s="424">
        <v>359</v>
      </c>
      <c r="M206" s="424">
        <v>974</v>
      </c>
      <c r="O206" s="425" t="s">
        <v>629</v>
      </c>
      <c r="P206" s="449">
        <f t="shared" si="132"/>
        <v>4.5713557660634739E-6</v>
      </c>
      <c r="Q206" s="449">
        <f t="shared" si="133"/>
        <v>2.5999017744110953E-6</v>
      </c>
      <c r="R206" s="449">
        <f t="shared" si="134"/>
        <v>3.7125495024754026E-6</v>
      </c>
      <c r="S206" s="449">
        <f t="shared" si="135"/>
        <v>9.57457877611058E-6</v>
      </c>
      <c r="U206" s="425" t="s">
        <v>629</v>
      </c>
      <c r="V206" s="424">
        <f t="shared" si="152"/>
        <v>3876.5802767580399</v>
      </c>
      <c r="W206" s="424">
        <f t="shared" si="153"/>
        <v>3003.1820389840573</v>
      </c>
      <c r="X206" s="424">
        <f t="shared" si="154"/>
        <v>5818.3172876366343</v>
      </c>
      <c r="Y206" s="424">
        <f t="shared" si="155"/>
        <v>6786.7590582615539</v>
      </c>
      <c r="AA206" s="425" t="s">
        <v>629</v>
      </c>
      <c r="AB206" s="424">
        <v>1.1155278264411952</v>
      </c>
      <c r="AC206" s="424">
        <v>0.31862626395117821</v>
      </c>
      <c r="AD206" s="424">
        <v>1.4537629073291851</v>
      </c>
      <c r="AE206" s="424">
        <v>3.7090344508232582</v>
      </c>
      <c r="AG206" s="425" t="s">
        <v>629</v>
      </c>
      <c r="AH206" s="424">
        <f t="shared" si="136"/>
        <v>2006.3450115848832</v>
      </c>
      <c r="AI206" s="424">
        <f t="shared" si="137"/>
        <v>1193.3567938246376</v>
      </c>
      <c r="AJ206" s="424">
        <f t="shared" si="138"/>
        <v>4049.4788504991229</v>
      </c>
      <c r="AK206" s="424">
        <f t="shared" si="139"/>
        <v>3808.043584007452</v>
      </c>
      <c r="AM206" s="425" t="s">
        <v>629</v>
      </c>
      <c r="AN206" s="448">
        <f t="shared" si="140"/>
        <v>1.0398508074362751</v>
      </c>
      <c r="AO206" s="448">
        <f t="shared" si="141"/>
        <v>0.4832233404575651</v>
      </c>
      <c r="AP206" s="448">
        <f t="shared" si="142"/>
        <v>0.63501299893236651</v>
      </c>
      <c r="AQ206" s="448">
        <f t="shared" si="143"/>
        <v>2.9012688719234956</v>
      </c>
      <c r="AS206" s="425" t="s">
        <v>629</v>
      </c>
      <c r="AT206" s="424">
        <f t="shared" si="144"/>
        <v>1870.2352651731567</v>
      </c>
      <c r="AU206" s="424">
        <f t="shared" si="145"/>
        <v>1809.8252451594199</v>
      </c>
      <c r="AV206" s="424">
        <f t="shared" si="146"/>
        <v>1768.8384371375112</v>
      </c>
      <c r="AW206" s="424">
        <f t="shared" si="147"/>
        <v>2978.715474254102</v>
      </c>
      <c r="AY206" s="425" t="s">
        <v>629</v>
      </c>
      <c r="AZ206" s="447">
        <f t="shared" si="148"/>
        <v>0.48244461139786399</v>
      </c>
      <c r="BA206" s="447">
        <f t="shared" si="149"/>
        <v>0.60263587810070396</v>
      </c>
      <c r="BB206" s="447">
        <f t="shared" si="150"/>
        <v>0.30401202782394199</v>
      </c>
      <c r="BC206" s="447">
        <f t="shared" si="151"/>
        <v>0.43890102016043986</v>
      </c>
    </row>
    <row r="207" spans="1:55">
      <c r="C207" s="432" t="s">
        <v>290</v>
      </c>
      <c r="D207" s="431">
        <f>SUM(D208:D218)</f>
        <v>2660.600455345821</v>
      </c>
      <c r="E207" s="431">
        <f>SUM(E208:E218)</f>
        <v>2868.9067424975478</v>
      </c>
      <c r="F207" s="431">
        <f>SUM(F208:F218)</f>
        <v>2748.8865281349522</v>
      </c>
      <c r="G207" s="431">
        <f>SUM(G208:G218)</f>
        <v>5872.1431175002626</v>
      </c>
      <c r="I207" s="432" t="s">
        <v>290</v>
      </c>
      <c r="J207" s="431">
        <f>SUM(J208:J218)</f>
        <v>908428</v>
      </c>
      <c r="K207" s="431">
        <f>SUM(K208:K218)</f>
        <v>1089755</v>
      </c>
      <c r="L207" s="431">
        <f>SUM(L208:L218)</f>
        <v>1215918</v>
      </c>
      <c r="M207" s="431">
        <f>SUM(M208:M218)</f>
        <v>1987942</v>
      </c>
      <c r="O207" s="432" t="s">
        <v>290</v>
      </c>
      <c r="P207" s="445">
        <f t="shared" si="132"/>
        <v>7.4689704601681823E-3</v>
      </c>
      <c r="Q207" s="445">
        <f t="shared" si="133"/>
        <v>1.0611445536229825E-2</v>
      </c>
      <c r="R207" s="445">
        <f t="shared" si="134"/>
        <v>1.257425004443144E-2</v>
      </c>
      <c r="S207" s="445">
        <f t="shared" si="135"/>
        <v>1.9541793923345811E-2</v>
      </c>
      <c r="U207" s="432" t="s">
        <v>290</v>
      </c>
      <c r="V207" s="431">
        <f t="shared" si="152"/>
        <v>2928.7961790541694</v>
      </c>
      <c r="W207" s="431">
        <f t="shared" si="153"/>
        <v>2632.6162692509301</v>
      </c>
      <c r="X207" s="431">
        <f t="shared" si="154"/>
        <v>2260.7499256816268</v>
      </c>
      <c r="Y207" s="431">
        <f t="shared" si="155"/>
        <v>2953.8805043106199</v>
      </c>
      <c r="AA207" s="432" t="s">
        <v>290</v>
      </c>
      <c r="AB207" s="431">
        <f>SUM(AB208:AB218)</f>
        <v>1050.3079014300151</v>
      </c>
      <c r="AC207" s="431">
        <f>SUM(AC208:AC218)</f>
        <v>1339.9579568263043</v>
      </c>
      <c r="AD207" s="431">
        <f>SUM(AD208:AD218)</f>
        <v>1184.067844008342</v>
      </c>
      <c r="AE207" s="431">
        <f>SUM(AE208:AE218)</f>
        <v>2881.0416280276959</v>
      </c>
      <c r="AG207" s="432" t="s">
        <v>290</v>
      </c>
      <c r="AH207" s="431">
        <f t="shared" si="136"/>
        <v>1156.1817793265016</v>
      </c>
      <c r="AI207" s="431">
        <f t="shared" si="137"/>
        <v>1229.5956034395845</v>
      </c>
      <c r="AJ207" s="431">
        <f t="shared" si="138"/>
        <v>973.80567111297148</v>
      </c>
      <c r="AK207" s="431">
        <f t="shared" si="139"/>
        <v>1449.2583928644274</v>
      </c>
      <c r="AM207" s="432" t="s">
        <v>290</v>
      </c>
      <c r="AN207" s="444">
        <f>SUM(AN208:AN218)</f>
        <v>1610.2925539158057</v>
      </c>
      <c r="AO207" s="444">
        <f>SUM(AO208:AO218)</f>
        <v>1528.9487856712433</v>
      </c>
      <c r="AP207" s="444">
        <f>SUM(AP208:AP218)</f>
        <v>1564.8186841266099</v>
      </c>
      <c r="AQ207" s="444">
        <f>SUM(AQ208:AQ218)</f>
        <v>2991.1014894725668</v>
      </c>
      <c r="AS207" s="432" t="s">
        <v>290</v>
      </c>
      <c r="AT207" s="431">
        <f t="shared" si="144"/>
        <v>1772.6143997276677</v>
      </c>
      <c r="AU207" s="431">
        <f t="shared" si="145"/>
        <v>1403.0206658113459</v>
      </c>
      <c r="AV207" s="431">
        <f t="shared" si="146"/>
        <v>1286.9442545686552</v>
      </c>
      <c r="AW207" s="431">
        <f t="shared" si="147"/>
        <v>1504.6221114461923</v>
      </c>
      <c r="AY207" s="432" t="s">
        <v>290</v>
      </c>
      <c r="AZ207" s="443">
        <f t="shared" si="148"/>
        <v>0.60523651744865326</v>
      </c>
      <c r="BA207" s="443">
        <f t="shared" si="149"/>
        <v>0.53293777836089773</v>
      </c>
      <c r="BB207" s="443">
        <f t="shared" si="150"/>
        <v>0.56925546693566087</v>
      </c>
      <c r="BC207" s="443">
        <f t="shared" si="151"/>
        <v>0.5093713538006992</v>
      </c>
    </row>
    <row r="208" spans="1:55" outlineLevel="1">
      <c r="A208" s="416" t="s">
        <v>290</v>
      </c>
      <c r="B208" s="416" t="s">
        <v>608</v>
      </c>
      <c r="C208" s="425" t="s">
        <v>638</v>
      </c>
      <c r="D208" s="424">
        <v>940.71700157513942</v>
      </c>
      <c r="E208" s="424">
        <v>871.69102294004063</v>
      </c>
      <c r="F208" s="424">
        <v>923.27069933845121</v>
      </c>
      <c r="G208" s="424">
        <v>1149.545923251633</v>
      </c>
      <c r="I208" s="425" t="s">
        <v>638</v>
      </c>
      <c r="J208" s="424">
        <v>380823</v>
      </c>
      <c r="K208" s="424">
        <v>437097</v>
      </c>
      <c r="L208" s="424">
        <v>516783</v>
      </c>
      <c r="M208" s="424">
        <v>635682</v>
      </c>
      <c r="O208" s="425" t="s">
        <v>638</v>
      </c>
      <c r="P208" s="449">
        <f t="shared" si="132"/>
        <v>3.1310744908266013E-3</v>
      </c>
      <c r="Q208" s="449">
        <f t="shared" si="133"/>
        <v>4.2562144789878896E-3</v>
      </c>
      <c r="R208" s="449">
        <f t="shared" si="134"/>
        <v>5.3442408622221341E-3</v>
      </c>
      <c r="S208" s="449">
        <f t="shared" si="135"/>
        <v>6.2488576853752835E-3</v>
      </c>
      <c r="U208" s="425" t="s">
        <v>638</v>
      </c>
      <c r="V208" s="424">
        <f t="shared" si="152"/>
        <v>2470.221077968346</v>
      </c>
      <c r="W208" s="424">
        <f t="shared" si="153"/>
        <v>1994.273634776813</v>
      </c>
      <c r="X208" s="424">
        <f t="shared" si="154"/>
        <v>1786.5732799617078</v>
      </c>
      <c r="Y208" s="424">
        <f t="shared" si="155"/>
        <v>1808.3663266407307</v>
      </c>
      <c r="AA208" s="425" t="s">
        <v>638</v>
      </c>
      <c r="AB208" s="424">
        <v>348.4203187951988</v>
      </c>
      <c r="AC208" s="424">
        <v>435.93323809676662</v>
      </c>
      <c r="AD208" s="424">
        <v>391.35362996126293</v>
      </c>
      <c r="AE208" s="424">
        <v>490.38837114587034</v>
      </c>
      <c r="AG208" s="425" t="s">
        <v>638</v>
      </c>
      <c r="AH208" s="424">
        <f t="shared" si="136"/>
        <v>914.91406452656167</v>
      </c>
      <c r="AI208" s="424">
        <f t="shared" si="137"/>
        <v>997.33752026842228</v>
      </c>
      <c r="AJ208" s="424">
        <f t="shared" si="138"/>
        <v>757.2881266629571</v>
      </c>
      <c r="AK208" s="424">
        <f t="shared" si="139"/>
        <v>771.43661633626618</v>
      </c>
      <c r="AM208" s="425" t="s">
        <v>638</v>
      </c>
      <c r="AN208" s="448">
        <f t="shared" ref="AN208:AN218" si="156">D208-AB208</f>
        <v>592.29668277994062</v>
      </c>
      <c r="AO208" s="448">
        <f t="shared" ref="AO208:AO218" si="157">E208-AC208</f>
        <v>435.75778484327401</v>
      </c>
      <c r="AP208" s="448">
        <f t="shared" ref="AP208:AP218" si="158">F208-AD208</f>
        <v>531.91706937718823</v>
      </c>
      <c r="AQ208" s="448">
        <f t="shared" ref="AQ208:AQ218" si="159">G208-AE208</f>
        <v>659.15755210576265</v>
      </c>
      <c r="AS208" s="425" t="s">
        <v>638</v>
      </c>
      <c r="AT208" s="424">
        <f t="shared" si="144"/>
        <v>1555.3070134417842</v>
      </c>
      <c r="AU208" s="424">
        <f t="shared" si="145"/>
        <v>996.93611450839057</v>
      </c>
      <c r="AV208" s="424">
        <f t="shared" si="146"/>
        <v>1029.2851532987506</v>
      </c>
      <c r="AW208" s="424">
        <f t="shared" si="147"/>
        <v>1036.9297103044646</v>
      </c>
      <c r="AY208" s="425" t="s">
        <v>638</v>
      </c>
      <c r="AZ208" s="447">
        <f t="shared" si="148"/>
        <v>0.6296225982821585</v>
      </c>
      <c r="BA208" s="447">
        <f t="shared" si="149"/>
        <v>0.49989936041046928</v>
      </c>
      <c r="BB208" s="447">
        <f t="shared" si="150"/>
        <v>0.57612254971193322</v>
      </c>
      <c r="BC208" s="447">
        <f t="shared" si="151"/>
        <v>0.57340688942748275</v>
      </c>
    </row>
    <row r="209" spans="1:55" outlineLevel="1">
      <c r="A209" s="416" t="s">
        <v>290</v>
      </c>
      <c r="B209" s="416" t="s">
        <v>607</v>
      </c>
      <c r="C209" s="425" t="s">
        <v>637</v>
      </c>
      <c r="D209" s="424">
        <v>200.78776802443463</v>
      </c>
      <c r="E209" s="424">
        <v>343.28621034041657</v>
      </c>
      <c r="F209" s="424">
        <v>423.08972544611754</v>
      </c>
      <c r="G209" s="424">
        <v>788.74235426613188</v>
      </c>
      <c r="I209" s="425" t="s">
        <v>637</v>
      </c>
      <c r="J209" s="424">
        <v>36315</v>
      </c>
      <c r="K209" s="424">
        <v>69908</v>
      </c>
      <c r="L209" s="424">
        <v>123927</v>
      </c>
      <c r="M209" s="424">
        <v>262421</v>
      </c>
      <c r="O209" s="425" t="s">
        <v>637</v>
      </c>
      <c r="P209" s="449">
        <f t="shared" si="132"/>
        <v>2.9857695079963141E-4</v>
      </c>
      <c r="Q209" s="449">
        <f t="shared" si="133"/>
        <v>6.8072634174356128E-4</v>
      </c>
      <c r="R209" s="449">
        <f t="shared" si="134"/>
        <v>1.2815741565272124E-3</v>
      </c>
      <c r="S209" s="449">
        <f t="shared" si="135"/>
        <v>2.5796412084247585E-3</v>
      </c>
      <c r="U209" s="425" t="s">
        <v>637</v>
      </c>
      <c r="V209" s="424">
        <f t="shared" si="152"/>
        <v>5529.0587367323315</v>
      </c>
      <c r="W209" s="424">
        <f t="shared" si="153"/>
        <v>4910.5425751046596</v>
      </c>
      <c r="X209" s="424">
        <f t="shared" si="154"/>
        <v>3414.0237837284653</v>
      </c>
      <c r="Y209" s="424">
        <f t="shared" si="155"/>
        <v>3005.637331867998</v>
      </c>
      <c r="AA209" s="425" t="s">
        <v>637</v>
      </c>
      <c r="AB209" s="424">
        <v>59.412816054939633</v>
      </c>
      <c r="AC209" s="424">
        <v>149.59608608134386</v>
      </c>
      <c r="AD209" s="424">
        <v>160.55273568001741</v>
      </c>
      <c r="AE209" s="424">
        <v>371.68136143750939</v>
      </c>
      <c r="AG209" s="425" t="s">
        <v>637</v>
      </c>
      <c r="AH209" s="424">
        <f t="shared" si="136"/>
        <v>1636.0406458746975</v>
      </c>
      <c r="AI209" s="424">
        <f t="shared" si="137"/>
        <v>2139.899383208558</v>
      </c>
      <c r="AJ209" s="424">
        <f t="shared" si="138"/>
        <v>1295.5428250503717</v>
      </c>
      <c r="AK209" s="424">
        <f t="shared" si="139"/>
        <v>1416.3552514376113</v>
      </c>
      <c r="AM209" s="425" t="s">
        <v>637</v>
      </c>
      <c r="AN209" s="448">
        <f t="shared" si="156"/>
        <v>141.37495196949499</v>
      </c>
      <c r="AO209" s="448">
        <f t="shared" si="157"/>
        <v>193.69012425907272</v>
      </c>
      <c r="AP209" s="448">
        <f t="shared" si="158"/>
        <v>262.53698976610013</v>
      </c>
      <c r="AQ209" s="448">
        <f t="shared" si="159"/>
        <v>417.06099282862249</v>
      </c>
      <c r="AS209" s="425" t="s">
        <v>637</v>
      </c>
      <c r="AT209" s="424">
        <f t="shared" si="144"/>
        <v>3893.0180908576344</v>
      </c>
      <c r="AU209" s="424">
        <f t="shared" si="145"/>
        <v>2770.6431918961025</v>
      </c>
      <c r="AV209" s="424">
        <f t="shared" si="146"/>
        <v>2118.4809586780939</v>
      </c>
      <c r="AW209" s="424">
        <f t="shared" si="147"/>
        <v>1589.2820804303865</v>
      </c>
      <c r="AY209" s="425" t="s">
        <v>637</v>
      </c>
      <c r="AZ209" s="447">
        <f t="shared" si="148"/>
        <v>0.70410141693636696</v>
      </c>
      <c r="BA209" s="447">
        <f t="shared" si="149"/>
        <v>0.5642234334638776</v>
      </c>
      <c r="BB209" s="447">
        <f t="shared" si="150"/>
        <v>0.62052319868858519</v>
      </c>
      <c r="BC209" s="447">
        <f t="shared" si="151"/>
        <v>0.52876708163677577</v>
      </c>
    </row>
    <row r="210" spans="1:55" outlineLevel="1">
      <c r="A210" s="416" t="s">
        <v>290</v>
      </c>
      <c r="B210" s="416" t="s">
        <v>606</v>
      </c>
      <c r="C210" s="425" t="s">
        <v>636</v>
      </c>
      <c r="D210" s="424">
        <v>52.860562663679488</v>
      </c>
      <c r="E210" s="424">
        <v>113.48603451924707</v>
      </c>
      <c r="F210" s="424">
        <v>148.89194982722123</v>
      </c>
      <c r="G210" s="424">
        <v>321.53233452825276</v>
      </c>
      <c r="I210" s="425" t="s">
        <v>636</v>
      </c>
      <c r="J210" s="424">
        <v>4164</v>
      </c>
      <c r="K210" s="424">
        <v>9577</v>
      </c>
      <c r="L210" s="424">
        <v>17932</v>
      </c>
      <c r="M210" s="424">
        <v>35645</v>
      </c>
      <c r="O210" s="425" t="s">
        <v>636</v>
      </c>
      <c r="P210" s="449">
        <f t="shared" si="132"/>
        <v>3.4235837068144434E-5</v>
      </c>
      <c r="Q210" s="449">
        <f t="shared" si="133"/>
        <v>9.3255652784775508E-5</v>
      </c>
      <c r="R210" s="449">
        <f t="shared" si="134"/>
        <v>1.8544133058047052E-4</v>
      </c>
      <c r="S210" s="449">
        <f t="shared" si="135"/>
        <v>3.50396160651398E-4</v>
      </c>
      <c r="U210" s="425" t="s">
        <v>636</v>
      </c>
      <c r="V210" s="424">
        <f t="shared" si="152"/>
        <v>12694.6596214408</v>
      </c>
      <c r="W210" s="424">
        <f t="shared" si="153"/>
        <v>11849.852199984032</v>
      </c>
      <c r="X210" s="424">
        <f t="shared" si="154"/>
        <v>8303.1424173110208</v>
      </c>
      <c r="Y210" s="424">
        <f t="shared" si="155"/>
        <v>9020.4049523987305</v>
      </c>
      <c r="AA210" s="425" t="s">
        <v>636</v>
      </c>
      <c r="AB210" s="424">
        <v>22.819143254751559</v>
      </c>
      <c r="AC210" s="424">
        <v>40.289511518521763</v>
      </c>
      <c r="AD210" s="424">
        <v>72.984915876675586</v>
      </c>
      <c r="AE210" s="424">
        <v>148.31093846774326</v>
      </c>
      <c r="AG210" s="425" t="s">
        <v>636</v>
      </c>
      <c r="AH210" s="424">
        <f t="shared" si="136"/>
        <v>5480.101646193938</v>
      </c>
      <c r="AI210" s="424">
        <f t="shared" si="137"/>
        <v>4206.9031553223103</v>
      </c>
      <c r="AJ210" s="424">
        <f t="shared" si="138"/>
        <v>4070.0934573207446</v>
      </c>
      <c r="AK210" s="424">
        <f t="shared" si="139"/>
        <v>4160.7781867791628</v>
      </c>
      <c r="AM210" s="425" t="s">
        <v>636</v>
      </c>
      <c r="AN210" s="448">
        <f t="shared" si="156"/>
        <v>30.041419408927929</v>
      </c>
      <c r="AO210" s="448">
        <f t="shared" si="157"/>
        <v>73.196523000725307</v>
      </c>
      <c r="AP210" s="448">
        <f t="shared" si="158"/>
        <v>75.907033950545639</v>
      </c>
      <c r="AQ210" s="448">
        <f t="shared" si="159"/>
        <v>173.22139606050951</v>
      </c>
      <c r="AS210" s="425" t="s">
        <v>636</v>
      </c>
      <c r="AT210" s="424">
        <f t="shared" si="144"/>
        <v>7214.5579752468611</v>
      </c>
      <c r="AU210" s="424">
        <f t="shared" si="145"/>
        <v>7642.9490446617219</v>
      </c>
      <c r="AV210" s="424">
        <f t="shared" si="146"/>
        <v>4233.0489599902767</v>
      </c>
      <c r="AW210" s="424">
        <f t="shared" si="147"/>
        <v>4859.6267656195678</v>
      </c>
      <c r="AY210" s="425" t="s">
        <v>636</v>
      </c>
      <c r="AZ210" s="447">
        <f t="shared" si="148"/>
        <v>0.56831440860862037</v>
      </c>
      <c r="BA210" s="447">
        <f t="shared" si="149"/>
        <v>0.64498264751960543</v>
      </c>
      <c r="BB210" s="447">
        <f t="shared" si="150"/>
        <v>0.50981288134536817</v>
      </c>
      <c r="BC210" s="447">
        <f t="shared" si="151"/>
        <v>0.5387370956474945</v>
      </c>
    </row>
    <row r="211" spans="1:55" outlineLevel="1">
      <c r="A211" s="416" t="s">
        <v>290</v>
      </c>
      <c r="B211" s="416" t="s">
        <v>605</v>
      </c>
      <c r="C211" s="425" t="s">
        <v>635</v>
      </c>
      <c r="D211" s="424">
        <v>698.4839843400058</v>
      </c>
      <c r="E211" s="424">
        <v>697.63964449763193</v>
      </c>
      <c r="F211" s="424">
        <v>623.97618109998666</v>
      </c>
      <c r="G211" s="424">
        <v>1035.7290934750549</v>
      </c>
      <c r="I211" s="425" t="s">
        <v>635</v>
      </c>
      <c r="J211" s="424">
        <v>319316</v>
      </c>
      <c r="K211" s="424">
        <v>337847</v>
      </c>
      <c r="L211" s="424">
        <v>379267</v>
      </c>
      <c r="M211" s="424">
        <v>569399</v>
      </c>
      <c r="O211" s="425" t="s">
        <v>635</v>
      </c>
      <c r="P211" s="449">
        <f t="shared" si="132"/>
        <v>2.6253723701372736E-3</v>
      </c>
      <c r="Q211" s="449">
        <f t="shared" si="133"/>
        <v>3.2897715909343274E-3</v>
      </c>
      <c r="R211" s="449">
        <f t="shared" si="134"/>
        <v>3.9221379168672384E-3</v>
      </c>
      <c r="S211" s="449">
        <f t="shared" si="135"/>
        <v>5.5972849902860252E-3</v>
      </c>
      <c r="U211" s="425" t="s">
        <v>635</v>
      </c>
      <c r="V211" s="424">
        <f t="shared" si="152"/>
        <v>2187.4381000012709</v>
      </c>
      <c r="W211" s="424">
        <f t="shared" si="153"/>
        <v>2064.9573460697652</v>
      </c>
      <c r="X211" s="424">
        <f t="shared" si="154"/>
        <v>1645.2161171417147</v>
      </c>
      <c r="Y211" s="424">
        <f t="shared" si="155"/>
        <v>1818.9864988787388</v>
      </c>
      <c r="AA211" s="425" t="s">
        <v>635</v>
      </c>
      <c r="AB211" s="424">
        <v>250.49448523379209</v>
      </c>
      <c r="AC211" s="424">
        <v>321.2749245705736</v>
      </c>
      <c r="AD211" s="424">
        <v>248.31659770213884</v>
      </c>
      <c r="AE211" s="424">
        <v>440.97726229137425</v>
      </c>
      <c r="AG211" s="425" t="s">
        <v>635</v>
      </c>
      <c r="AH211" s="424">
        <f t="shared" si="136"/>
        <v>784.4720754168037</v>
      </c>
      <c r="AI211" s="424">
        <f t="shared" si="137"/>
        <v>950.94798701948991</v>
      </c>
      <c r="AJ211" s="424">
        <f t="shared" si="138"/>
        <v>654.72766600347211</v>
      </c>
      <c r="AK211" s="424">
        <f t="shared" si="139"/>
        <v>774.46090051330305</v>
      </c>
      <c r="AM211" s="425" t="s">
        <v>635</v>
      </c>
      <c r="AN211" s="448">
        <f t="shared" si="156"/>
        <v>447.98949910621371</v>
      </c>
      <c r="AO211" s="448">
        <f t="shared" si="157"/>
        <v>376.36471992705833</v>
      </c>
      <c r="AP211" s="448">
        <f t="shared" si="158"/>
        <v>375.65958339784783</v>
      </c>
      <c r="AQ211" s="448">
        <f t="shared" si="159"/>
        <v>594.75183118368068</v>
      </c>
      <c r="AS211" s="425" t="s">
        <v>635</v>
      </c>
      <c r="AT211" s="424">
        <f t="shared" si="144"/>
        <v>1402.966024584467</v>
      </c>
      <c r="AU211" s="424">
        <f t="shared" si="145"/>
        <v>1114.0093590502752</v>
      </c>
      <c r="AV211" s="424">
        <f t="shared" si="146"/>
        <v>990.48845113824257</v>
      </c>
      <c r="AW211" s="424">
        <f t="shared" si="147"/>
        <v>1044.5255983654356</v>
      </c>
      <c r="AY211" s="425" t="s">
        <v>635</v>
      </c>
      <c r="AZ211" s="447">
        <f t="shared" si="148"/>
        <v>0.64137404600553138</v>
      </c>
      <c r="BA211" s="447">
        <f t="shared" si="149"/>
        <v>0.5394829879515769</v>
      </c>
      <c r="BB211" s="447">
        <f t="shared" si="150"/>
        <v>0.60204154385446274</v>
      </c>
      <c r="BC211" s="447">
        <f t="shared" si="151"/>
        <v>0.57423493742768461</v>
      </c>
    </row>
    <row r="212" spans="1:55" outlineLevel="1">
      <c r="A212" s="416" t="s">
        <v>290</v>
      </c>
      <c r="B212" s="416" t="s">
        <v>604</v>
      </c>
      <c r="C212" s="425" t="s">
        <v>634</v>
      </c>
      <c r="D212" s="424">
        <v>223.7151974843982</v>
      </c>
      <c r="E212" s="424">
        <v>121.49640032033547</v>
      </c>
      <c r="F212" s="424">
        <v>170.47805163579847</v>
      </c>
      <c r="G212" s="424">
        <v>748.48530693002135</v>
      </c>
      <c r="I212" s="425" t="s">
        <v>634</v>
      </c>
      <c r="J212" s="424">
        <v>16393</v>
      </c>
      <c r="K212" s="424">
        <v>8879</v>
      </c>
      <c r="L212" s="424">
        <v>13740</v>
      </c>
      <c r="M212" s="424">
        <v>62385</v>
      </c>
      <c r="O212" s="425" t="s">
        <v>634</v>
      </c>
      <c r="P212" s="449">
        <f t="shared" si="132"/>
        <v>1.3478099833287503E-4</v>
      </c>
      <c r="Q212" s="449">
        <f t="shared" si="133"/>
        <v>8.6458905823955494E-5</v>
      </c>
      <c r="R212" s="449">
        <f t="shared" si="134"/>
        <v>1.4209033471869646E-4</v>
      </c>
      <c r="S212" s="449">
        <f t="shared" si="135"/>
        <v>6.1325471965878702E-4</v>
      </c>
      <c r="U212" s="425" t="s">
        <v>634</v>
      </c>
      <c r="V212" s="424">
        <f t="shared" si="152"/>
        <v>13646.995515427208</v>
      </c>
      <c r="W212" s="424">
        <f t="shared" si="153"/>
        <v>13683.568005443796</v>
      </c>
      <c r="X212" s="424">
        <f t="shared" si="154"/>
        <v>12407.427338849961</v>
      </c>
      <c r="Y212" s="424">
        <f t="shared" si="155"/>
        <v>11997.840938206642</v>
      </c>
      <c r="AA212" s="425" t="s">
        <v>634</v>
      </c>
      <c r="AB212" s="424">
        <v>92.942349388077659</v>
      </c>
      <c r="AC212" s="424">
        <v>65.904429727240114</v>
      </c>
      <c r="AD212" s="424">
        <v>82.030399375188821</v>
      </c>
      <c r="AE212" s="424">
        <v>360.52753311794174</v>
      </c>
      <c r="AG212" s="425" t="s">
        <v>634</v>
      </c>
      <c r="AH212" s="424">
        <f t="shared" si="136"/>
        <v>5669.6363928553446</v>
      </c>
      <c r="AI212" s="424">
        <f t="shared" si="137"/>
        <v>7422.5058821083585</v>
      </c>
      <c r="AJ212" s="424">
        <f t="shared" si="138"/>
        <v>5970.1891830559553</v>
      </c>
      <c r="AK212" s="424">
        <f t="shared" si="139"/>
        <v>5779.0740260950824</v>
      </c>
      <c r="AM212" s="425" t="s">
        <v>634</v>
      </c>
      <c r="AN212" s="448">
        <f t="shared" si="156"/>
        <v>130.77284809632056</v>
      </c>
      <c r="AO212" s="448">
        <f t="shared" si="157"/>
        <v>55.591970593095354</v>
      </c>
      <c r="AP212" s="448">
        <f t="shared" si="158"/>
        <v>88.447652260609644</v>
      </c>
      <c r="AQ212" s="448">
        <f t="shared" si="159"/>
        <v>387.95777381207961</v>
      </c>
      <c r="AS212" s="425" t="s">
        <v>634</v>
      </c>
      <c r="AT212" s="424">
        <f t="shared" si="144"/>
        <v>7977.3591225718628</v>
      </c>
      <c r="AU212" s="424">
        <f t="shared" si="145"/>
        <v>6261.0621233354377</v>
      </c>
      <c r="AV212" s="424">
        <f t="shared" si="146"/>
        <v>6437.2381557940062</v>
      </c>
      <c r="AW212" s="424">
        <f t="shared" si="147"/>
        <v>6218.7669121115587</v>
      </c>
      <c r="AY212" s="425" t="s">
        <v>634</v>
      </c>
      <c r="AZ212" s="447">
        <f t="shared" si="148"/>
        <v>0.58455057844445546</v>
      </c>
      <c r="BA212" s="447">
        <f t="shared" si="149"/>
        <v>0.45756063921665541</v>
      </c>
      <c r="BB212" s="447">
        <f t="shared" si="150"/>
        <v>0.51882134627843579</v>
      </c>
      <c r="BC212" s="447">
        <f t="shared" si="151"/>
        <v>0.51832383377480407</v>
      </c>
    </row>
    <row r="213" spans="1:55" outlineLevel="1">
      <c r="A213" s="416" t="s">
        <v>290</v>
      </c>
      <c r="B213" s="416" t="s">
        <v>603</v>
      </c>
      <c r="C213" s="425" t="s">
        <v>633</v>
      </c>
      <c r="D213" s="424">
        <v>46.820897005601935</v>
      </c>
      <c r="E213" s="424">
        <v>41.010966962997216</v>
      </c>
      <c r="F213" s="424">
        <v>47.667841508211481</v>
      </c>
      <c r="G213" s="424">
        <v>77.677201728949598</v>
      </c>
      <c r="I213" s="425" t="s">
        <v>633</v>
      </c>
      <c r="J213" s="424">
        <v>16133</v>
      </c>
      <c r="K213" s="424">
        <v>14507</v>
      </c>
      <c r="L213" s="424">
        <v>8798</v>
      </c>
      <c r="M213" s="424">
        <v>10910</v>
      </c>
      <c r="O213" s="425" t="s">
        <v>633</v>
      </c>
      <c r="P213" s="449">
        <f t="shared" si="132"/>
        <v>1.3264331398183817E-4</v>
      </c>
      <c r="Q213" s="449">
        <f t="shared" si="133"/>
        <v>1.4126132974300284E-4</v>
      </c>
      <c r="R213" s="449">
        <f t="shared" si="134"/>
        <v>9.0983316219438973E-5</v>
      </c>
      <c r="S213" s="449">
        <f t="shared" si="135"/>
        <v>1.0724707848805588E-4</v>
      </c>
      <c r="U213" s="425" t="s">
        <v>633</v>
      </c>
      <c r="V213" s="424">
        <f t="shared" si="152"/>
        <v>2902.181677654617</v>
      </c>
      <c r="W213" s="424">
        <f t="shared" si="153"/>
        <v>2826.9778012681609</v>
      </c>
      <c r="X213" s="424">
        <f t="shared" si="154"/>
        <v>5418.0315421927116</v>
      </c>
      <c r="Y213" s="424">
        <f t="shared" si="155"/>
        <v>7119.816840417011</v>
      </c>
      <c r="AA213" s="425" t="s">
        <v>633</v>
      </c>
      <c r="AB213" s="424">
        <v>17.097784734668277</v>
      </c>
      <c r="AC213" s="424">
        <v>20.999674317678547</v>
      </c>
      <c r="AD213" s="424">
        <v>20.345823855153405</v>
      </c>
      <c r="AE213" s="424">
        <v>35.34564466155107</v>
      </c>
      <c r="AG213" s="425" t="s">
        <v>633</v>
      </c>
      <c r="AH213" s="424">
        <f t="shared" si="136"/>
        <v>1059.8019422716343</v>
      </c>
      <c r="AI213" s="424">
        <f t="shared" si="137"/>
        <v>1447.554581765944</v>
      </c>
      <c r="AJ213" s="424">
        <f t="shared" si="138"/>
        <v>2312.5510178624008</v>
      </c>
      <c r="AK213" s="424">
        <f t="shared" si="139"/>
        <v>3239.747448354819</v>
      </c>
      <c r="AM213" s="425" t="s">
        <v>633</v>
      </c>
      <c r="AN213" s="448">
        <f t="shared" si="156"/>
        <v>29.723112270933658</v>
      </c>
      <c r="AO213" s="448">
        <f t="shared" si="157"/>
        <v>20.011292645318669</v>
      </c>
      <c r="AP213" s="448">
        <f t="shared" si="158"/>
        <v>27.322017653058076</v>
      </c>
      <c r="AQ213" s="448">
        <f t="shared" si="159"/>
        <v>42.331557067398528</v>
      </c>
      <c r="AS213" s="425" t="s">
        <v>633</v>
      </c>
      <c r="AT213" s="424">
        <f t="shared" si="144"/>
        <v>1842.3797353829825</v>
      </c>
      <c r="AU213" s="424">
        <f t="shared" si="145"/>
        <v>1379.4232195022175</v>
      </c>
      <c r="AV213" s="424">
        <f t="shared" si="146"/>
        <v>3105.4805243303108</v>
      </c>
      <c r="AW213" s="424">
        <f t="shared" si="147"/>
        <v>3880.0693920621929</v>
      </c>
      <c r="AY213" s="425" t="s">
        <v>633</v>
      </c>
      <c r="AZ213" s="447">
        <f t="shared" si="148"/>
        <v>0.63482577592175149</v>
      </c>
      <c r="BA213" s="447">
        <f t="shared" si="149"/>
        <v>0.48794978824503626</v>
      </c>
      <c r="BB213" s="447">
        <f t="shared" si="150"/>
        <v>0.57317505447255168</v>
      </c>
      <c r="BC213" s="447">
        <f t="shared" si="151"/>
        <v>0.54496758540700541</v>
      </c>
    </row>
    <row r="214" spans="1:55" outlineLevel="1">
      <c r="A214" s="416" t="s">
        <v>290</v>
      </c>
      <c r="B214" s="416" t="s">
        <v>97</v>
      </c>
      <c r="C214" s="425" t="s">
        <v>97</v>
      </c>
      <c r="D214" s="424">
        <v>168.86469355178644</v>
      </c>
      <c r="E214" s="424">
        <v>166.22885586204887</v>
      </c>
      <c r="F214" s="424">
        <v>41.554625071398725</v>
      </c>
      <c r="G214" s="424">
        <v>54.773920035297778</v>
      </c>
      <c r="I214" s="425" t="s">
        <v>97</v>
      </c>
      <c r="J214" s="424">
        <v>68954</v>
      </c>
      <c r="K214" s="424">
        <v>57508</v>
      </c>
      <c r="L214" s="424">
        <v>20087</v>
      </c>
      <c r="M214" s="424">
        <v>31876</v>
      </c>
      <c r="O214" s="425" t="s">
        <v>97</v>
      </c>
      <c r="P214" s="449">
        <f t="shared" si="132"/>
        <v>5.6693033362075677E-4</v>
      </c>
      <c r="Q214" s="449">
        <f t="shared" si="133"/>
        <v>5.5998183986079883E-4</v>
      </c>
      <c r="R214" s="449">
        <f t="shared" si="134"/>
        <v>2.0772696895883958E-4</v>
      </c>
      <c r="S214" s="449">
        <f t="shared" si="135"/>
        <v>3.1334627624979555E-4</v>
      </c>
      <c r="U214" s="425" t="s">
        <v>97</v>
      </c>
      <c r="V214" s="424">
        <f t="shared" si="152"/>
        <v>2448.9470306550229</v>
      </c>
      <c r="W214" s="424">
        <f t="shared" si="153"/>
        <v>2890.5344623713027</v>
      </c>
      <c r="X214" s="424">
        <f t="shared" si="154"/>
        <v>2068.7322682032523</v>
      </c>
      <c r="Y214" s="424">
        <f t="shared" si="155"/>
        <v>1718.3435824851858</v>
      </c>
      <c r="AA214" s="425" t="s">
        <v>97</v>
      </c>
      <c r="AB214" s="424">
        <v>90.686005500270809</v>
      </c>
      <c r="AC214" s="424">
        <v>75.958074834785165</v>
      </c>
      <c r="AD214" s="424">
        <v>22.287458710340577</v>
      </c>
      <c r="AE214" s="424">
        <v>31.472953113536537</v>
      </c>
      <c r="AG214" s="425" t="s">
        <v>97</v>
      </c>
      <c r="AH214" s="424">
        <f t="shared" si="136"/>
        <v>1315.1667125949302</v>
      </c>
      <c r="AI214" s="424">
        <f t="shared" si="137"/>
        <v>1320.8262299990465</v>
      </c>
      <c r="AJ214" s="424">
        <f t="shared" si="138"/>
        <v>1109.5464086394472</v>
      </c>
      <c r="AK214" s="424">
        <f t="shared" si="139"/>
        <v>987.35578847837041</v>
      </c>
      <c r="AM214" s="425" t="s">
        <v>97</v>
      </c>
      <c r="AN214" s="448">
        <f t="shared" si="156"/>
        <v>78.178688051515635</v>
      </c>
      <c r="AO214" s="448">
        <f t="shared" si="157"/>
        <v>90.270781027263709</v>
      </c>
      <c r="AP214" s="448">
        <f t="shared" si="158"/>
        <v>19.267166361058148</v>
      </c>
      <c r="AQ214" s="448">
        <f t="shared" si="159"/>
        <v>23.300966921761241</v>
      </c>
      <c r="AS214" s="425" t="s">
        <v>97</v>
      </c>
      <c r="AT214" s="424">
        <f t="shared" si="144"/>
        <v>1133.7803180600929</v>
      </c>
      <c r="AU214" s="424">
        <f t="shared" si="145"/>
        <v>1569.7082323722564</v>
      </c>
      <c r="AV214" s="424">
        <f t="shared" si="146"/>
        <v>959.18585956380491</v>
      </c>
      <c r="AW214" s="424">
        <f t="shared" si="147"/>
        <v>730.98779400681519</v>
      </c>
      <c r="AY214" s="425" t="s">
        <v>97</v>
      </c>
      <c r="AZ214" s="447">
        <f t="shared" si="148"/>
        <v>0.4629664520579031</v>
      </c>
      <c r="BA214" s="447">
        <f t="shared" si="149"/>
        <v>0.54305120828226261</v>
      </c>
      <c r="BB214" s="447">
        <f t="shared" si="150"/>
        <v>0.46365877030423214</v>
      </c>
      <c r="BC214" s="447">
        <f t="shared" si="151"/>
        <v>0.42540258040223294</v>
      </c>
    </row>
    <row r="215" spans="1:55" outlineLevel="1">
      <c r="A215" s="416" t="s">
        <v>290</v>
      </c>
      <c r="B215" s="416" t="s">
        <v>602</v>
      </c>
      <c r="C215" s="425" t="s">
        <v>632</v>
      </c>
      <c r="D215" s="424">
        <v>0</v>
      </c>
      <c r="E215" s="424">
        <v>0</v>
      </c>
      <c r="F215" s="424">
        <v>0</v>
      </c>
      <c r="G215" s="424">
        <v>0</v>
      </c>
      <c r="I215" s="425" t="s">
        <v>632</v>
      </c>
      <c r="J215" s="424">
        <v>0</v>
      </c>
      <c r="K215" s="424">
        <v>0</v>
      </c>
      <c r="L215" s="424">
        <v>0</v>
      </c>
      <c r="M215" s="424">
        <v>0</v>
      </c>
      <c r="O215" s="425" t="s">
        <v>632</v>
      </c>
      <c r="P215" s="449">
        <f t="shared" si="132"/>
        <v>0</v>
      </c>
      <c r="Q215" s="449">
        <f t="shared" si="133"/>
        <v>0</v>
      </c>
      <c r="R215" s="449">
        <f t="shared" si="134"/>
        <v>0</v>
      </c>
      <c r="S215" s="449">
        <f t="shared" si="135"/>
        <v>0</v>
      </c>
      <c r="U215" s="425" t="s">
        <v>632</v>
      </c>
      <c r="V215" s="424">
        <f t="shared" si="152"/>
        <v>0</v>
      </c>
      <c r="W215" s="424">
        <f t="shared" si="153"/>
        <v>0</v>
      </c>
      <c r="X215" s="424">
        <f t="shared" si="154"/>
        <v>0</v>
      </c>
      <c r="Y215" s="424">
        <f t="shared" si="155"/>
        <v>0</v>
      </c>
      <c r="AA215" s="425" t="s">
        <v>632</v>
      </c>
      <c r="AB215" s="424">
        <v>0</v>
      </c>
      <c r="AC215" s="424">
        <v>0</v>
      </c>
      <c r="AD215" s="424">
        <v>0</v>
      </c>
      <c r="AE215" s="424">
        <v>0</v>
      </c>
      <c r="AG215" s="425" t="s">
        <v>632</v>
      </c>
      <c r="AH215" s="424">
        <f t="shared" si="136"/>
        <v>0</v>
      </c>
      <c r="AI215" s="424">
        <f t="shared" si="137"/>
        <v>0</v>
      </c>
      <c r="AJ215" s="424">
        <f t="shared" si="138"/>
        <v>0</v>
      </c>
      <c r="AK215" s="424">
        <f t="shared" si="139"/>
        <v>0</v>
      </c>
      <c r="AM215" s="425" t="s">
        <v>632</v>
      </c>
      <c r="AN215" s="448">
        <f t="shared" si="156"/>
        <v>0</v>
      </c>
      <c r="AO215" s="448">
        <f t="shared" si="157"/>
        <v>0</v>
      </c>
      <c r="AP215" s="448">
        <f t="shared" si="158"/>
        <v>0</v>
      </c>
      <c r="AQ215" s="448">
        <f t="shared" si="159"/>
        <v>0</v>
      </c>
      <c r="AS215" s="425" t="s">
        <v>632</v>
      </c>
      <c r="AT215" s="424">
        <f t="shared" si="144"/>
        <v>0</v>
      </c>
      <c r="AU215" s="424">
        <f t="shared" si="145"/>
        <v>0</v>
      </c>
      <c r="AV215" s="424">
        <f t="shared" si="146"/>
        <v>0</v>
      </c>
      <c r="AW215" s="424">
        <f t="shared" si="147"/>
        <v>0</v>
      </c>
      <c r="AY215" s="425" t="s">
        <v>632</v>
      </c>
      <c r="AZ215" s="447">
        <f t="shared" si="148"/>
        <v>0</v>
      </c>
      <c r="BA215" s="447">
        <f t="shared" si="149"/>
        <v>0</v>
      </c>
      <c r="BB215" s="447">
        <f t="shared" si="150"/>
        <v>0</v>
      </c>
      <c r="BC215" s="447">
        <f t="shared" si="151"/>
        <v>0</v>
      </c>
    </row>
    <row r="216" spans="1:55" outlineLevel="1">
      <c r="A216" s="416" t="s">
        <v>290</v>
      </c>
      <c r="B216" s="416" t="s">
        <v>601</v>
      </c>
      <c r="C216" s="425" t="s">
        <v>631</v>
      </c>
      <c r="D216" s="424">
        <v>175.75742456321549</v>
      </c>
      <c r="E216" s="424">
        <v>140.51289825911968</v>
      </c>
      <c r="F216" s="424">
        <v>142.50620064698273</v>
      </c>
      <c r="G216" s="424">
        <v>283.38513953888952</v>
      </c>
      <c r="I216" s="425" t="s">
        <v>631</v>
      </c>
      <c r="J216" s="424">
        <v>22720</v>
      </c>
      <c r="K216" s="424">
        <v>15764</v>
      </c>
      <c r="L216" s="424">
        <v>20466</v>
      </c>
      <c r="M216" s="424">
        <v>37109</v>
      </c>
      <c r="O216" s="425" t="s">
        <v>631</v>
      </c>
      <c r="P216" s="449">
        <f t="shared" si="132"/>
        <v>1.8680072482906858E-4</v>
      </c>
      <c r="Q216" s="449">
        <f t="shared" si="133"/>
        <v>1.5350131674837645E-4</v>
      </c>
      <c r="R216" s="449">
        <f t="shared" si="134"/>
        <v>2.1164634573164789E-4</v>
      </c>
      <c r="S216" s="449">
        <f t="shared" si="135"/>
        <v>3.6478751930460733E-4</v>
      </c>
      <c r="U216" s="425" t="s">
        <v>631</v>
      </c>
      <c r="V216" s="424">
        <f t="shared" si="152"/>
        <v>7735.8021374654709</v>
      </c>
      <c r="W216" s="424">
        <f t="shared" si="153"/>
        <v>8913.5307193047247</v>
      </c>
      <c r="X216" s="424">
        <f t="shared" si="154"/>
        <v>6963.0704899336815</v>
      </c>
      <c r="Y216" s="424">
        <f t="shared" si="155"/>
        <v>7636.5609296636803</v>
      </c>
      <c r="AA216" s="425" t="s">
        <v>631</v>
      </c>
      <c r="AB216" s="424">
        <v>102.97572059289905</v>
      </c>
      <c r="AC216" s="424">
        <v>66.263345081994586</v>
      </c>
      <c r="AD216" s="424">
        <v>81.553970129835847</v>
      </c>
      <c r="AE216" s="424">
        <v>158.89073692028859</v>
      </c>
      <c r="AG216" s="425" t="s">
        <v>631</v>
      </c>
      <c r="AH216" s="424">
        <f t="shared" si="136"/>
        <v>4532.3820683494305</v>
      </c>
      <c r="AI216" s="424">
        <f t="shared" si="137"/>
        <v>4203.4601041610367</v>
      </c>
      <c r="AJ216" s="424">
        <f t="shared" si="138"/>
        <v>3984.8514673036179</v>
      </c>
      <c r="AK216" s="424">
        <f t="shared" si="139"/>
        <v>4281.7304944969846</v>
      </c>
      <c r="AM216" s="425" t="s">
        <v>631</v>
      </c>
      <c r="AN216" s="448">
        <f t="shared" si="156"/>
        <v>72.781703970316443</v>
      </c>
      <c r="AO216" s="448">
        <f t="shared" si="157"/>
        <v>74.249553177125094</v>
      </c>
      <c r="AP216" s="448">
        <f t="shared" si="158"/>
        <v>60.952230517146887</v>
      </c>
      <c r="AQ216" s="448">
        <f t="shared" si="159"/>
        <v>124.49440261860093</v>
      </c>
      <c r="AS216" s="425" t="s">
        <v>631</v>
      </c>
      <c r="AT216" s="424">
        <f t="shared" si="144"/>
        <v>3203.4200691160404</v>
      </c>
      <c r="AU216" s="424">
        <f t="shared" si="145"/>
        <v>4710.070615143688</v>
      </c>
      <c r="AV216" s="424">
        <f t="shared" si="146"/>
        <v>2978.2190226300636</v>
      </c>
      <c r="AW216" s="424">
        <f t="shared" si="147"/>
        <v>3354.8304351666961</v>
      </c>
      <c r="AY216" s="425" t="s">
        <v>631</v>
      </c>
      <c r="AZ216" s="447">
        <f t="shared" si="148"/>
        <v>0.41410315468146103</v>
      </c>
      <c r="BA216" s="447">
        <f t="shared" si="149"/>
        <v>0.52841806052709539</v>
      </c>
      <c r="BB216" s="447">
        <f t="shared" si="150"/>
        <v>0.42771633964291939</v>
      </c>
      <c r="BC216" s="447">
        <f t="shared" si="151"/>
        <v>0.43931168310791507</v>
      </c>
    </row>
    <row r="217" spans="1:55" outlineLevel="1">
      <c r="A217" s="416" t="s">
        <v>290</v>
      </c>
      <c r="B217" s="416" t="s">
        <v>597</v>
      </c>
      <c r="C217" s="425" t="s">
        <v>630</v>
      </c>
      <c r="D217" s="424">
        <v>99.65847387525892</v>
      </c>
      <c r="E217" s="424">
        <v>122.4397352121034</v>
      </c>
      <c r="F217" s="424">
        <v>62.829377168624021</v>
      </c>
      <c r="G217" s="424">
        <v>1265.363799834091</v>
      </c>
      <c r="I217" s="425" t="s">
        <v>630</v>
      </c>
      <c r="J217" s="424">
        <v>26480</v>
      </c>
      <c r="K217" s="424">
        <v>36345</v>
      </c>
      <c r="L217" s="424">
        <v>36958</v>
      </c>
      <c r="M217" s="424">
        <v>268347</v>
      </c>
      <c r="O217" s="425" t="s">
        <v>630</v>
      </c>
      <c r="P217" s="449">
        <f t="shared" si="132"/>
        <v>2.1771492929021724E-4</v>
      </c>
      <c r="Q217" s="449">
        <f t="shared" si="133"/>
        <v>3.5390797749427442E-4</v>
      </c>
      <c r="R217" s="449">
        <f t="shared" si="134"/>
        <v>3.8219611284815022E-4</v>
      </c>
      <c r="S217" s="449">
        <f t="shared" si="135"/>
        <v>2.6378947544486099E-3</v>
      </c>
      <c r="U217" s="425" t="s">
        <v>630</v>
      </c>
      <c r="V217" s="424">
        <f t="shared" si="152"/>
        <v>3763.5375330535849</v>
      </c>
      <c r="W217" s="424">
        <f t="shared" si="153"/>
        <v>3368.8192381924168</v>
      </c>
      <c r="X217" s="424">
        <f t="shared" si="154"/>
        <v>1700.0210284275129</v>
      </c>
      <c r="Y217" s="424">
        <f t="shared" si="155"/>
        <v>4715.4013267675473</v>
      </c>
      <c r="AA217" s="425" t="s">
        <v>630</v>
      </c>
      <c r="AB217" s="424">
        <v>42.013695282970431</v>
      </c>
      <c r="AC217" s="424">
        <v>51.296968223437986</v>
      </c>
      <c r="AD217" s="424">
        <v>30.51712130379007</v>
      </c>
      <c r="AE217" s="424">
        <v>771.86897425230245</v>
      </c>
      <c r="AG217" s="425" t="s">
        <v>630</v>
      </c>
      <c r="AH217" s="424">
        <f t="shared" si="136"/>
        <v>1586.6199124988832</v>
      </c>
      <c r="AI217" s="424">
        <f t="shared" si="137"/>
        <v>1411.3899635008388</v>
      </c>
      <c r="AJ217" s="424">
        <f t="shared" si="138"/>
        <v>825.72437101006733</v>
      </c>
      <c r="AK217" s="424">
        <f t="shared" si="139"/>
        <v>2876.3838397757472</v>
      </c>
      <c r="AM217" s="425" t="s">
        <v>630</v>
      </c>
      <c r="AN217" s="448">
        <f t="shared" si="156"/>
        <v>57.644778592288489</v>
      </c>
      <c r="AO217" s="448">
        <f t="shared" si="157"/>
        <v>71.142766988665414</v>
      </c>
      <c r="AP217" s="448">
        <f t="shared" si="158"/>
        <v>32.312255864833951</v>
      </c>
      <c r="AQ217" s="448">
        <f t="shared" si="159"/>
        <v>493.49482558178852</v>
      </c>
      <c r="AS217" s="425" t="s">
        <v>630</v>
      </c>
      <c r="AT217" s="424">
        <f t="shared" si="144"/>
        <v>2176.917620554701</v>
      </c>
      <c r="AU217" s="424">
        <f t="shared" si="145"/>
        <v>1957.4292746915785</v>
      </c>
      <c r="AV217" s="424">
        <f t="shared" si="146"/>
        <v>874.29665741744554</v>
      </c>
      <c r="AW217" s="424">
        <f t="shared" si="147"/>
        <v>1839.0174869917998</v>
      </c>
      <c r="AY217" s="425" t="s">
        <v>630</v>
      </c>
      <c r="AZ217" s="447">
        <f t="shared" si="148"/>
        <v>0.5784232524415498</v>
      </c>
      <c r="BA217" s="447">
        <f t="shared" si="149"/>
        <v>0.58104313003800756</v>
      </c>
      <c r="BB217" s="447">
        <f t="shared" si="150"/>
        <v>0.5142857898799954</v>
      </c>
      <c r="BC217" s="447">
        <f t="shared" si="151"/>
        <v>0.3900023263242503</v>
      </c>
    </row>
    <row r="218" spans="1:55" outlineLevel="1">
      <c r="A218" s="416" t="s">
        <v>290</v>
      </c>
      <c r="B218" s="416" t="s">
        <v>600</v>
      </c>
      <c r="C218" s="425" t="s">
        <v>629</v>
      </c>
      <c r="D218" s="424">
        <v>52.934452262300532</v>
      </c>
      <c r="E218" s="424">
        <v>251.11497358360694</v>
      </c>
      <c r="F218" s="424">
        <v>164.62187639216006</v>
      </c>
      <c r="G218" s="424">
        <v>146.90804391194052</v>
      </c>
      <c r="I218" s="425" t="s">
        <v>629</v>
      </c>
      <c r="J218" s="424">
        <v>17130</v>
      </c>
      <c r="K218" s="424">
        <v>102323</v>
      </c>
      <c r="L218" s="424">
        <v>77960</v>
      </c>
      <c r="M218" s="424">
        <v>74168</v>
      </c>
      <c r="O218" s="425" t="s">
        <v>629</v>
      </c>
      <c r="P218" s="449">
        <f t="shared" si="132"/>
        <v>1.4084051128177572E-4</v>
      </c>
      <c r="Q218" s="449">
        <f t="shared" si="133"/>
        <v>9.963661021088633E-4</v>
      </c>
      <c r="R218" s="449">
        <f t="shared" si="134"/>
        <v>8.0621269975761107E-4</v>
      </c>
      <c r="S218" s="449">
        <f t="shared" si="135"/>
        <v>7.2908353045849023E-4</v>
      </c>
      <c r="U218" s="425" t="s">
        <v>629</v>
      </c>
      <c r="V218" s="424">
        <f t="shared" si="152"/>
        <v>3090.1606691360494</v>
      </c>
      <c r="W218" s="424">
        <f t="shared" si="153"/>
        <v>2454.140062191364</v>
      </c>
      <c r="X218" s="424">
        <f t="shared" si="154"/>
        <v>2111.6197587501292</v>
      </c>
      <c r="Y218" s="424">
        <f t="shared" si="155"/>
        <v>1980.7470056080858</v>
      </c>
      <c r="AA218" s="425" t="s">
        <v>629</v>
      </c>
      <c r="AB218" s="424">
        <v>23.445582592446812</v>
      </c>
      <c r="AC218" s="424">
        <v>112.44170437396218</v>
      </c>
      <c r="AD218" s="424">
        <v>74.125191413938666</v>
      </c>
      <c r="AE218" s="424">
        <v>71.577852619578053</v>
      </c>
      <c r="AG218" s="425" t="s">
        <v>629</v>
      </c>
      <c r="AH218" s="424">
        <f t="shared" si="136"/>
        <v>1368.6854986834098</v>
      </c>
      <c r="AI218" s="424">
        <f t="shared" si="137"/>
        <v>1098.88983292087</v>
      </c>
      <c r="AJ218" s="424">
        <f t="shared" si="138"/>
        <v>950.81056200537034</v>
      </c>
      <c r="AK218" s="424">
        <f t="shared" si="139"/>
        <v>965.07729235759427</v>
      </c>
      <c r="AM218" s="425" t="s">
        <v>629</v>
      </c>
      <c r="AN218" s="448">
        <f t="shared" si="156"/>
        <v>29.48886966985372</v>
      </c>
      <c r="AO218" s="448">
        <f t="shared" si="157"/>
        <v>138.67326920964476</v>
      </c>
      <c r="AP218" s="448">
        <f t="shared" si="158"/>
        <v>90.496684978221396</v>
      </c>
      <c r="AQ218" s="448">
        <f t="shared" si="159"/>
        <v>75.330191292362471</v>
      </c>
      <c r="AS218" s="425" t="s">
        <v>629</v>
      </c>
      <c r="AT218" s="424">
        <f t="shared" si="144"/>
        <v>1721.4751704526398</v>
      </c>
      <c r="AU218" s="424">
        <f t="shared" si="145"/>
        <v>1355.2502292704942</v>
      </c>
      <c r="AV218" s="424">
        <f t="shared" si="146"/>
        <v>1160.8091967447588</v>
      </c>
      <c r="AW218" s="424">
        <f t="shared" si="147"/>
        <v>1015.6697132504917</v>
      </c>
      <c r="AY218" s="425" t="s">
        <v>629</v>
      </c>
      <c r="AZ218" s="447">
        <f t="shared" si="148"/>
        <v>0.55708273930427432</v>
      </c>
      <c r="BA218" s="447">
        <f t="shared" si="149"/>
        <v>0.55223018854936778</v>
      </c>
      <c r="BB218" s="447">
        <f t="shared" si="150"/>
        <v>0.54972453820561118</v>
      </c>
      <c r="BC218" s="447">
        <f t="shared" si="151"/>
        <v>0.51277104565844478</v>
      </c>
    </row>
    <row r="219" spans="1:55">
      <c r="C219" s="432" t="s">
        <v>302</v>
      </c>
      <c r="D219" s="431">
        <f>SUM(D220:D230)</f>
        <v>5636.1784822989084</v>
      </c>
      <c r="E219" s="431">
        <f>SUM(E220:E230)</f>
        <v>7160.2982770818708</v>
      </c>
      <c r="F219" s="431">
        <f>SUM(F220:F230)</f>
        <v>10797.60641000601</v>
      </c>
      <c r="G219" s="431">
        <f>SUM(G220:G230)</f>
        <v>13893.682144639026</v>
      </c>
      <c r="I219" s="432" t="s">
        <v>302</v>
      </c>
      <c r="J219" s="431">
        <f>SUM(J220:J230)</f>
        <v>634098</v>
      </c>
      <c r="K219" s="431">
        <f>SUM(K220:K230)</f>
        <v>762343</v>
      </c>
      <c r="L219" s="431">
        <f>SUM(L220:L230)</f>
        <v>1400055</v>
      </c>
      <c r="M219" s="431">
        <f>SUM(M220:M230)</f>
        <v>2004860</v>
      </c>
      <c r="O219" s="432" t="s">
        <v>302</v>
      </c>
      <c r="P219" s="445">
        <f t="shared" si="132"/>
        <v>5.2134668139376195E-3</v>
      </c>
      <c r="Q219" s="445">
        <f t="shared" si="133"/>
        <v>7.4232843386137747E-3</v>
      </c>
      <c r="R219" s="445">
        <f t="shared" si="134"/>
        <v>1.447847769829582E-2</v>
      </c>
      <c r="S219" s="445">
        <f t="shared" si="135"/>
        <v>1.9708100621224904E-2</v>
      </c>
      <c r="U219" s="432" t="s">
        <v>302</v>
      </c>
      <c r="V219" s="431">
        <f t="shared" si="152"/>
        <v>8888.4974913955066</v>
      </c>
      <c r="W219" s="431">
        <f t="shared" si="153"/>
        <v>9392.4890463765933</v>
      </c>
      <c r="X219" s="431">
        <f t="shared" si="154"/>
        <v>7712.2730249925971</v>
      </c>
      <c r="Y219" s="431">
        <f t="shared" si="155"/>
        <v>6930.0011694776822</v>
      </c>
      <c r="AA219" s="432" t="s">
        <v>302</v>
      </c>
      <c r="AB219" s="431">
        <f>SUM(AB220:AB230)</f>
        <v>2068.2889888019549</v>
      </c>
      <c r="AC219" s="431">
        <f>SUM(AC220:AC230)</f>
        <v>3322.2170307618835</v>
      </c>
      <c r="AD219" s="431">
        <f>SUM(AD220:AD230)</f>
        <v>4985.4627373956828</v>
      </c>
      <c r="AE219" s="431">
        <f>SUM(AE220:AE230)</f>
        <v>6110.5678865779264</v>
      </c>
      <c r="AG219" s="432" t="s">
        <v>302</v>
      </c>
      <c r="AH219" s="431">
        <f t="shared" si="136"/>
        <v>3261.7812842840617</v>
      </c>
      <c r="AI219" s="431">
        <f t="shared" si="137"/>
        <v>4357.9032414043068</v>
      </c>
      <c r="AJ219" s="431">
        <f t="shared" si="138"/>
        <v>3560.904919732212</v>
      </c>
      <c r="AK219" s="431">
        <f t="shared" si="139"/>
        <v>3047.8776007192155</v>
      </c>
      <c r="AM219" s="432" t="s">
        <v>302</v>
      </c>
      <c r="AN219" s="444">
        <f>SUM(AN220:AN230)</f>
        <v>3567.889493496953</v>
      </c>
      <c r="AO219" s="444">
        <f>SUM(AO220:AO230)</f>
        <v>3838.0812463199868</v>
      </c>
      <c r="AP219" s="444">
        <f>SUM(AP220:AP230)</f>
        <v>5812.1436726103275</v>
      </c>
      <c r="AQ219" s="444">
        <f>SUM(AQ220:AQ230)</f>
        <v>7783.1142580610976</v>
      </c>
      <c r="AS219" s="432" t="s">
        <v>302</v>
      </c>
      <c r="AT219" s="431">
        <f t="shared" si="144"/>
        <v>5626.7162071114453</v>
      </c>
      <c r="AU219" s="431">
        <f t="shared" si="145"/>
        <v>5034.5858049722856</v>
      </c>
      <c r="AV219" s="431">
        <f t="shared" si="146"/>
        <v>4151.3681052603843</v>
      </c>
      <c r="AW219" s="431">
        <f t="shared" si="147"/>
        <v>3882.1235687584658</v>
      </c>
      <c r="AY219" s="432" t="s">
        <v>302</v>
      </c>
      <c r="AZ219" s="443">
        <f t="shared" si="148"/>
        <v>0.63303344716678789</v>
      </c>
      <c r="BA219" s="443">
        <f t="shared" si="149"/>
        <v>0.53602253674328348</v>
      </c>
      <c r="BB219" s="443">
        <f t="shared" si="150"/>
        <v>0.53828074963209294</v>
      </c>
      <c r="BC219" s="443">
        <f t="shared" si="151"/>
        <v>0.56019089662737587</v>
      </c>
    </row>
    <row r="220" spans="1:55" outlineLevel="1">
      <c r="A220" s="416" t="s">
        <v>302</v>
      </c>
      <c r="B220" s="416" t="s">
        <v>608</v>
      </c>
      <c r="C220" s="425" t="s">
        <v>638</v>
      </c>
      <c r="D220" s="424">
        <v>426.11030620718395</v>
      </c>
      <c r="E220" s="424">
        <v>342.59884996637885</v>
      </c>
      <c r="F220" s="424">
        <v>596.96809639116657</v>
      </c>
      <c r="G220" s="424">
        <v>750.56277722978461</v>
      </c>
      <c r="I220" s="425" t="s">
        <v>638</v>
      </c>
      <c r="J220" s="424">
        <v>68117</v>
      </c>
      <c r="K220" s="424">
        <v>80585</v>
      </c>
      <c r="L220" s="424">
        <v>163758</v>
      </c>
      <c r="M220" s="424">
        <v>189530</v>
      </c>
      <c r="O220" s="425" t="s">
        <v>638</v>
      </c>
      <c r="P220" s="449">
        <f t="shared" si="132"/>
        <v>5.6004863438299573E-4</v>
      </c>
      <c r="Q220" s="449">
        <f t="shared" si="133"/>
        <v>7.8469320034051733E-4</v>
      </c>
      <c r="R220" s="449">
        <f t="shared" si="134"/>
        <v>1.6934810067586823E-3</v>
      </c>
      <c r="S220" s="449">
        <f t="shared" si="135"/>
        <v>1.8631107961357683E-3</v>
      </c>
      <c r="U220" s="425" t="s">
        <v>638</v>
      </c>
      <c r="V220" s="424">
        <f t="shared" si="152"/>
        <v>6255.5647812907782</v>
      </c>
      <c r="W220" s="424">
        <f t="shared" si="153"/>
        <v>4251.3972819554365</v>
      </c>
      <c r="X220" s="424">
        <f t="shared" si="154"/>
        <v>3645.4285982435458</v>
      </c>
      <c r="Y220" s="424">
        <f t="shared" si="155"/>
        <v>3960.1265088892765</v>
      </c>
      <c r="AA220" s="425" t="s">
        <v>638</v>
      </c>
      <c r="AB220" s="424">
        <v>133.0246428092556</v>
      </c>
      <c r="AC220" s="424">
        <v>146.90097975888571</v>
      </c>
      <c r="AD220" s="424">
        <v>234.55183375774533</v>
      </c>
      <c r="AE220" s="424">
        <v>250.42666419808197</v>
      </c>
      <c r="AG220" s="425" t="s">
        <v>638</v>
      </c>
      <c r="AH220" s="424">
        <f t="shared" si="136"/>
        <v>1952.8846368638608</v>
      </c>
      <c r="AI220" s="424">
        <f t="shared" si="137"/>
        <v>1822.9320563242006</v>
      </c>
      <c r="AJ220" s="424">
        <f t="shared" si="138"/>
        <v>1432.3076353994634</v>
      </c>
      <c r="AK220" s="424">
        <f t="shared" si="139"/>
        <v>1321.3035624865825</v>
      </c>
      <c r="AM220" s="425" t="s">
        <v>638</v>
      </c>
      <c r="AN220" s="448">
        <f t="shared" ref="AN220:AN231" si="160">D220-AB220</f>
        <v>293.08566339792833</v>
      </c>
      <c r="AO220" s="448">
        <f t="shared" ref="AO220:AO231" si="161">E220-AC220</f>
        <v>195.69787020749314</v>
      </c>
      <c r="AP220" s="448">
        <f t="shared" ref="AP220:AP231" si="162">F220-AD220</f>
        <v>362.41626263342124</v>
      </c>
      <c r="AQ220" s="448">
        <f t="shared" ref="AQ220:AQ231" si="163">G220-AE220</f>
        <v>500.13611303170262</v>
      </c>
      <c r="AS220" s="425" t="s">
        <v>638</v>
      </c>
      <c r="AT220" s="424">
        <f t="shared" si="144"/>
        <v>4302.6801444269176</v>
      </c>
      <c r="AU220" s="424">
        <f t="shared" si="145"/>
        <v>2428.4652256312356</v>
      </c>
      <c r="AV220" s="424">
        <f t="shared" si="146"/>
        <v>2213.1209628440824</v>
      </c>
      <c r="AW220" s="424">
        <f t="shared" si="147"/>
        <v>2638.822946402694</v>
      </c>
      <c r="AY220" s="425" t="s">
        <v>638</v>
      </c>
      <c r="AZ220" s="447">
        <f t="shared" si="148"/>
        <v>0.68781641544108485</v>
      </c>
      <c r="BA220" s="447">
        <f t="shared" si="149"/>
        <v>0.57121578261777028</v>
      </c>
      <c r="BB220" s="447">
        <f t="shared" si="150"/>
        <v>0.60709485954831666</v>
      </c>
      <c r="BC220" s="447">
        <f t="shared" si="151"/>
        <v>0.66634814329273095</v>
      </c>
    </row>
    <row r="221" spans="1:55" outlineLevel="1">
      <c r="A221" s="416" t="s">
        <v>302</v>
      </c>
      <c r="B221" s="416" t="s">
        <v>607</v>
      </c>
      <c r="C221" s="425" t="s">
        <v>637</v>
      </c>
      <c r="D221" s="424">
        <v>209.078199719651</v>
      </c>
      <c r="E221" s="424">
        <v>234.45777084858739</v>
      </c>
      <c r="F221" s="424">
        <v>473.64708271548159</v>
      </c>
      <c r="G221" s="424">
        <v>545.81295747306979</v>
      </c>
      <c r="I221" s="425" t="s">
        <v>637</v>
      </c>
      <c r="J221" s="424">
        <v>28333</v>
      </c>
      <c r="K221" s="424">
        <v>30778</v>
      </c>
      <c r="L221" s="424">
        <v>58956</v>
      </c>
      <c r="M221" s="424">
        <v>92786</v>
      </c>
      <c r="O221" s="425" t="s">
        <v>637</v>
      </c>
      <c r="P221" s="449">
        <f t="shared" si="132"/>
        <v>2.3295004122279929E-4</v>
      </c>
      <c r="Q221" s="449">
        <f t="shared" si="133"/>
        <v>2.9969953862481159E-4</v>
      </c>
      <c r="R221" s="449">
        <f t="shared" si="134"/>
        <v>6.0968542748729762E-4</v>
      </c>
      <c r="S221" s="449">
        <f t="shared" si="135"/>
        <v>9.1210150546221387E-4</v>
      </c>
      <c r="U221" s="425" t="s">
        <v>637</v>
      </c>
      <c r="V221" s="424">
        <f t="shared" si="152"/>
        <v>7379.3173938393738</v>
      </c>
      <c r="W221" s="424">
        <f t="shared" si="153"/>
        <v>7617.7065062248166</v>
      </c>
      <c r="X221" s="424">
        <f t="shared" si="154"/>
        <v>8033.9080452452945</v>
      </c>
      <c r="Y221" s="424">
        <f t="shared" si="155"/>
        <v>5882.4925901867718</v>
      </c>
      <c r="AA221" s="425" t="s">
        <v>637</v>
      </c>
      <c r="AB221" s="424">
        <v>62.659133956710932</v>
      </c>
      <c r="AC221" s="424">
        <v>95.795762606858204</v>
      </c>
      <c r="AD221" s="424">
        <v>149.02791358440348</v>
      </c>
      <c r="AE221" s="424">
        <v>186.01837727883952</v>
      </c>
      <c r="AG221" s="425" t="s">
        <v>637</v>
      </c>
      <c r="AH221" s="424">
        <f t="shared" si="136"/>
        <v>2211.5248634705445</v>
      </c>
      <c r="AI221" s="424">
        <f t="shared" si="137"/>
        <v>3112.4752292825465</v>
      </c>
      <c r="AJ221" s="424">
        <f t="shared" si="138"/>
        <v>2527.7819659475454</v>
      </c>
      <c r="AK221" s="424">
        <f t="shared" si="139"/>
        <v>2004.8108257586223</v>
      </c>
      <c r="AM221" s="425" t="s">
        <v>637</v>
      </c>
      <c r="AN221" s="448">
        <f t="shared" si="160"/>
        <v>146.41906576294008</v>
      </c>
      <c r="AO221" s="448">
        <f t="shared" si="161"/>
        <v>138.66200824172918</v>
      </c>
      <c r="AP221" s="448">
        <f t="shared" si="162"/>
        <v>324.61916913107814</v>
      </c>
      <c r="AQ221" s="448">
        <f t="shared" si="163"/>
        <v>359.79458019423026</v>
      </c>
      <c r="AS221" s="425" t="s">
        <v>637</v>
      </c>
      <c r="AT221" s="424">
        <f t="shared" si="144"/>
        <v>5167.7925303688307</v>
      </c>
      <c r="AU221" s="424">
        <f t="shared" si="145"/>
        <v>4505.2312769422697</v>
      </c>
      <c r="AV221" s="424">
        <f t="shared" si="146"/>
        <v>5506.1260792977491</v>
      </c>
      <c r="AW221" s="424">
        <f t="shared" si="147"/>
        <v>3877.6817644281491</v>
      </c>
      <c r="AY221" s="425" t="s">
        <v>637</v>
      </c>
      <c r="AZ221" s="447">
        <f t="shared" si="148"/>
        <v>0.70030766459282046</v>
      </c>
      <c r="BA221" s="447">
        <f t="shared" si="149"/>
        <v>0.59141570671708288</v>
      </c>
      <c r="BB221" s="447">
        <f t="shared" si="150"/>
        <v>0.68536085405613256</v>
      </c>
      <c r="BC221" s="447">
        <f t="shared" si="151"/>
        <v>0.65919025055754998</v>
      </c>
    </row>
    <row r="222" spans="1:55" outlineLevel="1">
      <c r="A222" s="416" t="s">
        <v>302</v>
      </c>
      <c r="B222" s="416" t="s">
        <v>606</v>
      </c>
      <c r="C222" s="425" t="s">
        <v>636</v>
      </c>
      <c r="D222" s="424">
        <v>694.35817478748686</v>
      </c>
      <c r="E222" s="424">
        <v>700.13462193853002</v>
      </c>
      <c r="F222" s="424">
        <v>1122.4112936251418</v>
      </c>
      <c r="G222" s="424">
        <v>1388.5962958329003</v>
      </c>
      <c r="I222" s="425" t="s">
        <v>636</v>
      </c>
      <c r="J222" s="424">
        <v>47213</v>
      </c>
      <c r="K222" s="424">
        <v>54575</v>
      </c>
      <c r="L222" s="424">
        <v>122658</v>
      </c>
      <c r="M222" s="424">
        <v>141466</v>
      </c>
      <c r="O222" s="425" t="s">
        <v>636</v>
      </c>
      <c r="P222" s="449">
        <f t="shared" si="132"/>
        <v>3.8817881255963089E-4</v>
      </c>
      <c r="Q222" s="449">
        <f t="shared" si="133"/>
        <v>5.3142187018159379E-4</v>
      </c>
      <c r="R222" s="449">
        <f t="shared" si="134"/>
        <v>1.2684509662245903E-3</v>
      </c>
      <c r="S222" s="449">
        <f t="shared" si="135"/>
        <v>1.3906338410074532E-3</v>
      </c>
      <c r="U222" s="425" t="s">
        <v>636</v>
      </c>
      <c r="V222" s="424">
        <f t="shared" si="152"/>
        <v>14706.927642545208</v>
      </c>
      <c r="W222" s="424">
        <f t="shared" si="153"/>
        <v>12828.852440467796</v>
      </c>
      <c r="X222" s="424">
        <f t="shared" si="154"/>
        <v>9150.7385871703591</v>
      </c>
      <c r="Y222" s="424">
        <f t="shared" si="155"/>
        <v>9815.7599411370957</v>
      </c>
      <c r="AA222" s="425" t="s">
        <v>636</v>
      </c>
      <c r="AB222" s="424">
        <v>252.44091238916457</v>
      </c>
      <c r="AC222" s="424">
        <v>243.25441128144575</v>
      </c>
      <c r="AD222" s="424">
        <v>440.75171901912699</v>
      </c>
      <c r="AE222" s="424">
        <v>534.4577821808748</v>
      </c>
      <c r="AG222" s="425" t="s">
        <v>636</v>
      </c>
      <c r="AH222" s="424">
        <f t="shared" si="136"/>
        <v>5346.8517651740958</v>
      </c>
      <c r="AI222" s="424">
        <f t="shared" si="137"/>
        <v>4457.2498631506323</v>
      </c>
      <c r="AJ222" s="424">
        <f t="shared" si="138"/>
        <v>3593.3385430964718</v>
      </c>
      <c r="AK222" s="424">
        <f t="shared" si="139"/>
        <v>3777.9945865499471</v>
      </c>
      <c r="AM222" s="425" t="s">
        <v>636</v>
      </c>
      <c r="AN222" s="448">
        <f t="shared" si="160"/>
        <v>441.91726239832229</v>
      </c>
      <c r="AO222" s="448">
        <f t="shared" si="161"/>
        <v>456.88021065708426</v>
      </c>
      <c r="AP222" s="448">
        <f t="shared" si="162"/>
        <v>681.65957460601476</v>
      </c>
      <c r="AQ222" s="448">
        <f t="shared" si="163"/>
        <v>854.13851365202549</v>
      </c>
      <c r="AS222" s="425" t="s">
        <v>636</v>
      </c>
      <c r="AT222" s="424">
        <f t="shared" si="144"/>
        <v>9360.0758773711113</v>
      </c>
      <c r="AU222" s="424">
        <f t="shared" si="145"/>
        <v>8371.6025773171659</v>
      </c>
      <c r="AV222" s="424">
        <f t="shared" si="146"/>
        <v>5557.4000440738864</v>
      </c>
      <c r="AW222" s="424">
        <f t="shared" si="147"/>
        <v>6037.7653545871481</v>
      </c>
      <c r="AY222" s="425" t="s">
        <v>636</v>
      </c>
      <c r="AZ222" s="447">
        <f t="shared" si="148"/>
        <v>0.63643992170694053</v>
      </c>
      <c r="BA222" s="447">
        <f t="shared" si="149"/>
        <v>0.65256051670759563</v>
      </c>
      <c r="BB222" s="447">
        <f t="shared" si="150"/>
        <v>0.60731710245395354</v>
      </c>
      <c r="BC222" s="447">
        <f t="shared" si="151"/>
        <v>0.6151093130633053</v>
      </c>
    </row>
    <row r="223" spans="1:55" outlineLevel="1">
      <c r="A223" s="416" t="s">
        <v>302</v>
      </c>
      <c r="B223" s="416" t="s">
        <v>605</v>
      </c>
      <c r="C223" s="425" t="s">
        <v>635</v>
      </c>
      <c r="D223" s="424">
        <v>364.25515989387537</v>
      </c>
      <c r="E223" s="424">
        <v>382.05108256753346</v>
      </c>
      <c r="F223" s="424">
        <v>572.62690395127208</v>
      </c>
      <c r="G223" s="424">
        <v>676.29316008893829</v>
      </c>
      <c r="I223" s="425" t="s">
        <v>635</v>
      </c>
      <c r="J223" s="424">
        <v>63496</v>
      </c>
      <c r="K223" s="424">
        <v>66008</v>
      </c>
      <c r="L223" s="424">
        <v>122368</v>
      </c>
      <c r="M223" s="424">
        <v>152456</v>
      </c>
      <c r="O223" s="425" t="s">
        <v>635</v>
      </c>
      <c r="P223" s="449">
        <f t="shared" si="132"/>
        <v>5.2205540597475956E-4</v>
      </c>
      <c r="Q223" s="449">
        <f t="shared" si="133"/>
        <v>6.4275024840946659E-4</v>
      </c>
      <c r="R223" s="449">
        <f t="shared" si="134"/>
        <v>1.2654519708047635E-3</v>
      </c>
      <c r="S223" s="449">
        <f t="shared" si="135"/>
        <v>1.4986673325366681E-3</v>
      </c>
      <c r="U223" s="425" t="s">
        <v>635</v>
      </c>
      <c r="V223" s="424">
        <f t="shared" si="152"/>
        <v>5736.6630952166333</v>
      </c>
      <c r="W223" s="424">
        <f t="shared" si="153"/>
        <v>5787.9511963327695</v>
      </c>
      <c r="X223" s="424">
        <f t="shared" si="154"/>
        <v>4679.547789873759</v>
      </c>
      <c r="Y223" s="424">
        <f t="shared" si="155"/>
        <v>4435.9891384329785</v>
      </c>
      <c r="AA223" s="425" t="s">
        <v>635</v>
      </c>
      <c r="AB223" s="424">
        <v>98.698012826351899</v>
      </c>
      <c r="AC223" s="424">
        <v>149.21183784494326</v>
      </c>
      <c r="AD223" s="424">
        <v>191.8826004373484</v>
      </c>
      <c r="AE223" s="424">
        <v>184.52617319758016</v>
      </c>
      <c r="AG223" s="425" t="s">
        <v>635</v>
      </c>
      <c r="AH223" s="424">
        <f t="shared" si="136"/>
        <v>1554.3973293806207</v>
      </c>
      <c r="AI223" s="424">
        <f t="shared" si="137"/>
        <v>2260.5114205087757</v>
      </c>
      <c r="AJ223" s="424">
        <f t="shared" si="138"/>
        <v>1568.0782593271804</v>
      </c>
      <c r="AK223" s="424">
        <f t="shared" si="139"/>
        <v>1210.3569108305358</v>
      </c>
      <c r="AM223" s="425" t="s">
        <v>635</v>
      </c>
      <c r="AN223" s="448">
        <f t="shared" si="160"/>
        <v>265.55714706752349</v>
      </c>
      <c r="AO223" s="448">
        <f t="shared" si="161"/>
        <v>232.83924472259019</v>
      </c>
      <c r="AP223" s="448">
        <f t="shared" si="162"/>
        <v>380.74430351392368</v>
      </c>
      <c r="AQ223" s="448">
        <f t="shared" si="163"/>
        <v>491.7669868913581</v>
      </c>
      <c r="AS223" s="425" t="s">
        <v>635</v>
      </c>
      <c r="AT223" s="424">
        <f t="shared" si="144"/>
        <v>4182.2657658360131</v>
      </c>
      <c r="AU223" s="424">
        <f t="shared" si="145"/>
        <v>3527.4397758239943</v>
      </c>
      <c r="AV223" s="424">
        <f t="shared" si="146"/>
        <v>3111.4695305465784</v>
      </c>
      <c r="AW223" s="424">
        <f t="shared" si="147"/>
        <v>3225.632227602443</v>
      </c>
      <c r="AY223" s="425" t="s">
        <v>635</v>
      </c>
      <c r="AZ223" s="447">
        <f t="shared" si="148"/>
        <v>0.72904155192995135</v>
      </c>
      <c r="BA223" s="447">
        <f t="shared" si="149"/>
        <v>0.60944532118013894</v>
      </c>
      <c r="BB223" s="447">
        <f t="shared" si="150"/>
        <v>0.66490816426313648</v>
      </c>
      <c r="BC223" s="447">
        <f t="shared" si="151"/>
        <v>0.72715061442686568</v>
      </c>
    </row>
    <row r="224" spans="1:55" outlineLevel="1">
      <c r="A224" s="416" t="s">
        <v>302</v>
      </c>
      <c r="B224" s="416" t="s">
        <v>604</v>
      </c>
      <c r="C224" s="425" t="s">
        <v>634</v>
      </c>
      <c r="D224" s="424">
        <v>902.29559652149885</v>
      </c>
      <c r="E224" s="424">
        <v>929.88369813696204</v>
      </c>
      <c r="F224" s="424">
        <v>1677.5681856241581</v>
      </c>
      <c r="G224" s="424">
        <v>2525.502861777165</v>
      </c>
      <c r="I224" s="425" t="s">
        <v>634</v>
      </c>
      <c r="J224" s="424">
        <v>45843</v>
      </c>
      <c r="K224" s="424">
        <v>48842</v>
      </c>
      <c r="L224" s="424">
        <v>111131</v>
      </c>
      <c r="M224" s="424">
        <v>185750</v>
      </c>
      <c r="O224" s="425" t="s">
        <v>634</v>
      </c>
      <c r="P224" s="449">
        <f t="shared" si="132"/>
        <v>3.769148604022443E-4</v>
      </c>
      <c r="Q224" s="449">
        <f t="shared" si="133"/>
        <v>4.7559701298047463E-4</v>
      </c>
      <c r="R224" s="449">
        <f t="shared" si="134"/>
        <v>1.1492460689682283E-3</v>
      </c>
      <c r="S224" s="449">
        <f t="shared" si="135"/>
        <v>1.8259527799410066E-3</v>
      </c>
      <c r="U224" s="425" t="s">
        <v>634</v>
      </c>
      <c r="V224" s="424">
        <f t="shared" si="152"/>
        <v>19682.298203029881</v>
      </c>
      <c r="W224" s="424">
        <f t="shared" si="153"/>
        <v>19038.608126959625</v>
      </c>
      <c r="X224" s="424">
        <f t="shared" si="154"/>
        <v>15095.411591942466</v>
      </c>
      <c r="Y224" s="424">
        <f t="shared" si="155"/>
        <v>13596.246900550013</v>
      </c>
      <c r="AA224" s="425" t="s">
        <v>634</v>
      </c>
      <c r="AB224" s="424">
        <v>310.93276922727853</v>
      </c>
      <c r="AC224" s="424">
        <v>446.0809607428464</v>
      </c>
      <c r="AD224" s="424">
        <v>740.59464123330054</v>
      </c>
      <c r="AE224" s="424">
        <v>1136.817407454482</v>
      </c>
      <c r="AG224" s="425" t="s">
        <v>634</v>
      </c>
      <c r="AH224" s="424">
        <f t="shared" si="136"/>
        <v>6782.5571892607059</v>
      </c>
      <c r="AI224" s="424">
        <f t="shared" si="137"/>
        <v>9133.1428021548345</v>
      </c>
      <c r="AJ224" s="424">
        <f t="shared" si="138"/>
        <v>6664.1588866589927</v>
      </c>
      <c r="AK224" s="424">
        <f t="shared" si="139"/>
        <v>6120.1475502260137</v>
      </c>
      <c r="AM224" s="425" t="s">
        <v>634</v>
      </c>
      <c r="AN224" s="448">
        <f t="shared" si="160"/>
        <v>591.36282729422032</v>
      </c>
      <c r="AO224" s="448">
        <f t="shared" si="161"/>
        <v>483.80273739411564</v>
      </c>
      <c r="AP224" s="448">
        <f t="shared" si="162"/>
        <v>936.97354439085757</v>
      </c>
      <c r="AQ224" s="448">
        <f t="shared" si="163"/>
        <v>1388.685454322683</v>
      </c>
      <c r="AS224" s="425" t="s">
        <v>634</v>
      </c>
      <c r="AT224" s="424">
        <f t="shared" si="144"/>
        <v>12899.741013769175</v>
      </c>
      <c r="AU224" s="424">
        <f t="shared" si="145"/>
        <v>9905.4653248047907</v>
      </c>
      <c r="AV224" s="424">
        <f t="shared" si="146"/>
        <v>8431.2527052834721</v>
      </c>
      <c r="AW224" s="424">
        <f t="shared" si="147"/>
        <v>7476.0993503239988</v>
      </c>
      <c r="AY224" s="425" t="s">
        <v>634</v>
      </c>
      <c r="AZ224" s="447">
        <f t="shared" si="148"/>
        <v>0.6553981085289825</v>
      </c>
      <c r="BA224" s="447">
        <f t="shared" si="149"/>
        <v>0.52028306159514648</v>
      </c>
      <c r="BB224" s="447">
        <f t="shared" si="150"/>
        <v>0.55853082600171389</v>
      </c>
      <c r="BC224" s="447">
        <f t="shared" si="151"/>
        <v>0.54986493000664516</v>
      </c>
    </row>
    <row r="225" spans="1:55" outlineLevel="1">
      <c r="A225" s="416" t="s">
        <v>302</v>
      </c>
      <c r="B225" s="416" t="s">
        <v>603</v>
      </c>
      <c r="C225" s="425" t="s">
        <v>633</v>
      </c>
      <c r="D225" s="424">
        <v>1043.7703180230656</v>
      </c>
      <c r="E225" s="424">
        <v>1838.9827004819665</v>
      </c>
      <c r="F225" s="424">
        <v>1875.1849685532675</v>
      </c>
      <c r="G225" s="424">
        <v>1564.5010058838111</v>
      </c>
      <c r="I225" s="425" t="s">
        <v>633</v>
      </c>
      <c r="J225" s="424">
        <v>78255</v>
      </c>
      <c r="K225" s="424">
        <v>85034</v>
      </c>
      <c r="L225" s="424">
        <v>168992</v>
      </c>
      <c r="M225" s="424">
        <v>167561</v>
      </c>
      <c r="O225" s="425" t="s">
        <v>633</v>
      </c>
      <c r="P225" s="449">
        <f t="shared" si="132"/>
        <v>6.4340188034765669E-4</v>
      </c>
      <c r="Q225" s="449">
        <f t="shared" si="133"/>
        <v>8.2801515912087303E-4</v>
      </c>
      <c r="R225" s="449">
        <f t="shared" si="134"/>
        <v>1.7476077034048001E-3</v>
      </c>
      <c r="S225" s="449">
        <f t="shared" si="135"/>
        <v>1.6471519448704979E-3</v>
      </c>
      <c r="U225" s="425" t="s">
        <v>633</v>
      </c>
      <c r="V225" s="424">
        <f t="shared" si="152"/>
        <v>13338.065529653895</v>
      </c>
      <c r="W225" s="424">
        <f t="shared" si="153"/>
        <v>21626.440017898331</v>
      </c>
      <c r="X225" s="424">
        <f t="shared" si="154"/>
        <v>11096.29431306374</v>
      </c>
      <c r="Y225" s="424">
        <f t="shared" si="155"/>
        <v>9336.9042073263536</v>
      </c>
      <c r="AA225" s="425" t="s">
        <v>633</v>
      </c>
      <c r="AB225" s="424">
        <v>427.41420361981994</v>
      </c>
      <c r="AC225" s="424">
        <v>1200.8073481970464</v>
      </c>
      <c r="AD225" s="424">
        <v>1094.5940369197538</v>
      </c>
      <c r="AE225" s="424">
        <v>732.10389258105818</v>
      </c>
      <c r="AG225" s="425" t="s">
        <v>633</v>
      </c>
      <c r="AH225" s="424">
        <f t="shared" si="136"/>
        <v>5461.8133489210904</v>
      </c>
      <c r="AI225" s="424">
        <f t="shared" si="137"/>
        <v>14121.496674236732</v>
      </c>
      <c r="AJ225" s="424">
        <f t="shared" si="138"/>
        <v>6477.1944051774863</v>
      </c>
      <c r="AK225" s="424">
        <f t="shared" si="139"/>
        <v>4369.1783444898165</v>
      </c>
      <c r="AM225" s="425" t="s">
        <v>633</v>
      </c>
      <c r="AN225" s="448">
        <f t="shared" si="160"/>
        <v>616.35611440324556</v>
      </c>
      <c r="AO225" s="448">
        <f t="shared" si="161"/>
        <v>638.17535228492011</v>
      </c>
      <c r="AP225" s="448">
        <f t="shared" si="162"/>
        <v>780.59093163351372</v>
      </c>
      <c r="AQ225" s="448">
        <f t="shared" si="163"/>
        <v>832.39711330275293</v>
      </c>
      <c r="AS225" s="425" t="s">
        <v>633</v>
      </c>
      <c r="AT225" s="424">
        <f t="shared" si="144"/>
        <v>7876.2521807328039</v>
      </c>
      <c r="AU225" s="424">
        <f t="shared" si="145"/>
        <v>7504.9433436615955</v>
      </c>
      <c r="AV225" s="424">
        <f t="shared" si="146"/>
        <v>4619.0999078862533</v>
      </c>
      <c r="AW225" s="424">
        <f t="shared" si="147"/>
        <v>4967.7258628365371</v>
      </c>
      <c r="AY225" s="425" t="s">
        <v>633</v>
      </c>
      <c r="AZ225" s="447">
        <f t="shared" si="148"/>
        <v>0.5905093330979595</v>
      </c>
      <c r="BA225" s="447">
        <f t="shared" si="149"/>
        <v>0.34702629454734135</v>
      </c>
      <c r="BB225" s="447">
        <f t="shared" si="150"/>
        <v>0.41627409814176947</v>
      </c>
      <c r="BC225" s="447">
        <f t="shared" si="151"/>
        <v>0.53205278243494558</v>
      </c>
    </row>
    <row r="226" spans="1:55" outlineLevel="1">
      <c r="A226" s="416" t="s">
        <v>302</v>
      </c>
      <c r="B226" s="416" t="s">
        <v>97</v>
      </c>
      <c r="C226" s="425" t="s">
        <v>97</v>
      </c>
      <c r="D226" s="424">
        <v>226.74690821469395</v>
      </c>
      <c r="E226" s="424">
        <v>428.47485682521199</v>
      </c>
      <c r="F226" s="424">
        <v>539.92990259525664</v>
      </c>
      <c r="G226" s="424">
        <v>393.07760576332305</v>
      </c>
      <c r="I226" s="425" t="s">
        <v>97</v>
      </c>
      <c r="J226" s="424">
        <v>62534</v>
      </c>
      <c r="K226" s="424">
        <v>107151</v>
      </c>
      <c r="L226" s="424">
        <v>184003</v>
      </c>
      <c r="M226" s="424">
        <v>140906</v>
      </c>
      <c r="O226" s="425" t="s">
        <v>97</v>
      </c>
      <c r="P226" s="449">
        <f t="shared" si="132"/>
        <v>5.1414597387592319E-4</v>
      </c>
      <c r="Q226" s="449">
        <f t="shared" si="133"/>
        <v>1.0433785581645068E-3</v>
      </c>
      <c r="R226" s="449">
        <f t="shared" si="134"/>
        <v>1.9028419111531518E-3</v>
      </c>
      <c r="S226" s="449">
        <f t="shared" si="135"/>
        <v>1.3851289497193403E-3</v>
      </c>
      <c r="U226" s="425" t="s">
        <v>97</v>
      </c>
      <c r="V226" s="424">
        <f t="shared" si="152"/>
        <v>3625.9779994034275</v>
      </c>
      <c r="W226" s="424">
        <f t="shared" si="153"/>
        <v>3998.7947553005756</v>
      </c>
      <c r="X226" s="424">
        <f t="shared" si="154"/>
        <v>2934.3538018144091</v>
      </c>
      <c r="Y226" s="424">
        <f t="shared" si="155"/>
        <v>2789.644200838311</v>
      </c>
      <c r="AA226" s="425" t="s">
        <v>97</v>
      </c>
      <c r="AB226" s="424">
        <v>92.428878645471428</v>
      </c>
      <c r="AC226" s="424">
        <v>161.81367487117978</v>
      </c>
      <c r="AD226" s="424">
        <v>254.80031942434678</v>
      </c>
      <c r="AE226" s="424">
        <v>201.71195044679936</v>
      </c>
      <c r="AG226" s="425" t="s">
        <v>97</v>
      </c>
      <c r="AH226" s="424">
        <f t="shared" si="136"/>
        <v>1478.0579947783833</v>
      </c>
      <c r="AI226" s="424">
        <f t="shared" si="137"/>
        <v>1510.1461943535737</v>
      </c>
      <c r="AJ226" s="424">
        <f t="shared" si="138"/>
        <v>1384.7617670600305</v>
      </c>
      <c r="AK226" s="424">
        <f t="shared" si="139"/>
        <v>1431.535565886473</v>
      </c>
      <c r="AM226" s="425" t="s">
        <v>97</v>
      </c>
      <c r="AN226" s="448">
        <f t="shared" si="160"/>
        <v>134.31802956922252</v>
      </c>
      <c r="AO226" s="448">
        <f t="shared" si="161"/>
        <v>266.6611819540322</v>
      </c>
      <c r="AP226" s="448">
        <f t="shared" si="162"/>
        <v>285.12958317090988</v>
      </c>
      <c r="AQ226" s="448">
        <f t="shared" si="163"/>
        <v>191.36565531652369</v>
      </c>
      <c r="AS226" s="425" t="s">
        <v>97</v>
      </c>
      <c r="AT226" s="424">
        <f t="shared" si="144"/>
        <v>2147.9200046250439</v>
      </c>
      <c r="AU226" s="424">
        <f t="shared" si="145"/>
        <v>2488.6485609470019</v>
      </c>
      <c r="AV226" s="424">
        <f t="shared" si="146"/>
        <v>1549.5920347543783</v>
      </c>
      <c r="AW226" s="424">
        <f t="shared" si="147"/>
        <v>1358.108634951838</v>
      </c>
      <c r="AY226" s="425" t="s">
        <v>97</v>
      </c>
      <c r="AZ226" s="447">
        <f t="shared" si="148"/>
        <v>0.59236983924845532</v>
      </c>
      <c r="BA226" s="447">
        <f t="shared" si="149"/>
        <v>0.62234966114432111</v>
      </c>
      <c r="BB226" s="447">
        <f t="shared" si="150"/>
        <v>0.52808629749971325</v>
      </c>
      <c r="BC226" s="447">
        <f t="shared" si="151"/>
        <v>0.48683937347412087</v>
      </c>
    </row>
    <row r="227" spans="1:55" outlineLevel="1">
      <c r="A227" s="416" t="s">
        <v>302</v>
      </c>
      <c r="B227" s="416" t="s">
        <v>602</v>
      </c>
      <c r="C227" s="425" t="s">
        <v>632</v>
      </c>
      <c r="D227" s="424">
        <v>0</v>
      </c>
      <c r="E227" s="424">
        <v>0</v>
      </c>
      <c r="F227" s="424">
        <v>0</v>
      </c>
      <c r="G227" s="424">
        <v>0</v>
      </c>
      <c r="I227" s="425" t="s">
        <v>632</v>
      </c>
      <c r="J227" s="424">
        <v>0</v>
      </c>
      <c r="K227" s="424">
        <v>0</v>
      </c>
      <c r="L227" s="424">
        <v>0</v>
      </c>
      <c r="M227" s="424">
        <v>0</v>
      </c>
      <c r="O227" s="425" t="s">
        <v>632</v>
      </c>
      <c r="P227" s="449">
        <f t="shared" si="132"/>
        <v>0</v>
      </c>
      <c r="Q227" s="449">
        <f t="shared" si="133"/>
        <v>0</v>
      </c>
      <c r="R227" s="449">
        <f t="shared" si="134"/>
        <v>0</v>
      </c>
      <c r="S227" s="449">
        <f t="shared" si="135"/>
        <v>0</v>
      </c>
      <c r="U227" s="425" t="s">
        <v>632</v>
      </c>
      <c r="V227" s="424">
        <f t="shared" si="152"/>
        <v>0</v>
      </c>
      <c r="W227" s="424">
        <f t="shared" si="153"/>
        <v>0</v>
      </c>
      <c r="X227" s="424">
        <f t="shared" si="154"/>
        <v>0</v>
      </c>
      <c r="Y227" s="424">
        <f t="shared" si="155"/>
        <v>0</v>
      </c>
      <c r="AA227" s="425" t="s">
        <v>632</v>
      </c>
      <c r="AB227" s="424">
        <v>0</v>
      </c>
      <c r="AC227" s="424">
        <v>0</v>
      </c>
      <c r="AD227" s="424">
        <v>0</v>
      </c>
      <c r="AE227" s="424">
        <v>0</v>
      </c>
      <c r="AG227" s="425" t="s">
        <v>632</v>
      </c>
      <c r="AH227" s="424">
        <f t="shared" si="136"/>
        <v>0</v>
      </c>
      <c r="AI227" s="424">
        <f t="shared" si="137"/>
        <v>0</v>
      </c>
      <c r="AJ227" s="424">
        <f t="shared" si="138"/>
        <v>0</v>
      </c>
      <c r="AK227" s="424">
        <f t="shared" si="139"/>
        <v>0</v>
      </c>
      <c r="AM227" s="425" t="s">
        <v>632</v>
      </c>
      <c r="AN227" s="448">
        <f t="shared" si="160"/>
        <v>0</v>
      </c>
      <c r="AO227" s="448">
        <f t="shared" si="161"/>
        <v>0</v>
      </c>
      <c r="AP227" s="448">
        <f t="shared" si="162"/>
        <v>0</v>
      </c>
      <c r="AQ227" s="448">
        <f t="shared" si="163"/>
        <v>0</v>
      </c>
      <c r="AS227" s="425" t="s">
        <v>632</v>
      </c>
      <c r="AT227" s="424">
        <f t="shared" si="144"/>
        <v>0</v>
      </c>
      <c r="AU227" s="424">
        <f t="shared" si="145"/>
        <v>0</v>
      </c>
      <c r="AV227" s="424">
        <f t="shared" si="146"/>
        <v>0</v>
      </c>
      <c r="AW227" s="424">
        <f t="shared" si="147"/>
        <v>0</v>
      </c>
      <c r="AY227" s="425" t="s">
        <v>632</v>
      </c>
      <c r="AZ227" s="447">
        <f t="shared" si="148"/>
        <v>0</v>
      </c>
      <c r="BA227" s="447">
        <f t="shared" si="149"/>
        <v>0</v>
      </c>
      <c r="BB227" s="447">
        <f t="shared" si="150"/>
        <v>0</v>
      </c>
      <c r="BC227" s="447">
        <f t="shared" si="151"/>
        <v>0</v>
      </c>
    </row>
    <row r="228" spans="1:55" outlineLevel="1">
      <c r="A228" s="416" t="s">
        <v>302</v>
      </c>
      <c r="B228" s="416" t="s">
        <v>601</v>
      </c>
      <c r="C228" s="425" t="s">
        <v>631</v>
      </c>
      <c r="D228" s="424">
        <v>303.46663142406055</v>
      </c>
      <c r="E228" s="424">
        <v>234.60826811658862</v>
      </c>
      <c r="F228" s="424">
        <v>321.01936812712097</v>
      </c>
      <c r="G228" s="424">
        <v>494.26607589976771</v>
      </c>
      <c r="I228" s="425" t="s">
        <v>631</v>
      </c>
      <c r="J228" s="424">
        <v>15705</v>
      </c>
      <c r="K228" s="424">
        <v>14397</v>
      </c>
      <c r="L228" s="424">
        <v>26743</v>
      </c>
      <c r="M228" s="424">
        <v>33945</v>
      </c>
      <c r="O228" s="425" t="s">
        <v>631</v>
      </c>
      <c r="P228" s="449">
        <f t="shared" si="132"/>
        <v>1.2912435666551593E-4</v>
      </c>
      <c r="Q228" s="449">
        <f t="shared" si="133"/>
        <v>1.4019020916178481E-4</v>
      </c>
      <c r="R228" s="449">
        <f t="shared" si="134"/>
        <v>2.7655908452562587E-4</v>
      </c>
      <c r="S228" s="449">
        <f t="shared" si="135"/>
        <v>3.3368488352676965E-4</v>
      </c>
      <c r="U228" s="425" t="s">
        <v>631</v>
      </c>
      <c r="V228" s="424">
        <f t="shared" si="152"/>
        <v>19322.93100439736</v>
      </c>
      <c r="W228" s="424">
        <f t="shared" si="153"/>
        <v>16295.635765547588</v>
      </c>
      <c r="X228" s="424">
        <f t="shared" si="154"/>
        <v>12003.865240516059</v>
      </c>
      <c r="Y228" s="424">
        <f t="shared" si="155"/>
        <v>14560.791748409712</v>
      </c>
      <c r="AA228" s="425" t="s">
        <v>631</v>
      </c>
      <c r="AB228" s="424">
        <v>112.6462506543302</v>
      </c>
      <c r="AC228" s="424">
        <v>71.715570326369431</v>
      </c>
      <c r="AD228" s="424">
        <v>120.09402676195596</v>
      </c>
      <c r="AE228" s="424">
        <v>178.75344012459337</v>
      </c>
      <c r="AG228" s="425" t="s">
        <v>631</v>
      </c>
      <c r="AH228" s="424">
        <f t="shared" si="136"/>
        <v>7172.6361448156767</v>
      </c>
      <c r="AI228" s="424">
        <f t="shared" si="137"/>
        <v>4981.2857071868748</v>
      </c>
      <c r="AJ228" s="424">
        <f t="shared" si="138"/>
        <v>4490.671456529034</v>
      </c>
      <c r="AK228" s="424">
        <f t="shared" si="139"/>
        <v>5265.9726064101742</v>
      </c>
      <c r="AM228" s="425" t="s">
        <v>631</v>
      </c>
      <c r="AN228" s="448">
        <f t="shared" si="160"/>
        <v>190.82038076973035</v>
      </c>
      <c r="AO228" s="448">
        <f t="shared" si="161"/>
        <v>162.89269779021919</v>
      </c>
      <c r="AP228" s="448">
        <f t="shared" si="162"/>
        <v>200.92534136516502</v>
      </c>
      <c r="AQ228" s="448">
        <f t="shared" si="163"/>
        <v>315.51263577517432</v>
      </c>
      <c r="AS228" s="425" t="s">
        <v>631</v>
      </c>
      <c r="AT228" s="424">
        <f t="shared" si="144"/>
        <v>12150.294859581685</v>
      </c>
      <c r="AU228" s="424">
        <f t="shared" si="145"/>
        <v>11314.350058360713</v>
      </c>
      <c r="AV228" s="424">
        <f t="shared" si="146"/>
        <v>7513.1937839870252</v>
      </c>
      <c r="AW228" s="424">
        <f t="shared" si="147"/>
        <v>9294.8191419995383</v>
      </c>
      <c r="AY228" s="425" t="s">
        <v>631</v>
      </c>
      <c r="AZ228" s="447">
        <f t="shared" si="148"/>
        <v>0.62880185499894481</v>
      </c>
      <c r="BA228" s="447">
        <f t="shared" si="149"/>
        <v>0.69431780515625152</v>
      </c>
      <c r="BB228" s="447">
        <f t="shared" si="150"/>
        <v>0.62589787817911435</v>
      </c>
      <c r="BC228" s="447">
        <f t="shared" si="151"/>
        <v>0.63834572340578188</v>
      </c>
    </row>
    <row r="229" spans="1:55" outlineLevel="1">
      <c r="A229" s="416" t="s">
        <v>302</v>
      </c>
      <c r="B229" s="416" t="s">
        <v>597</v>
      </c>
      <c r="C229" s="425" t="s">
        <v>630</v>
      </c>
      <c r="D229" s="424">
        <v>1013.6179092931216</v>
      </c>
      <c r="E229" s="424">
        <v>1224.3323074496498</v>
      </c>
      <c r="F229" s="424">
        <v>2722.9154122797008</v>
      </c>
      <c r="G229" s="424">
        <v>4719.6173957447063</v>
      </c>
      <c r="I229" s="425" t="s">
        <v>630</v>
      </c>
      <c r="J229" s="424">
        <v>152847</v>
      </c>
      <c r="K229" s="424">
        <v>156460</v>
      </c>
      <c r="L229" s="424">
        <v>289745</v>
      </c>
      <c r="M229" s="424">
        <v>723070</v>
      </c>
      <c r="O229" s="425" t="s">
        <v>630</v>
      </c>
      <c r="P229" s="449">
        <f t="shared" si="132"/>
        <v>1.2566870769343593E-3</v>
      </c>
      <c r="Q229" s="449">
        <f t="shared" si="133"/>
        <v>1.5235229648852433E-3</v>
      </c>
      <c r="R229" s="449">
        <f t="shared" si="134"/>
        <v>2.9963583721301828E-3</v>
      </c>
      <c r="S229" s="449">
        <f t="shared" si="135"/>
        <v>7.1078959708852953E-3</v>
      </c>
      <c r="U229" s="425" t="s">
        <v>630</v>
      </c>
      <c r="V229" s="424">
        <f t="shared" si="152"/>
        <v>6631.5852407513503</v>
      </c>
      <c r="W229" s="424">
        <f t="shared" si="153"/>
        <v>7825.2096858599634</v>
      </c>
      <c r="X229" s="424">
        <f t="shared" si="154"/>
        <v>9397.6269211882882</v>
      </c>
      <c r="Y229" s="424">
        <f t="shared" si="155"/>
        <v>6527.1929353239748</v>
      </c>
      <c r="AA229" s="425" t="s">
        <v>630</v>
      </c>
      <c r="AB229" s="424">
        <v>400.62788374764597</v>
      </c>
      <c r="AC229" s="424">
        <v>454.59940782137511</v>
      </c>
      <c r="AD229" s="424">
        <v>1315.7215828026431</v>
      </c>
      <c r="AE229" s="424">
        <v>2269.4814285011748</v>
      </c>
      <c r="AG229" s="425" t="s">
        <v>630</v>
      </c>
      <c r="AH229" s="424">
        <f t="shared" si="136"/>
        <v>2621.1040043157273</v>
      </c>
      <c r="AI229" s="424">
        <f t="shared" si="137"/>
        <v>2905.531176156047</v>
      </c>
      <c r="AJ229" s="424">
        <f t="shared" si="138"/>
        <v>4540.9638917069942</v>
      </c>
      <c r="AK229" s="424">
        <f t="shared" si="139"/>
        <v>3138.6745799178157</v>
      </c>
      <c r="AM229" s="425" t="s">
        <v>630</v>
      </c>
      <c r="AN229" s="448">
        <f t="shared" si="160"/>
        <v>612.99002554547565</v>
      </c>
      <c r="AO229" s="448">
        <f t="shared" si="161"/>
        <v>769.73289962827471</v>
      </c>
      <c r="AP229" s="448">
        <f t="shared" si="162"/>
        <v>1407.1938294770578</v>
      </c>
      <c r="AQ229" s="448">
        <f t="shared" si="163"/>
        <v>2450.1359672435315</v>
      </c>
      <c r="AS229" s="425" t="s">
        <v>630</v>
      </c>
      <c r="AT229" s="424">
        <f t="shared" si="144"/>
        <v>4010.4812364356226</v>
      </c>
      <c r="AU229" s="424">
        <f t="shared" si="145"/>
        <v>4919.6785097039156</v>
      </c>
      <c r="AV229" s="424">
        <f t="shared" si="146"/>
        <v>4856.6630294812949</v>
      </c>
      <c r="AW229" s="424">
        <f t="shared" si="147"/>
        <v>3388.5183554061596</v>
      </c>
      <c r="AY229" s="425" t="s">
        <v>630</v>
      </c>
      <c r="AZ229" s="447">
        <f t="shared" si="148"/>
        <v>0.60475453316818717</v>
      </c>
      <c r="BA229" s="447">
        <f t="shared" si="149"/>
        <v>0.62869606147343271</v>
      </c>
      <c r="BB229" s="447">
        <f t="shared" si="150"/>
        <v>0.51679674775461193</v>
      </c>
      <c r="BC229" s="447">
        <f t="shared" si="151"/>
        <v>0.51913868472741431</v>
      </c>
    </row>
    <row r="230" spans="1:55" outlineLevel="1">
      <c r="A230" s="416" t="s">
        <v>302</v>
      </c>
      <c r="B230" s="416" t="s">
        <v>600</v>
      </c>
      <c r="C230" s="425" t="s">
        <v>629</v>
      </c>
      <c r="D230" s="424">
        <v>452.47927821426993</v>
      </c>
      <c r="E230" s="424">
        <v>844.77412075046209</v>
      </c>
      <c r="F230" s="424">
        <v>895.33519614344368</v>
      </c>
      <c r="G230" s="424">
        <v>835.45200894556058</v>
      </c>
      <c r="I230" s="425" t="s">
        <v>629</v>
      </c>
      <c r="J230" s="424">
        <v>71755</v>
      </c>
      <c r="K230" s="424">
        <v>118513</v>
      </c>
      <c r="L230" s="424">
        <v>151701</v>
      </c>
      <c r="M230" s="424">
        <v>177390</v>
      </c>
      <c r="O230" s="425" t="s">
        <v>629</v>
      </c>
      <c r="P230" s="449">
        <f t="shared" si="132"/>
        <v>5.8995977157173481E-4</v>
      </c>
      <c r="Q230" s="449">
        <f t="shared" si="133"/>
        <v>1.1540155767445024E-3</v>
      </c>
      <c r="R230" s="449">
        <f t="shared" si="134"/>
        <v>1.5687951868384987E-3</v>
      </c>
      <c r="S230" s="449">
        <f t="shared" si="135"/>
        <v>1.743772617139893E-3</v>
      </c>
      <c r="U230" s="425" t="s">
        <v>629</v>
      </c>
      <c r="V230" s="424">
        <f t="shared" si="152"/>
        <v>6305.8919687028074</v>
      </c>
      <c r="W230" s="424">
        <f t="shared" si="153"/>
        <v>7128.1135466190381</v>
      </c>
      <c r="X230" s="424">
        <f t="shared" si="154"/>
        <v>5901.9729345452151</v>
      </c>
      <c r="Y230" s="424">
        <f t="shared" si="155"/>
        <v>4709.6905628590148</v>
      </c>
      <c r="AA230" s="425" t="s">
        <v>629</v>
      </c>
      <c r="AB230" s="424">
        <v>177.41630092592573</v>
      </c>
      <c r="AC230" s="424">
        <v>352.03707731093368</v>
      </c>
      <c r="AD230" s="424">
        <v>443.44406345505837</v>
      </c>
      <c r="AE230" s="424">
        <v>436.27077061444322</v>
      </c>
      <c r="AG230" s="425" t="s">
        <v>629</v>
      </c>
      <c r="AH230" s="424">
        <f t="shared" si="136"/>
        <v>2472.5287565455469</v>
      </c>
      <c r="AI230" s="424">
        <f t="shared" si="137"/>
        <v>2970.4511514427422</v>
      </c>
      <c r="AJ230" s="424">
        <f t="shared" si="138"/>
        <v>2923.1452887921528</v>
      </c>
      <c r="AK230" s="424">
        <f t="shared" si="139"/>
        <v>2459.3876239610081</v>
      </c>
      <c r="AM230" s="425" t="s">
        <v>629</v>
      </c>
      <c r="AN230" s="448">
        <f t="shared" si="160"/>
        <v>275.0629772883442</v>
      </c>
      <c r="AO230" s="448">
        <f t="shared" si="161"/>
        <v>492.73704343952841</v>
      </c>
      <c r="AP230" s="448">
        <f t="shared" si="162"/>
        <v>451.89113268838531</v>
      </c>
      <c r="AQ230" s="448">
        <f t="shared" si="163"/>
        <v>399.18123833111736</v>
      </c>
      <c r="AS230" s="425" t="s">
        <v>629</v>
      </c>
      <c r="AT230" s="424">
        <f t="shared" si="144"/>
        <v>3833.36321215726</v>
      </c>
      <c r="AU230" s="424">
        <f t="shared" si="145"/>
        <v>4157.6623951762967</v>
      </c>
      <c r="AV230" s="424">
        <f t="shared" si="146"/>
        <v>2978.8276457530624</v>
      </c>
      <c r="AW230" s="424">
        <f t="shared" si="147"/>
        <v>2250.3029388980062</v>
      </c>
      <c r="AY230" s="425" t="s">
        <v>629</v>
      </c>
      <c r="AZ230" s="447">
        <f t="shared" si="148"/>
        <v>0.6079018212146482</v>
      </c>
      <c r="BA230" s="447">
        <f t="shared" si="149"/>
        <v>0.58327667874319045</v>
      </c>
      <c r="BB230" s="447">
        <f t="shared" si="150"/>
        <v>0.50471726637672221</v>
      </c>
      <c r="BC230" s="447">
        <f t="shared" si="151"/>
        <v>0.47780271524504608</v>
      </c>
    </row>
    <row r="231" spans="1:55">
      <c r="A231" s="416" t="s">
        <v>294</v>
      </c>
      <c r="B231" s="416" t="s">
        <v>294</v>
      </c>
      <c r="C231" s="432" t="s">
        <v>294</v>
      </c>
      <c r="D231" s="431">
        <v>4599.2418964660646</v>
      </c>
      <c r="E231" s="431">
        <v>1003.8458030536387</v>
      </c>
      <c r="F231" s="431">
        <v>-3.9132751537618575</v>
      </c>
      <c r="G231" s="431">
        <v>210.11286380163503</v>
      </c>
      <c r="I231" s="432" t="s">
        <v>294</v>
      </c>
      <c r="J231" s="431">
        <f>D231*1000000/V231</f>
        <v>1058553.767674132</v>
      </c>
      <c r="K231" s="431">
        <f>E231*1000000/W231</f>
        <v>207505.8115750229</v>
      </c>
      <c r="L231" s="431">
        <f>F231*1000000/X231</f>
        <v>-1136.3532494152719</v>
      </c>
      <c r="M231" s="431">
        <f>G231*1000000/Y231</f>
        <v>49884.973860642531</v>
      </c>
      <c r="O231" s="432" t="s">
        <v>294</v>
      </c>
      <c r="P231" s="445">
        <f t="shared" si="132"/>
        <v>8.7032839380312196E-3</v>
      </c>
      <c r="Q231" s="445">
        <f t="shared" si="133"/>
        <v>2.0205795045487511E-3</v>
      </c>
      <c r="R231" s="445">
        <f t="shared" si="134"/>
        <v>-1.1751442035523607E-5</v>
      </c>
      <c r="S231" s="445">
        <f t="shared" si="135"/>
        <v>4.9037742502355136E-4</v>
      </c>
      <c r="U231" s="432" t="s">
        <v>294</v>
      </c>
      <c r="V231" s="431">
        <v>4344.8354131047854</v>
      </c>
      <c r="W231" s="431">
        <v>4837.6756074164323</v>
      </c>
      <c r="X231" s="431">
        <v>3443.7136126248542</v>
      </c>
      <c r="Y231" s="431">
        <v>4211.9469559832041</v>
      </c>
      <c r="AA231" s="432" t="s">
        <v>294</v>
      </c>
      <c r="AB231" s="431">
        <v>3491.272144830768</v>
      </c>
      <c r="AC231" s="431">
        <v>789.24616961493598</v>
      </c>
      <c r="AD231" s="431">
        <v>13.669878490181469</v>
      </c>
      <c r="AE231" s="431">
        <v>255.2308647927496</v>
      </c>
      <c r="AG231" s="432" t="s">
        <v>294</v>
      </c>
      <c r="AH231" s="431">
        <f t="shared" si="136"/>
        <v>3298.1528680416832</v>
      </c>
      <c r="AI231" s="431">
        <f t="shared" si="137"/>
        <v>3803.489471568786</v>
      </c>
      <c r="AJ231" s="431">
        <f t="shared" si="138"/>
        <v>-12029.603028121332</v>
      </c>
      <c r="AK231" s="431">
        <f t="shared" si="139"/>
        <v>5116.3876622599109</v>
      </c>
      <c r="AM231" s="432" t="s">
        <v>294</v>
      </c>
      <c r="AN231" s="444">
        <f t="shared" si="160"/>
        <v>1107.9697516352967</v>
      </c>
      <c r="AO231" s="444">
        <f t="shared" si="161"/>
        <v>214.59963343870277</v>
      </c>
      <c r="AP231" s="444">
        <f t="shared" si="162"/>
        <v>-17.583153643943326</v>
      </c>
      <c r="AQ231" s="444">
        <f t="shared" si="163"/>
        <v>-45.11800099111457</v>
      </c>
      <c r="AS231" s="432" t="s">
        <v>294</v>
      </c>
      <c r="AT231" s="431">
        <f t="shared" si="144"/>
        <v>1046.6825450631025</v>
      </c>
      <c r="AU231" s="431">
        <f t="shared" si="145"/>
        <v>1034.1861358476465</v>
      </c>
      <c r="AV231" s="431">
        <f t="shared" si="146"/>
        <v>15473.316640746183</v>
      </c>
      <c r="AW231" s="431">
        <f t="shared" si="147"/>
        <v>-904.44070627670646</v>
      </c>
      <c r="AY231" s="432" t="s">
        <v>294</v>
      </c>
      <c r="AZ231" s="443">
        <f t="shared" si="148"/>
        <v>0.24090269148196602</v>
      </c>
      <c r="BA231" s="443">
        <f t="shared" si="149"/>
        <v>0.21377748732514848</v>
      </c>
      <c r="BB231" s="443">
        <f t="shared" si="150"/>
        <v>4.4932065732818511</v>
      </c>
      <c r="BC231" s="443">
        <f t="shared" si="151"/>
        <v>-0.2147322166514751</v>
      </c>
    </row>
    <row r="232" spans="1:55">
      <c r="C232" s="430" t="s">
        <v>580</v>
      </c>
      <c r="D232" s="429">
        <f>D233+D246+D258</f>
        <v>71305.946146189002</v>
      </c>
      <c r="E232" s="429">
        <f>E233+E246+E258</f>
        <v>72255.104492698811</v>
      </c>
      <c r="F232" s="429">
        <f>F233+F246+F258</f>
        <v>84551.125393947557</v>
      </c>
      <c r="G232" s="429">
        <f>G233+G246+G258</f>
        <v>100061.94182569531</v>
      </c>
      <c r="I232" s="430" t="s">
        <v>581</v>
      </c>
      <c r="J232" s="429">
        <f>J233+J246+J258</f>
        <v>39823085.004357807</v>
      </c>
      <c r="K232" s="429">
        <f>K233+K246+K258</f>
        <v>36578816.476663217</v>
      </c>
      <c r="L232" s="429">
        <f>L233+L246+L258</f>
        <v>34154446.124228016</v>
      </c>
      <c r="M232" s="429">
        <f>M233+M246+M258</f>
        <v>35819132.591102511</v>
      </c>
      <c r="O232" s="430" t="s">
        <v>174</v>
      </c>
      <c r="P232" s="451">
        <f t="shared" si="132"/>
        <v>0.32741994470702684</v>
      </c>
      <c r="Q232" s="451">
        <f t="shared" si="133"/>
        <v>0.35618475604320043</v>
      </c>
      <c r="R232" s="451">
        <f t="shared" si="134"/>
        <v>0.35320354308029434</v>
      </c>
      <c r="S232" s="451">
        <f t="shared" si="135"/>
        <v>0.35210791240807071</v>
      </c>
      <c r="U232" s="430" t="s">
        <v>581</v>
      </c>
      <c r="V232" s="429">
        <f t="shared" ref="V232:V258" si="164">IFERROR(D232*1000000/J232,0)</f>
        <v>1790.5681123997813</v>
      </c>
      <c r="W232" s="429">
        <f t="shared" ref="W232:W258" si="165">IFERROR(E232*1000000/K232,0)</f>
        <v>1975.3264717790028</v>
      </c>
      <c r="X232" s="429">
        <f t="shared" ref="X232:X258" si="166">IFERROR(F232*1000000/L232,0)</f>
        <v>2475.5525264972698</v>
      </c>
      <c r="Y232" s="429">
        <f t="shared" ref="Y232:Y258" si="167">IFERROR(G232*1000000/M232,0)</f>
        <v>2793.5333601727348</v>
      </c>
      <c r="AA232" s="430" t="s">
        <v>174</v>
      </c>
      <c r="AB232" s="429">
        <f>AB233+AB246+AB258</f>
        <v>46442.758250430627</v>
      </c>
      <c r="AC232" s="429">
        <f>AC233+AC246+AC258</f>
        <v>47389.242423099313</v>
      </c>
      <c r="AD232" s="429">
        <f>AD233+AD246+AD258</f>
        <v>52596.87039325232</v>
      </c>
      <c r="AE232" s="429">
        <f>AE233+AE246+AE258</f>
        <v>59961.137243571051</v>
      </c>
      <c r="AG232" s="430" t="s">
        <v>174</v>
      </c>
      <c r="AH232" s="429">
        <f t="shared" si="136"/>
        <v>1166.2270325201684</v>
      </c>
      <c r="AI232" s="429">
        <f t="shared" si="137"/>
        <v>1295.5378819687346</v>
      </c>
      <c r="AJ232" s="429">
        <f t="shared" si="138"/>
        <v>1539.9714052438364</v>
      </c>
      <c r="AK232" s="429">
        <f t="shared" si="139"/>
        <v>1673.9974674446871</v>
      </c>
      <c r="AM232" s="430" t="s">
        <v>581</v>
      </c>
      <c r="AN232" s="429">
        <f>AN233+AN246+AN258</f>
        <v>24863.187895758365</v>
      </c>
      <c r="AO232" s="429">
        <f>AO233+AO246+AO258</f>
        <v>24865.86206959949</v>
      </c>
      <c r="AP232" s="429">
        <f>AP233+AP246+AP258</f>
        <v>31954.25500069523</v>
      </c>
      <c r="AQ232" s="429">
        <f>AQ233+AQ246+AQ258</f>
        <v>40100.804582124249</v>
      </c>
      <c r="AS232" s="430" t="s">
        <v>580</v>
      </c>
      <c r="AT232" s="429">
        <f t="shared" si="144"/>
        <v>624.34107987961272</v>
      </c>
      <c r="AU232" s="429">
        <f t="shared" si="145"/>
        <v>679.78858981026815</v>
      </c>
      <c r="AV232" s="429">
        <f t="shared" si="146"/>
        <v>935.58112125343337</v>
      </c>
      <c r="AW232" s="429">
        <f t="shared" si="147"/>
        <v>1119.5358927280477</v>
      </c>
      <c r="AY232" s="430" t="s">
        <v>174</v>
      </c>
      <c r="AZ232" s="450">
        <f t="shared" si="148"/>
        <v>0.3486832338608159</v>
      </c>
      <c r="BA232" s="450">
        <f t="shared" si="149"/>
        <v>0.34413986726864565</v>
      </c>
      <c r="BB232" s="450">
        <f t="shared" si="150"/>
        <v>0.3779282044066396</v>
      </c>
      <c r="BC232" s="450">
        <f t="shared" si="151"/>
        <v>0.40075980787958887</v>
      </c>
    </row>
    <row r="233" spans="1:55">
      <c r="C233" s="432" t="s">
        <v>300</v>
      </c>
      <c r="D233" s="431">
        <f>SUM(D234:D245)</f>
        <v>48272.026014000003</v>
      </c>
      <c r="E233" s="431">
        <f>SUM(E234:E245)</f>
        <v>51352.159320238497</v>
      </c>
      <c r="F233" s="431">
        <f>SUM(F234:F245)</f>
        <v>67549.556181360211</v>
      </c>
      <c r="G233" s="431">
        <f>SUM(G234:G245)</f>
        <v>85700.74867999999</v>
      </c>
      <c r="I233" s="432" t="s">
        <v>300</v>
      </c>
      <c r="J233" s="431">
        <f>SUM(J234:J245)</f>
        <v>26959056</v>
      </c>
      <c r="K233" s="431">
        <f>SUM(K234:K245)</f>
        <v>25996796</v>
      </c>
      <c r="L233" s="431">
        <f>SUM(L234:L245)</f>
        <v>27131123</v>
      </c>
      <c r="M233" s="431">
        <f>SUM(M234:M245)</f>
        <v>30463568</v>
      </c>
      <c r="O233" s="432" t="s">
        <v>300</v>
      </c>
      <c r="P233" s="445">
        <f t="shared" si="132"/>
        <v>0.22165366203818002</v>
      </c>
      <c r="Q233" s="445">
        <f t="shared" si="133"/>
        <v>0.25314275673933812</v>
      </c>
      <c r="R233" s="445">
        <f t="shared" si="134"/>
        <v>0.28057280555779651</v>
      </c>
      <c r="S233" s="445">
        <f t="shared" si="135"/>
        <v>0.29946183944291727</v>
      </c>
      <c r="U233" s="432" t="s">
        <v>300</v>
      </c>
      <c r="V233" s="431">
        <f t="shared" si="164"/>
        <v>1790.5681123997813</v>
      </c>
      <c r="W233" s="431">
        <f t="shared" si="165"/>
        <v>1975.326471779003</v>
      </c>
      <c r="X233" s="431">
        <f t="shared" si="166"/>
        <v>2489.744201939603</v>
      </c>
      <c r="Y233" s="431">
        <f t="shared" si="167"/>
        <v>2813.2209818626625</v>
      </c>
      <c r="AA233" s="432" t="s">
        <v>300</v>
      </c>
      <c r="AB233" s="431">
        <f>SUM(AB234:AB245)</f>
        <v>36363.934524231932</v>
      </c>
      <c r="AC233" s="431">
        <f>SUM(AC234:AC245)</f>
        <v>36721.217538722231</v>
      </c>
      <c r="AD233" s="431">
        <f>SUM(AD234:AD245)</f>
        <v>44673.969266488006</v>
      </c>
      <c r="AE233" s="431">
        <f>SUM(AE234:AE245)</f>
        <v>53521.904621067253</v>
      </c>
      <c r="AG233" s="432" t="s">
        <v>300</v>
      </c>
      <c r="AH233" s="431">
        <f t="shared" si="136"/>
        <v>1348.8578577911605</v>
      </c>
      <c r="AI233" s="431">
        <f t="shared" si="137"/>
        <v>1412.5285877045089</v>
      </c>
      <c r="AJ233" s="431">
        <f t="shared" si="138"/>
        <v>1646.5949185549011</v>
      </c>
      <c r="AK233" s="431">
        <f t="shared" si="139"/>
        <v>1756.9151657175303</v>
      </c>
      <c r="AM233" s="432" t="s">
        <v>300</v>
      </c>
      <c r="AN233" s="444">
        <f>SUM(AN234:AN245)</f>
        <v>11908.09148976806</v>
      </c>
      <c r="AO233" s="444">
        <f>SUM(AO234:AO245)</f>
        <v>14630.941781516256</v>
      </c>
      <c r="AP233" s="444">
        <f>SUM(AP234:AP245)</f>
        <v>22875.586914872198</v>
      </c>
      <c r="AQ233" s="444">
        <f>SUM(AQ234:AQ245)</f>
        <v>32178.844058932733</v>
      </c>
      <c r="AS233" s="432" t="s">
        <v>300</v>
      </c>
      <c r="AT233" s="431">
        <f t="shared" si="144"/>
        <v>441.71025460862052</v>
      </c>
      <c r="AU233" s="431">
        <f t="shared" si="145"/>
        <v>562.79788407449348</v>
      </c>
      <c r="AV233" s="431">
        <f t="shared" si="146"/>
        <v>843.14928338470168</v>
      </c>
      <c r="AW233" s="431">
        <f t="shared" si="147"/>
        <v>1056.3058161451322</v>
      </c>
      <c r="AY233" s="432" t="s">
        <v>300</v>
      </c>
      <c r="AZ233" s="443">
        <f t="shared" si="148"/>
        <v>0.24668721147760481</v>
      </c>
      <c r="BA233" s="443">
        <f t="shared" si="149"/>
        <v>0.28491385708390315</v>
      </c>
      <c r="BB233" s="443">
        <f t="shared" si="150"/>
        <v>0.3386489594906405</v>
      </c>
      <c r="BC233" s="443">
        <f t="shared" si="151"/>
        <v>0.37547914755197837</v>
      </c>
    </row>
    <row r="234" spans="1:55" outlineLevel="1">
      <c r="A234" s="416" t="s">
        <v>300</v>
      </c>
      <c r="B234" s="416" t="s">
        <v>608</v>
      </c>
      <c r="C234" s="425" t="s">
        <v>638</v>
      </c>
      <c r="D234" s="424">
        <v>28948.858702000001</v>
      </c>
      <c r="E234" s="424">
        <v>31527.519197464448</v>
      </c>
      <c r="F234" s="424">
        <v>44487.477503598027</v>
      </c>
      <c r="G234" s="424">
        <v>62468.853630999998</v>
      </c>
      <c r="I234" s="425" t="s">
        <v>638</v>
      </c>
      <c r="J234" s="424">
        <v>18310628</v>
      </c>
      <c r="K234" s="424">
        <v>17113052</v>
      </c>
      <c r="L234" s="424">
        <v>17946559</v>
      </c>
      <c r="M234" s="424">
        <v>21535533</v>
      </c>
      <c r="O234" s="425" t="s">
        <v>638</v>
      </c>
      <c r="P234" s="449">
        <f t="shared" si="132"/>
        <v>0.15054747282022174</v>
      </c>
      <c r="Q234" s="449">
        <f t="shared" si="133"/>
        <v>0.1666376564059526</v>
      </c>
      <c r="R234" s="449">
        <f t="shared" si="134"/>
        <v>0.18559189049190936</v>
      </c>
      <c r="S234" s="449">
        <f t="shared" si="135"/>
        <v>0.21169779999386962</v>
      </c>
      <c r="U234" s="425" t="s">
        <v>638</v>
      </c>
      <c r="V234" s="424">
        <f t="shared" si="164"/>
        <v>1580.9866653399326</v>
      </c>
      <c r="W234" s="424">
        <f t="shared" si="165"/>
        <v>1842.3083852877</v>
      </c>
      <c r="X234" s="424">
        <f t="shared" si="166"/>
        <v>2478.8862033996616</v>
      </c>
      <c r="Y234" s="424">
        <f t="shared" si="167"/>
        <v>2900.7340394593439</v>
      </c>
      <c r="AA234" s="425" t="s">
        <v>638</v>
      </c>
      <c r="AB234" s="424">
        <v>21596.352096927778</v>
      </c>
      <c r="AC234" s="424">
        <v>22275.969593303264</v>
      </c>
      <c r="AD234" s="424">
        <v>28435.815906726297</v>
      </c>
      <c r="AE234" s="424">
        <v>38209.908553842484</v>
      </c>
      <c r="AG234" s="425" t="s">
        <v>638</v>
      </c>
      <c r="AH234" s="424">
        <f t="shared" si="136"/>
        <v>1179.4435503210364</v>
      </c>
      <c r="AI234" s="424">
        <f t="shared" si="137"/>
        <v>1301.6947294558133</v>
      </c>
      <c r="AJ234" s="424">
        <f t="shared" si="138"/>
        <v>1584.471758999945</v>
      </c>
      <c r="AK234" s="424">
        <f t="shared" si="139"/>
        <v>1774.2727126299815</v>
      </c>
      <c r="AM234" s="425" t="s">
        <v>638</v>
      </c>
      <c r="AN234" s="448">
        <f t="shared" ref="AN234:AN245" si="168">D234-AB234</f>
        <v>7352.5066050722235</v>
      </c>
      <c r="AO234" s="448">
        <f t="shared" ref="AO234:AO245" si="169">E234-AC234</f>
        <v>9251.5496041611841</v>
      </c>
      <c r="AP234" s="448">
        <f t="shared" ref="AP234:AP245" si="170">F234-AD234</f>
        <v>16051.661596871731</v>
      </c>
      <c r="AQ234" s="448">
        <f t="shared" ref="AQ234:AQ245" si="171">G234-AE234</f>
        <v>24258.945077157514</v>
      </c>
      <c r="AS234" s="425" t="s">
        <v>638</v>
      </c>
      <c r="AT234" s="424">
        <f t="shared" si="144"/>
        <v>401.54311501889634</v>
      </c>
      <c r="AU234" s="424">
        <f t="shared" si="145"/>
        <v>540.61365583188694</v>
      </c>
      <c r="AV234" s="424">
        <f t="shared" si="146"/>
        <v>894.41444439971644</v>
      </c>
      <c r="AW234" s="424">
        <f t="shared" si="147"/>
        <v>1126.4613268293622</v>
      </c>
      <c r="AY234" s="425" t="s">
        <v>638</v>
      </c>
      <c r="AZ234" s="447">
        <f t="shared" si="148"/>
        <v>0.25398260707819398</v>
      </c>
      <c r="BA234" s="447">
        <f t="shared" si="149"/>
        <v>0.29344362765165571</v>
      </c>
      <c r="BB234" s="447">
        <f t="shared" si="150"/>
        <v>0.36081303093827954</v>
      </c>
      <c r="BC234" s="447">
        <f t="shared" si="151"/>
        <v>0.38833664565791037</v>
      </c>
    </row>
    <row r="235" spans="1:55" outlineLevel="1">
      <c r="A235" s="416" t="s">
        <v>300</v>
      </c>
      <c r="B235" s="416" t="s">
        <v>607</v>
      </c>
      <c r="C235" s="425" t="s">
        <v>637</v>
      </c>
      <c r="D235" s="424">
        <v>5014.4892810000001</v>
      </c>
      <c r="E235" s="424">
        <v>5208.141627770543</v>
      </c>
      <c r="F235" s="424">
        <v>7213.0635664588344</v>
      </c>
      <c r="G235" s="424">
        <v>7015.6583179999998</v>
      </c>
      <c r="I235" s="425" t="s">
        <v>637</v>
      </c>
      <c r="J235" s="424">
        <v>1449319</v>
      </c>
      <c r="K235" s="424">
        <v>1671167</v>
      </c>
      <c r="L235" s="424">
        <v>2052842</v>
      </c>
      <c r="M235" s="424">
        <v>1948785</v>
      </c>
      <c r="O235" s="425" t="s">
        <v>637</v>
      </c>
      <c r="P235" s="449">
        <f t="shared" si="132"/>
        <v>1.1916102099847748E-2</v>
      </c>
      <c r="Q235" s="449">
        <f t="shared" si="133"/>
        <v>1.6272921530476655E-2</v>
      </c>
      <c r="R235" s="449">
        <f t="shared" si="134"/>
        <v>2.1229185364235684E-2</v>
      </c>
      <c r="S235" s="449">
        <f t="shared" si="135"/>
        <v>1.9156874230187533E-2</v>
      </c>
      <c r="U235" s="425" t="s">
        <v>637</v>
      </c>
      <c r="V235" s="424">
        <f t="shared" si="164"/>
        <v>3459.893426498928</v>
      </c>
      <c r="W235" s="424">
        <f t="shared" si="165"/>
        <v>3116.4698846797137</v>
      </c>
      <c r="X235" s="424">
        <f t="shared" si="166"/>
        <v>3513.6964103710052</v>
      </c>
      <c r="Y235" s="424">
        <f t="shared" si="167"/>
        <v>3600.0165836662331</v>
      </c>
      <c r="AA235" s="425" t="s">
        <v>637</v>
      </c>
      <c r="AB235" s="424">
        <v>4050.5444709138064</v>
      </c>
      <c r="AC235" s="424">
        <v>3956.8309035129273</v>
      </c>
      <c r="AD235" s="424">
        <v>5538.7593395998083</v>
      </c>
      <c r="AE235" s="424">
        <v>4762.1200938064803</v>
      </c>
      <c r="AG235" s="425" t="s">
        <v>637</v>
      </c>
      <c r="AH235" s="424">
        <f t="shared" si="136"/>
        <v>2794.791533757445</v>
      </c>
      <c r="AI235" s="424">
        <f t="shared" si="137"/>
        <v>2367.7052643529505</v>
      </c>
      <c r="AJ235" s="424">
        <f t="shared" si="138"/>
        <v>2698.0933455179738</v>
      </c>
      <c r="AK235" s="424">
        <f t="shared" si="139"/>
        <v>2443.6354414707012</v>
      </c>
      <c r="AM235" s="425" t="s">
        <v>637</v>
      </c>
      <c r="AN235" s="448">
        <f t="shared" si="168"/>
        <v>963.94481008619368</v>
      </c>
      <c r="AO235" s="448">
        <f t="shared" si="169"/>
        <v>1251.3107242576157</v>
      </c>
      <c r="AP235" s="448">
        <f t="shared" si="170"/>
        <v>1674.3042268590261</v>
      </c>
      <c r="AQ235" s="448">
        <f t="shared" si="171"/>
        <v>2253.5382241935195</v>
      </c>
      <c r="AS235" s="425" t="s">
        <v>637</v>
      </c>
      <c r="AT235" s="424">
        <f t="shared" si="144"/>
        <v>665.1018927414832</v>
      </c>
      <c r="AU235" s="424">
        <f t="shared" si="145"/>
        <v>748.76462032676307</v>
      </c>
      <c r="AV235" s="424">
        <f t="shared" si="146"/>
        <v>815.60306485303113</v>
      </c>
      <c r="AW235" s="424">
        <f t="shared" si="147"/>
        <v>1156.3811421955318</v>
      </c>
      <c r="AY235" s="425" t="s">
        <v>637</v>
      </c>
      <c r="AZ235" s="447">
        <f t="shared" si="148"/>
        <v>0.19223190160932238</v>
      </c>
      <c r="BA235" s="447">
        <f t="shared" si="149"/>
        <v>0.24026050243823077</v>
      </c>
      <c r="BB235" s="447">
        <f t="shared" si="150"/>
        <v>0.23212109687271276</v>
      </c>
      <c r="BC235" s="447">
        <f t="shared" si="151"/>
        <v>0.32121550424022793</v>
      </c>
    </row>
    <row r="236" spans="1:55" outlineLevel="1">
      <c r="A236" s="416" t="s">
        <v>300</v>
      </c>
      <c r="B236" s="416" t="s">
        <v>606</v>
      </c>
      <c r="C236" s="425" t="s">
        <v>636</v>
      </c>
      <c r="D236" s="424">
        <v>351.44178099999999</v>
      </c>
      <c r="E236" s="424">
        <v>272.15834321582219</v>
      </c>
      <c r="F236" s="424">
        <v>694.88949752185226</v>
      </c>
      <c r="G236" s="424">
        <v>1564.5979599999998</v>
      </c>
      <c r="I236" s="425" t="s">
        <v>636</v>
      </c>
      <c r="J236" s="424">
        <v>40966</v>
      </c>
      <c r="K236" s="424">
        <v>38220</v>
      </c>
      <c r="L236" s="424">
        <v>96596</v>
      </c>
      <c r="M236" s="424">
        <v>225632</v>
      </c>
      <c r="O236" s="425" t="s">
        <v>636</v>
      </c>
      <c r="P236" s="449">
        <f t="shared" si="132"/>
        <v>3.3681683509452563E-4</v>
      </c>
      <c r="Q236" s="449">
        <f t="shared" si="133"/>
        <v>3.7216571467412759E-4</v>
      </c>
      <c r="R236" s="449">
        <f t="shared" si="134"/>
        <v>9.9893435025379942E-4</v>
      </c>
      <c r="S236" s="449">
        <f t="shared" si="135"/>
        <v>2.2179993412847869E-3</v>
      </c>
      <c r="U236" s="425" t="s">
        <v>636</v>
      </c>
      <c r="V236" s="424">
        <f t="shared" si="164"/>
        <v>8578.8649367768394</v>
      </c>
      <c r="W236" s="424">
        <f t="shared" si="165"/>
        <v>7120.8357722611763</v>
      </c>
      <c r="X236" s="424">
        <f t="shared" si="166"/>
        <v>7193.7709379462112</v>
      </c>
      <c r="Y236" s="424">
        <f t="shared" si="167"/>
        <v>6934.2910580059552</v>
      </c>
      <c r="AA236" s="425" t="s">
        <v>636</v>
      </c>
      <c r="AB236" s="424">
        <v>281.269384</v>
      </c>
      <c r="AC236" s="424">
        <v>224.82358000000002</v>
      </c>
      <c r="AD236" s="424">
        <v>505.31690800000001</v>
      </c>
      <c r="AE236" s="424">
        <v>1198.7992739999997</v>
      </c>
      <c r="AG236" s="425" t="s">
        <v>636</v>
      </c>
      <c r="AH236" s="424">
        <f t="shared" si="136"/>
        <v>6865.922569936045</v>
      </c>
      <c r="AI236" s="424">
        <f t="shared" si="137"/>
        <v>5882.3542647828372</v>
      </c>
      <c r="AJ236" s="424">
        <f t="shared" si="138"/>
        <v>5231.2405068532862</v>
      </c>
      <c r="AK236" s="424">
        <f t="shared" si="139"/>
        <v>5313.0729417813063</v>
      </c>
      <c r="AM236" s="425" t="s">
        <v>636</v>
      </c>
      <c r="AN236" s="448">
        <f t="shared" si="168"/>
        <v>70.172396999999989</v>
      </c>
      <c r="AO236" s="448">
        <f t="shared" si="169"/>
        <v>47.334763215822164</v>
      </c>
      <c r="AP236" s="448">
        <f t="shared" si="170"/>
        <v>189.57258952185225</v>
      </c>
      <c r="AQ236" s="448">
        <f t="shared" si="171"/>
        <v>365.79868600000009</v>
      </c>
      <c r="AS236" s="425" t="s">
        <v>636</v>
      </c>
      <c r="AT236" s="424">
        <f t="shared" si="144"/>
        <v>1712.9423668407944</v>
      </c>
      <c r="AU236" s="424">
        <f t="shared" si="145"/>
        <v>1238.4815074783403</v>
      </c>
      <c r="AV236" s="424">
        <f t="shared" si="146"/>
        <v>1962.5304310929257</v>
      </c>
      <c r="AW236" s="424">
        <f t="shared" si="147"/>
        <v>1621.2181162246493</v>
      </c>
      <c r="AY236" s="425" t="s">
        <v>636</v>
      </c>
      <c r="AZ236" s="447">
        <f t="shared" si="148"/>
        <v>0.19967004719908357</v>
      </c>
      <c r="BA236" s="447">
        <f t="shared" si="149"/>
        <v>0.17392361614387691</v>
      </c>
      <c r="BB236" s="447">
        <f t="shared" si="150"/>
        <v>0.27280969160983864</v>
      </c>
      <c r="BC236" s="447">
        <f t="shared" si="151"/>
        <v>0.23379724079405045</v>
      </c>
    </row>
    <row r="237" spans="1:55" outlineLevel="1">
      <c r="A237" s="416" t="s">
        <v>300</v>
      </c>
      <c r="B237" s="416" t="s">
        <v>605</v>
      </c>
      <c r="C237" s="425" t="s">
        <v>635</v>
      </c>
      <c r="D237" s="424">
        <v>3845.1620649999995</v>
      </c>
      <c r="E237" s="424">
        <v>3605.7554755123533</v>
      </c>
      <c r="F237" s="424">
        <v>4089.8181342110083</v>
      </c>
      <c r="G237" s="424">
        <v>3986.2385429999999</v>
      </c>
      <c r="I237" s="425" t="s">
        <v>635</v>
      </c>
      <c r="J237" s="424">
        <v>3504925</v>
      </c>
      <c r="K237" s="424">
        <v>3287957</v>
      </c>
      <c r="L237" s="424">
        <v>3640423</v>
      </c>
      <c r="M237" s="424">
        <v>3481097</v>
      </c>
      <c r="O237" s="425" t="s">
        <v>635</v>
      </c>
      <c r="P237" s="449">
        <f t="shared" si="132"/>
        <v>2.8817012784838166E-2</v>
      </c>
      <c r="Q237" s="449">
        <f t="shared" si="133"/>
        <v>3.2016349207817908E-2</v>
      </c>
      <c r="R237" s="449">
        <f t="shared" si="134"/>
        <v>3.7646937597353797E-2</v>
      </c>
      <c r="S237" s="449">
        <f t="shared" si="135"/>
        <v>3.4219750979242521E-2</v>
      </c>
      <c r="U237" s="425" t="s">
        <v>635</v>
      </c>
      <c r="V237" s="424">
        <f t="shared" si="164"/>
        <v>1097.0739930241016</v>
      </c>
      <c r="W237" s="424">
        <f t="shared" si="165"/>
        <v>1096.6553016089788</v>
      </c>
      <c r="X237" s="424">
        <f t="shared" si="166"/>
        <v>1123.4458562125908</v>
      </c>
      <c r="Y237" s="424">
        <f t="shared" si="167"/>
        <v>1145.1098728360628</v>
      </c>
      <c r="AA237" s="425" t="s">
        <v>635</v>
      </c>
      <c r="AB237" s="424">
        <v>2587.448148630554</v>
      </c>
      <c r="AC237" s="424">
        <v>2336.9164318230805</v>
      </c>
      <c r="AD237" s="424">
        <v>2340.6537053046945</v>
      </c>
      <c r="AE237" s="424">
        <v>2093.7881473257139</v>
      </c>
      <c r="AG237" s="425" t="s">
        <v>635</v>
      </c>
      <c r="AH237" s="424">
        <f t="shared" si="136"/>
        <v>738.23210158007782</v>
      </c>
      <c r="AI237" s="424">
        <f t="shared" si="137"/>
        <v>710.75030233761595</v>
      </c>
      <c r="AJ237" s="424">
        <f t="shared" si="138"/>
        <v>642.9620143880793</v>
      </c>
      <c r="AK237" s="424">
        <f t="shared" si="139"/>
        <v>601.47365825362351</v>
      </c>
      <c r="AM237" s="425" t="s">
        <v>635</v>
      </c>
      <c r="AN237" s="448">
        <f t="shared" si="168"/>
        <v>1257.7139163694455</v>
      </c>
      <c r="AO237" s="448">
        <f t="shared" si="169"/>
        <v>1268.8390436892728</v>
      </c>
      <c r="AP237" s="448">
        <f t="shared" si="170"/>
        <v>1749.1644289063138</v>
      </c>
      <c r="AQ237" s="448">
        <f t="shared" si="171"/>
        <v>1892.450395674286</v>
      </c>
      <c r="AS237" s="425" t="s">
        <v>635</v>
      </c>
      <c r="AT237" s="424">
        <f t="shared" si="144"/>
        <v>358.84189144402393</v>
      </c>
      <c r="AU237" s="424">
        <f t="shared" si="145"/>
        <v>385.90499927136301</v>
      </c>
      <c r="AV237" s="424">
        <f t="shared" si="146"/>
        <v>480.48384182451156</v>
      </c>
      <c r="AW237" s="424">
        <f t="shared" si="147"/>
        <v>543.63621458243938</v>
      </c>
      <c r="AY237" s="425" t="s">
        <v>635</v>
      </c>
      <c r="AZ237" s="447">
        <f t="shared" si="148"/>
        <v>0.32708996268781343</v>
      </c>
      <c r="BA237" s="447">
        <f t="shared" si="149"/>
        <v>0.35189270384702925</v>
      </c>
      <c r="BB237" s="447">
        <f t="shared" si="150"/>
        <v>0.4276875820650044</v>
      </c>
      <c r="BC237" s="447">
        <f t="shared" si="151"/>
        <v>0.47474589773296616</v>
      </c>
    </row>
    <row r="238" spans="1:55" outlineLevel="1">
      <c r="A238" s="416" t="s">
        <v>300</v>
      </c>
      <c r="B238" s="416" t="s">
        <v>604</v>
      </c>
      <c r="C238" s="425" t="s">
        <v>634</v>
      </c>
      <c r="D238" s="424">
        <v>2350.9687150000004</v>
      </c>
      <c r="E238" s="424">
        <v>2486.5973485675768</v>
      </c>
      <c r="F238" s="424">
        <v>3721.6610964934061</v>
      </c>
      <c r="G238" s="424">
        <v>2209.4877320000001</v>
      </c>
      <c r="I238" s="425" t="s">
        <v>634</v>
      </c>
      <c r="J238" s="424">
        <v>222297</v>
      </c>
      <c r="K238" s="424">
        <v>229111</v>
      </c>
      <c r="L238" s="424">
        <v>313687</v>
      </c>
      <c r="M238" s="424">
        <v>202070</v>
      </c>
      <c r="O238" s="425" t="s">
        <v>634</v>
      </c>
      <c r="P238" s="449">
        <f t="shared" si="132"/>
        <v>1.8276954545478634E-3</v>
      </c>
      <c r="Q238" s="449">
        <f t="shared" si="133"/>
        <v>2.2309591589404513E-3</v>
      </c>
      <c r="R238" s="449">
        <f t="shared" si="134"/>
        <v>3.2439512974456871E-3</v>
      </c>
      <c r="S238" s="449">
        <f t="shared" si="135"/>
        <v>1.9863810403374384E-3</v>
      </c>
      <c r="U238" s="425" t="s">
        <v>634</v>
      </c>
      <c r="V238" s="424">
        <f t="shared" si="164"/>
        <v>10575.800460644996</v>
      </c>
      <c r="W238" s="424">
        <f t="shared" si="165"/>
        <v>10853.242963312878</v>
      </c>
      <c r="X238" s="424">
        <f t="shared" si="166"/>
        <v>11864.250340286357</v>
      </c>
      <c r="Y238" s="424">
        <f t="shared" si="167"/>
        <v>10934.268976097392</v>
      </c>
      <c r="AA238" s="425" t="s">
        <v>634</v>
      </c>
      <c r="AB238" s="424">
        <v>1953.8994604084414</v>
      </c>
      <c r="AC238" s="424">
        <v>1861.1163837488652</v>
      </c>
      <c r="AD238" s="424">
        <v>2539.4763228404217</v>
      </c>
      <c r="AE238" s="424">
        <v>1449.3129154255555</v>
      </c>
      <c r="AG238" s="425" t="s">
        <v>634</v>
      </c>
      <c r="AH238" s="424">
        <f t="shared" si="136"/>
        <v>8789.5898748451018</v>
      </c>
      <c r="AI238" s="424">
        <f t="shared" si="137"/>
        <v>8123.20833023672</v>
      </c>
      <c r="AJ238" s="424">
        <f t="shared" si="138"/>
        <v>8095.574004789557</v>
      </c>
      <c r="AK238" s="424">
        <f t="shared" si="139"/>
        <v>7172.3309517768866</v>
      </c>
      <c r="AM238" s="425" t="s">
        <v>634</v>
      </c>
      <c r="AN238" s="448">
        <f t="shared" si="168"/>
        <v>397.069254591559</v>
      </c>
      <c r="AO238" s="448">
        <f t="shared" si="169"/>
        <v>625.48096481871153</v>
      </c>
      <c r="AP238" s="448">
        <f t="shared" si="170"/>
        <v>1182.1847736529844</v>
      </c>
      <c r="AQ238" s="448">
        <f t="shared" si="171"/>
        <v>760.17481657444455</v>
      </c>
      <c r="AS238" s="425" t="s">
        <v>634</v>
      </c>
      <c r="AT238" s="424">
        <f t="shared" si="144"/>
        <v>1786.2105857998938</v>
      </c>
      <c r="AU238" s="424">
        <f t="shared" si="145"/>
        <v>2730.0346330761577</v>
      </c>
      <c r="AV238" s="424">
        <f t="shared" si="146"/>
        <v>3768.6763354967989</v>
      </c>
      <c r="AW238" s="424">
        <f t="shared" si="147"/>
        <v>3761.9380243205055</v>
      </c>
      <c r="AY238" s="425" t="s">
        <v>634</v>
      </c>
      <c r="AZ238" s="447">
        <f t="shared" si="148"/>
        <v>0.16889601807889601</v>
      </c>
      <c r="BA238" s="447">
        <f t="shared" si="149"/>
        <v>0.2515409119932604</v>
      </c>
      <c r="BB238" s="447">
        <f t="shared" si="150"/>
        <v>0.31764976525316962</v>
      </c>
      <c r="BC238" s="447">
        <f t="shared" si="151"/>
        <v>0.34405025452951665</v>
      </c>
    </row>
    <row r="239" spans="1:55" outlineLevel="1">
      <c r="A239" s="416" t="s">
        <v>300</v>
      </c>
      <c r="B239" s="416" t="s">
        <v>603</v>
      </c>
      <c r="C239" s="425" t="s">
        <v>633</v>
      </c>
      <c r="D239" s="424">
        <v>947.96940600000016</v>
      </c>
      <c r="E239" s="424">
        <v>978.0887652891056</v>
      </c>
      <c r="F239" s="424">
        <v>621.66397336699606</v>
      </c>
      <c r="G239" s="424">
        <v>532.73001599999998</v>
      </c>
      <c r="I239" s="425" t="s">
        <v>633</v>
      </c>
      <c r="J239" s="424">
        <v>582163</v>
      </c>
      <c r="K239" s="424">
        <v>475529</v>
      </c>
      <c r="L239" s="424">
        <v>250488</v>
      </c>
      <c r="M239" s="424">
        <v>277322</v>
      </c>
      <c r="O239" s="425" t="s">
        <v>633</v>
      </c>
      <c r="P239" s="449">
        <f t="shared" si="132"/>
        <v>4.7864643648180038E-3</v>
      </c>
      <c r="Q239" s="449">
        <f t="shared" si="133"/>
        <v>4.6304445351458192E-3</v>
      </c>
      <c r="R239" s="449">
        <f t="shared" si="134"/>
        <v>2.5903874645572663E-3</v>
      </c>
      <c r="S239" s="449">
        <f t="shared" si="135"/>
        <v>2.7261204675036329E-3</v>
      </c>
      <c r="U239" s="425" t="s">
        <v>633</v>
      </c>
      <c r="V239" s="424">
        <f t="shared" si="164"/>
        <v>1628.3573603956281</v>
      </c>
      <c r="W239" s="424">
        <f t="shared" si="165"/>
        <v>2056.8435685081367</v>
      </c>
      <c r="X239" s="424">
        <f t="shared" si="166"/>
        <v>2481.8113976198301</v>
      </c>
      <c r="Y239" s="424">
        <f t="shared" si="167"/>
        <v>1920.9800015866033</v>
      </c>
      <c r="AA239" s="425" t="s">
        <v>633</v>
      </c>
      <c r="AB239" s="424">
        <v>835.93875135136068</v>
      </c>
      <c r="AC239" s="424">
        <v>797.59616133409406</v>
      </c>
      <c r="AD239" s="424">
        <v>417.21289201678809</v>
      </c>
      <c r="AE239" s="424">
        <v>315.95791366702878</v>
      </c>
      <c r="AG239" s="425" t="s">
        <v>633</v>
      </c>
      <c r="AH239" s="424">
        <f t="shared" si="136"/>
        <v>1435.918722679663</v>
      </c>
      <c r="AI239" s="424">
        <f t="shared" si="137"/>
        <v>1677.2818510208506</v>
      </c>
      <c r="AJ239" s="424">
        <f t="shared" si="138"/>
        <v>1665.6003162498325</v>
      </c>
      <c r="AK239" s="424">
        <f t="shared" si="139"/>
        <v>1139.3178819820598</v>
      </c>
      <c r="AM239" s="425" t="s">
        <v>633</v>
      </c>
      <c r="AN239" s="448">
        <f t="shared" si="168"/>
        <v>112.03065464863948</v>
      </c>
      <c r="AO239" s="448">
        <f t="shared" si="169"/>
        <v>180.49260395501153</v>
      </c>
      <c r="AP239" s="448">
        <f t="shared" si="170"/>
        <v>204.45108135020797</v>
      </c>
      <c r="AQ239" s="448">
        <f t="shared" si="171"/>
        <v>216.7721023329712</v>
      </c>
      <c r="AS239" s="425" t="s">
        <v>633</v>
      </c>
      <c r="AT239" s="424">
        <f t="shared" si="144"/>
        <v>192.43863771596526</v>
      </c>
      <c r="AU239" s="424">
        <f t="shared" si="145"/>
        <v>379.56171748728582</v>
      </c>
      <c r="AV239" s="424">
        <f t="shared" si="146"/>
        <v>816.21108136999771</v>
      </c>
      <c r="AW239" s="424">
        <f t="shared" si="147"/>
        <v>781.66211960454348</v>
      </c>
      <c r="AY239" s="425" t="s">
        <v>633</v>
      </c>
      <c r="AZ239" s="447">
        <f t="shared" si="148"/>
        <v>0.11817960995319238</v>
      </c>
      <c r="BA239" s="447">
        <f t="shared" si="149"/>
        <v>0.18453601591227881</v>
      </c>
      <c r="BB239" s="447">
        <f t="shared" si="150"/>
        <v>0.32887715889804564</v>
      </c>
      <c r="BC239" s="447">
        <f t="shared" si="151"/>
        <v>0.40690799433567343</v>
      </c>
    </row>
    <row r="240" spans="1:55" outlineLevel="1">
      <c r="A240" s="416" t="s">
        <v>300</v>
      </c>
      <c r="B240" s="416" t="s">
        <v>97</v>
      </c>
      <c r="C240" s="425" t="s">
        <v>97</v>
      </c>
      <c r="D240" s="424">
        <v>251.59166299999998</v>
      </c>
      <c r="E240" s="424">
        <v>210.88465971702735</v>
      </c>
      <c r="F240" s="424">
        <v>230.42673075380048</v>
      </c>
      <c r="G240" s="424">
        <v>107.342905</v>
      </c>
      <c r="I240" s="425" t="s">
        <v>97</v>
      </c>
      <c r="J240" s="424">
        <v>224558</v>
      </c>
      <c r="K240" s="424">
        <v>185207</v>
      </c>
      <c r="L240" s="424">
        <v>196364</v>
      </c>
      <c r="M240" s="424">
        <v>85994</v>
      </c>
      <c r="O240" s="425" t="s">
        <v>97</v>
      </c>
      <c r="P240" s="449">
        <f t="shared" si="132"/>
        <v>1.8462850865389956E-3</v>
      </c>
      <c r="Q240" s="449">
        <f t="shared" si="133"/>
        <v>1.8034457225968381E-3</v>
      </c>
      <c r="R240" s="449">
        <f t="shared" si="134"/>
        <v>2.0306715055823953E-3</v>
      </c>
      <c r="S240" s="449">
        <f t="shared" si="135"/>
        <v>8.4533503826781644E-4</v>
      </c>
      <c r="U240" s="425" t="s">
        <v>97</v>
      </c>
      <c r="V240" s="424">
        <f t="shared" si="164"/>
        <v>1120.3861051487811</v>
      </c>
      <c r="W240" s="424">
        <f t="shared" si="165"/>
        <v>1138.6430303229756</v>
      </c>
      <c r="X240" s="424">
        <f t="shared" si="166"/>
        <v>1173.4672890845598</v>
      </c>
      <c r="Y240" s="424">
        <f t="shared" si="167"/>
        <v>1248.2604018885038</v>
      </c>
      <c r="AA240" s="425" t="s">
        <v>97</v>
      </c>
      <c r="AB240" s="424">
        <v>198.54976300000001</v>
      </c>
      <c r="AC240" s="424">
        <v>187.07852200000002</v>
      </c>
      <c r="AD240" s="424">
        <v>184.49527699999999</v>
      </c>
      <c r="AE240" s="424">
        <v>79.532551999999995</v>
      </c>
      <c r="AG240" s="425" t="s">
        <v>97</v>
      </c>
      <c r="AH240" s="424">
        <f t="shared" si="136"/>
        <v>884.18031421726232</v>
      </c>
      <c r="AI240" s="424">
        <f t="shared" si="137"/>
        <v>1010.1050284276514</v>
      </c>
      <c r="AJ240" s="424">
        <f t="shared" si="138"/>
        <v>939.5575410971461</v>
      </c>
      <c r="AK240" s="424">
        <f t="shared" si="139"/>
        <v>924.86164150987281</v>
      </c>
      <c r="AM240" s="425" t="s">
        <v>97</v>
      </c>
      <c r="AN240" s="448">
        <f t="shared" si="168"/>
        <v>53.04189999999997</v>
      </c>
      <c r="AO240" s="448">
        <f t="shared" si="169"/>
        <v>23.806137717027326</v>
      </c>
      <c r="AP240" s="448">
        <f t="shared" si="170"/>
        <v>45.931453753800497</v>
      </c>
      <c r="AQ240" s="448">
        <f t="shared" si="171"/>
        <v>27.810353000000006</v>
      </c>
      <c r="AS240" s="425" t="s">
        <v>97</v>
      </c>
      <c r="AT240" s="424">
        <f t="shared" si="144"/>
        <v>236.20579093151866</v>
      </c>
      <c r="AU240" s="424">
        <f t="shared" si="145"/>
        <v>128.5380018953243</v>
      </c>
      <c r="AV240" s="424">
        <f t="shared" si="146"/>
        <v>233.90974798741365</v>
      </c>
      <c r="AW240" s="424">
        <f t="shared" si="147"/>
        <v>323.39876037863115</v>
      </c>
      <c r="AY240" s="425" t="s">
        <v>97</v>
      </c>
      <c r="AZ240" s="447">
        <f t="shared" si="148"/>
        <v>0.21082534837412309</v>
      </c>
      <c r="BA240" s="447">
        <f t="shared" si="149"/>
        <v>0.112887005384703</v>
      </c>
      <c r="BB240" s="447">
        <f t="shared" si="150"/>
        <v>0.19933214173348654</v>
      </c>
      <c r="BC240" s="447">
        <f t="shared" si="151"/>
        <v>0.2590795637587785</v>
      </c>
    </row>
    <row r="241" spans="1:55" outlineLevel="1">
      <c r="A241" s="416" t="s">
        <v>300</v>
      </c>
      <c r="B241" s="416" t="s">
        <v>602</v>
      </c>
      <c r="C241" s="425" t="s">
        <v>632</v>
      </c>
      <c r="D241" s="424">
        <v>0.146868</v>
      </c>
      <c r="E241" s="424">
        <v>36.144043739355944</v>
      </c>
      <c r="F241" s="424">
        <v>8.6004900383590002</v>
      </c>
      <c r="G241" s="424">
        <v>49.877831999999998</v>
      </c>
      <c r="I241" s="425" t="s">
        <v>632</v>
      </c>
      <c r="J241" s="424">
        <v>36</v>
      </c>
      <c r="K241" s="424">
        <v>1974</v>
      </c>
      <c r="L241" s="424">
        <v>1516</v>
      </c>
      <c r="M241" s="424">
        <v>2634</v>
      </c>
      <c r="O241" s="425" t="s">
        <v>632</v>
      </c>
      <c r="P241" s="449">
        <f t="shared" si="132"/>
        <v>2.9598706398972134E-7</v>
      </c>
      <c r="Q241" s="449">
        <f t="shared" si="133"/>
        <v>1.9221745702949447E-5</v>
      </c>
      <c r="R241" s="449">
        <f t="shared" si="134"/>
        <v>1.5677507091233176E-5</v>
      </c>
      <c r="S241" s="449">
        <f t="shared" si="135"/>
        <v>2.5892649380159412E-5</v>
      </c>
      <c r="U241" s="425" t="s">
        <v>632</v>
      </c>
      <c r="V241" s="424">
        <f t="shared" si="164"/>
        <v>4079.6666666666665</v>
      </c>
      <c r="W241" s="424">
        <f t="shared" si="165"/>
        <v>18310.052552865222</v>
      </c>
      <c r="X241" s="424">
        <f t="shared" si="166"/>
        <v>5673.146463297493</v>
      </c>
      <c r="Y241" s="424">
        <f t="shared" si="167"/>
        <v>18936.154897494303</v>
      </c>
      <c r="AA241" s="425" t="s">
        <v>632</v>
      </c>
      <c r="AB241" s="424">
        <v>0.124274</v>
      </c>
      <c r="AC241" s="424">
        <v>30.751354999999997</v>
      </c>
      <c r="AD241" s="424">
        <v>6.7841890000000005</v>
      </c>
      <c r="AE241" s="424">
        <v>42.759167999999995</v>
      </c>
      <c r="AG241" s="425" t="s">
        <v>632</v>
      </c>
      <c r="AH241" s="424">
        <f t="shared" si="136"/>
        <v>3452.0555555555557</v>
      </c>
      <c r="AI241" s="424">
        <f t="shared" si="137"/>
        <v>15578.194022289765</v>
      </c>
      <c r="AJ241" s="424">
        <f t="shared" si="138"/>
        <v>4475.0587071240116</v>
      </c>
      <c r="AK241" s="424">
        <f t="shared" si="139"/>
        <v>16233.548974943049</v>
      </c>
      <c r="AM241" s="425" t="s">
        <v>632</v>
      </c>
      <c r="AN241" s="448">
        <f t="shared" si="168"/>
        <v>2.2594000000000003E-2</v>
      </c>
      <c r="AO241" s="448">
        <f t="shared" si="169"/>
        <v>5.3926887393559468</v>
      </c>
      <c r="AP241" s="448">
        <f t="shared" si="170"/>
        <v>1.8163010383589997</v>
      </c>
      <c r="AQ241" s="448">
        <f t="shared" si="171"/>
        <v>7.1186640000000025</v>
      </c>
      <c r="AS241" s="425" t="s">
        <v>632</v>
      </c>
      <c r="AT241" s="424">
        <f t="shared" si="144"/>
        <v>627.6111111111112</v>
      </c>
      <c r="AU241" s="424">
        <f t="shared" si="145"/>
        <v>2731.8585305754546</v>
      </c>
      <c r="AV241" s="424">
        <f t="shared" si="146"/>
        <v>1198.0877561734826</v>
      </c>
      <c r="AW241" s="424">
        <f t="shared" si="147"/>
        <v>2702.605922551254</v>
      </c>
      <c r="AY241" s="425" t="s">
        <v>632</v>
      </c>
      <c r="AZ241" s="447">
        <f t="shared" si="148"/>
        <v>0.1538388212544598</v>
      </c>
      <c r="BA241" s="447">
        <f t="shared" si="149"/>
        <v>0.14919992843756005</v>
      </c>
      <c r="BB241" s="447">
        <f t="shared" si="150"/>
        <v>0.21118576153895011</v>
      </c>
      <c r="BC241" s="447">
        <f t="shared" si="151"/>
        <v>0.14272200122892276</v>
      </c>
    </row>
    <row r="242" spans="1:55" outlineLevel="1">
      <c r="A242" s="416" t="s">
        <v>300</v>
      </c>
      <c r="B242" s="416" t="s">
        <v>601</v>
      </c>
      <c r="C242" s="425" t="s">
        <v>631</v>
      </c>
      <c r="D242" s="424">
        <v>1553.0718140000001</v>
      </c>
      <c r="E242" s="424">
        <v>1316.0879252936979</v>
      </c>
      <c r="F242" s="424">
        <v>972.62337707208906</v>
      </c>
      <c r="G242" s="424">
        <v>1693.558323</v>
      </c>
      <c r="I242" s="425" t="s">
        <v>631</v>
      </c>
      <c r="J242" s="424">
        <v>324608</v>
      </c>
      <c r="K242" s="424">
        <v>313509</v>
      </c>
      <c r="L242" s="424">
        <v>211258</v>
      </c>
      <c r="M242" s="424">
        <v>354582</v>
      </c>
      <c r="O242" s="425" t="s">
        <v>631</v>
      </c>
      <c r="P242" s="449">
        <f t="shared" si="132"/>
        <v>2.6688824685437628E-3</v>
      </c>
      <c r="Q242" s="449">
        <f t="shared" si="133"/>
        <v>3.0527812936099181E-3</v>
      </c>
      <c r="R242" s="449">
        <f t="shared" si="134"/>
        <v>2.1846957737992998E-3</v>
      </c>
      <c r="S242" s="449">
        <f t="shared" si="135"/>
        <v>3.4855988620029177E-3</v>
      </c>
      <c r="U242" s="425" t="s">
        <v>631</v>
      </c>
      <c r="V242" s="424">
        <f t="shared" si="164"/>
        <v>4784.4532913544963</v>
      </c>
      <c r="W242" s="424">
        <f t="shared" si="165"/>
        <v>4197.9270939389235</v>
      </c>
      <c r="X242" s="424">
        <f t="shared" si="166"/>
        <v>4603.9599781882298</v>
      </c>
      <c r="Y242" s="424">
        <f t="shared" si="167"/>
        <v>4776.2106452104172</v>
      </c>
      <c r="AA242" s="425" t="s">
        <v>631</v>
      </c>
      <c r="AB242" s="424">
        <v>1234.8472689999999</v>
      </c>
      <c r="AC242" s="424">
        <v>1005.120852</v>
      </c>
      <c r="AD242" s="424">
        <v>731.37850900000001</v>
      </c>
      <c r="AE242" s="424">
        <v>1242.8747450000001</v>
      </c>
      <c r="AG242" s="425" t="s">
        <v>631</v>
      </c>
      <c r="AH242" s="424">
        <f t="shared" si="136"/>
        <v>3804.1184105136035</v>
      </c>
      <c r="AI242" s="424">
        <f t="shared" si="137"/>
        <v>3206.0350803326219</v>
      </c>
      <c r="AJ242" s="424">
        <f t="shared" si="138"/>
        <v>3462.0156822463528</v>
      </c>
      <c r="AK242" s="424">
        <f t="shared" si="139"/>
        <v>3505.1828491011952</v>
      </c>
      <c r="AM242" s="425" t="s">
        <v>631</v>
      </c>
      <c r="AN242" s="448">
        <f t="shared" si="168"/>
        <v>318.22454500000026</v>
      </c>
      <c r="AO242" s="448">
        <f t="shared" si="169"/>
        <v>310.96707329369792</v>
      </c>
      <c r="AP242" s="448">
        <f t="shared" si="170"/>
        <v>241.24486807208905</v>
      </c>
      <c r="AQ242" s="448">
        <f t="shared" si="171"/>
        <v>450.6835779999999</v>
      </c>
      <c r="AS242" s="425" t="s">
        <v>631</v>
      </c>
      <c r="AT242" s="424">
        <f t="shared" si="144"/>
        <v>980.33488084089186</v>
      </c>
      <c r="AU242" s="424">
        <f t="shared" si="145"/>
        <v>991.89201360630125</v>
      </c>
      <c r="AV242" s="424">
        <f t="shared" si="146"/>
        <v>1141.944295941877</v>
      </c>
      <c r="AW242" s="424">
        <f t="shared" si="147"/>
        <v>1271.0277961092213</v>
      </c>
      <c r="AY242" s="425" t="s">
        <v>631</v>
      </c>
      <c r="AZ242" s="447">
        <f t="shared" si="148"/>
        <v>0.20490008390558573</v>
      </c>
      <c r="BA242" s="447">
        <f t="shared" si="149"/>
        <v>0.23628138159865161</v>
      </c>
      <c r="BB242" s="447">
        <f t="shared" si="150"/>
        <v>0.24803523517840392</v>
      </c>
      <c r="BC242" s="447">
        <f t="shared" si="151"/>
        <v>0.26611636096573915</v>
      </c>
    </row>
    <row r="243" spans="1:55" outlineLevel="1">
      <c r="A243" s="416" t="s">
        <v>300</v>
      </c>
      <c r="B243" s="416" t="s">
        <v>597</v>
      </c>
      <c r="C243" s="425" t="s">
        <v>630</v>
      </c>
      <c r="D243" s="424">
        <v>4844.3505059999998</v>
      </c>
      <c r="E243" s="424">
        <v>4697.9283842055565</v>
      </c>
      <c r="F243" s="424">
        <v>5180.7178419365046</v>
      </c>
      <c r="G243" s="424">
        <v>5865.1268980000004</v>
      </c>
      <c r="I243" s="425" t="s">
        <v>630</v>
      </c>
      <c r="J243" s="424">
        <v>2222856</v>
      </c>
      <c r="K243" s="424">
        <v>2020070</v>
      </c>
      <c r="L243" s="424">
        <v>2207154</v>
      </c>
      <c r="M243" s="424">
        <v>2196275</v>
      </c>
      <c r="O243" s="425" t="s">
        <v>630</v>
      </c>
      <c r="P243" s="449">
        <f t="shared" si="132"/>
        <v>1.8276017253109334E-2</v>
      </c>
      <c r="Q243" s="449">
        <f t="shared" si="133"/>
        <v>1.9670350477283226E-2</v>
      </c>
      <c r="R243" s="449">
        <f t="shared" si="134"/>
        <v>2.282498185121614E-2</v>
      </c>
      <c r="S243" s="449">
        <f t="shared" si="135"/>
        <v>2.1589741274642981E-2</v>
      </c>
      <c r="U243" s="425" t="s">
        <v>630</v>
      </c>
      <c r="V243" s="424">
        <f t="shared" si="164"/>
        <v>2179.3361810211727</v>
      </c>
      <c r="W243" s="424">
        <f t="shared" si="165"/>
        <v>2325.6265298754779</v>
      </c>
      <c r="X243" s="424">
        <f t="shared" si="166"/>
        <v>2347.2389520334805</v>
      </c>
      <c r="Y243" s="424">
        <f t="shared" si="167"/>
        <v>2670.4883942129286</v>
      </c>
      <c r="AA243" s="425" t="s">
        <v>630</v>
      </c>
      <c r="AB243" s="424">
        <v>3505.5408530000004</v>
      </c>
      <c r="AC243" s="424">
        <v>3387.1844549999996</v>
      </c>
      <c r="AD243" s="424">
        <v>3755.3459309999998</v>
      </c>
      <c r="AE243" s="424">
        <v>3983.5068550000001</v>
      </c>
      <c r="AG243" s="425" t="s">
        <v>630</v>
      </c>
      <c r="AH243" s="424">
        <f t="shared" si="136"/>
        <v>1577.0436110121395</v>
      </c>
      <c r="AI243" s="424">
        <f t="shared" si="137"/>
        <v>1676.7658818753803</v>
      </c>
      <c r="AJ243" s="424">
        <f t="shared" si="138"/>
        <v>1701.4426410662782</v>
      </c>
      <c r="AK243" s="424">
        <f t="shared" si="139"/>
        <v>1813.7559526926273</v>
      </c>
      <c r="AM243" s="425" t="s">
        <v>630</v>
      </c>
      <c r="AN243" s="448">
        <f t="shared" si="168"/>
        <v>1338.8096529999993</v>
      </c>
      <c r="AO243" s="448">
        <f t="shared" si="169"/>
        <v>1310.7439292055569</v>
      </c>
      <c r="AP243" s="448">
        <f t="shared" si="170"/>
        <v>1425.3719109365047</v>
      </c>
      <c r="AQ243" s="448">
        <f t="shared" si="171"/>
        <v>1881.6200430000004</v>
      </c>
      <c r="AS243" s="425" t="s">
        <v>630</v>
      </c>
      <c r="AT243" s="424">
        <f t="shared" si="144"/>
        <v>602.29257000903306</v>
      </c>
      <c r="AU243" s="424">
        <f t="shared" si="145"/>
        <v>648.86064800009751</v>
      </c>
      <c r="AV243" s="424">
        <f t="shared" si="146"/>
        <v>645.79631096720243</v>
      </c>
      <c r="AW243" s="424">
        <f t="shared" si="147"/>
        <v>856.73244152030156</v>
      </c>
      <c r="AY243" s="425" t="s">
        <v>630</v>
      </c>
      <c r="AZ243" s="447">
        <f t="shared" si="148"/>
        <v>0.27636514974335746</v>
      </c>
      <c r="BA243" s="447">
        <f t="shared" si="149"/>
        <v>0.27900466376036731</v>
      </c>
      <c r="BB243" s="447">
        <f t="shared" si="150"/>
        <v>0.27513019516301507</v>
      </c>
      <c r="BC243" s="447">
        <f t="shared" si="151"/>
        <v>0.32081489040614447</v>
      </c>
    </row>
    <row r="244" spans="1:55" outlineLevel="1">
      <c r="A244" s="416" t="s">
        <v>300</v>
      </c>
      <c r="B244" s="416" t="s">
        <v>597</v>
      </c>
      <c r="C244" s="425" t="s">
        <v>639</v>
      </c>
      <c r="D244" s="424">
        <v>2.4541930000000001</v>
      </c>
      <c r="E244" s="424">
        <v>40.343165668117344</v>
      </c>
      <c r="F244" s="424">
        <v>8.2338460026750191</v>
      </c>
      <c r="G244" s="424">
        <v>12.493036999999999</v>
      </c>
      <c r="I244" s="425" t="s">
        <v>639</v>
      </c>
      <c r="J244" s="424">
        <v>2921</v>
      </c>
      <c r="K244" s="424">
        <v>60435</v>
      </c>
      <c r="L244" s="424">
        <v>48864</v>
      </c>
      <c r="M244" s="424">
        <v>66593</v>
      </c>
      <c r="O244" s="425" t="s">
        <v>639</v>
      </c>
      <c r="P244" s="449">
        <f t="shared" si="132"/>
        <v>2.4016061497610442E-5</v>
      </c>
      <c r="Q244" s="449">
        <f t="shared" si="133"/>
        <v>5.8848338478102833E-4</v>
      </c>
      <c r="R244" s="449">
        <f t="shared" si="134"/>
        <v>5.0532038687732051E-4</v>
      </c>
      <c r="S244" s="449">
        <f t="shared" si="135"/>
        <v>6.5462004562374932E-4</v>
      </c>
      <c r="U244" s="425" t="s">
        <v>639</v>
      </c>
      <c r="V244" s="424">
        <f t="shared" si="164"/>
        <v>840.18931872646351</v>
      </c>
      <c r="W244" s="424">
        <f t="shared" si="165"/>
        <v>667.54638319049138</v>
      </c>
      <c r="X244" s="424">
        <f t="shared" si="166"/>
        <v>168.50536187530736</v>
      </c>
      <c r="Y244" s="424">
        <f t="shared" si="167"/>
        <v>187.60285615605244</v>
      </c>
      <c r="AA244" s="425" t="s">
        <v>639</v>
      </c>
      <c r="AB244" s="424">
        <v>0.26901199999999997</v>
      </c>
      <c r="AC244" s="424">
        <v>26.559709000000002</v>
      </c>
      <c r="AD244" s="424">
        <v>8.0053870000000007</v>
      </c>
      <c r="AE244" s="424">
        <v>14.994662</v>
      </c>
      <c r="AG244" s="425" t="s">
        <v>639</v>
      </c>
      <c r="AH244" s="424">
        <f t="shared" si="136"/>
        <v>92.095857583019509</v>
      </c>
      <c r="AI244" s="424">
        <f t="shared" si="137"/>
        <v>439.47561843302719</v>
      </c>
      <c r="AJ244" s="424">
        <f t="shared" si="138"/>
        <v>163.82995661427637</v>
      </c>
      <c r="AK244" s="424">
        <f t="shared" si="139"/>
        <v>225.16874145931254</v>
      </c>
      <c r="AM244" s="425" t="s">
        <v>639</v>
      </c>
      <c r="AN244" s="448">
        <f t="shared" si="168"/>
        <v>2.185181</v>
      </c>
      <c r="AO244" s="448">
        <f t="shared" si="169"/>
        <v>13.783456668117342</v>
      </c>
      <c r="AP244" s="448">
        <f t="shared" si="170"/>
        <v>0.2284590026750184</v>
      </c>
      <c r="AQ244" s="448">
        <f t="shared" si="171"/>
        <v>-2.5016250000000007</v>
      </c>
      <c r="AS244" s="425" t="s">
        <v>639</v>
      </c>
      <c r="AT244" s="424">
        <f t="shared" si="144"/>
        <v>748.09346114344407</v>
      </c>
      <c r="AU244" s="424">
        <f t="shared" si="145"/>
        <v>228.0707647574641</v>
      </c>
      <c r="AV244" s="424">
        <f t="shared" si="146"/>
        <v>4.675405261030992</v>
      </c>
      <c r="AW244" s="424">
        <f t="shared" si="147"/>
        <v>-37.56588530326011</v>
      </c>
      <c r="AY244" s="425" t="s">
        <v>639</v>
      </c>
      <c r="AZ244" s="447">
        <f t="shared" si="148"/>
        <v>0.89038677887191431</v>
      </c>
      <c r="BA244" s="447">
        <f t="shared" si="149"/>
        <v>0.34165530740712846</v>
      </c>
      <c r="BB244" s="447">
        <f t="shared" si="150"/>
        <v>2.7746329309632028E-2</v>
      </c>
      <c r="BC244" s="447">
        <f t="shared" si="151"/>
        <v>-0.20024154254886148</v>
      </c>
    </row>
    <row r="245" spans="1:55" outlineLevel="1">
      <c r="A245" s="416" t="s">
        <v>300</v>
      </c>
      <c r="B245" s="416" t="s">
        <v>600</v>
      </c>
      <c r="C245" s="425" t="s">
        <v>629</v>
      </c>
      <c r="D245" s="424">
        <v>161.52102000000002</v>
      </c>
      <c r="E245" s="424">
        <v>972.51038379488386</v>
      </c>
      <c r="F245" s="424">
        <v>320.38012390665068</v>
      </c>
      <c r="G245" s="424">
        <v>194.78348500000001</v>
      </c>
      <c r="I245" s="425" t="s">
        <v>629</v>
      </c>
      <c r="J245" s="424">
        <v>73779</v>
      </c>
      <c r="K245" s="424">
        <v>600565</v>
      </c>
      <c r="L245" s="424">
        <v>165372</v>
      </c>
      <c r="M245" s="424">
        <v>87051</v>
      </c>
      <c r="O245" s="425" t="s">
        <v>629</v>
      </c>
      <c r="P245" s="449">
        <f t="shared" si="132"/>
        <v>6.0660082205826803E-4</v>
      </c>
      <c r="Q245" s="449">
        <f t="shared" si="133"/>
        <v>5.8479775623565527E-3</v>
      </c>
      <c r="R245" s="449">
        <f t="shared" si="134"/>
        <v>1.7101719674745468E-3</v>
      </c>
      <c r="S245" s="449">
        <f t="shared" si="135"/>
        <v>8.5572552057412948E-4</v>
      </c>
      <c r="U245" s="425" t="s">
        <v>629</v>
      </c>
      <c r="V245" s="424">
        <f t="shared" si="164"/>
        <v>2189.2546659618592</v>
      </c>
      <c r="W245" s="424">
        <f t="shared" si="165"/>
        <v>1619.3257745537683</v>
      </c>
      <c r="X245" s="424">
        <f t="shared" si="166"/>
        <v>1937.329922276145</v>
      </c>
      <c r="Y245" s="424">
        <f t="shared" si="167"/>
        <v>2237.5789479730274</v>
      </c>
      <c r="AA245" s="425" t="s">
        <v>629</v>
      </c>
      <c r="AB245" s="424">
        <v>119.15104100000001</v>
      </c>
      <c r="AC245" s="424">
        <v>631.26959199999999</v>
      </c>
      <c r="AD245" s="424">
        <v>210.72489900000002</v>
      </c>
      <c r="AE245" s="424">
        <v>128.34974099999999</v>
      </c>
      <c r="AG245" s="425" t="s">
        <v>629</v>
      </c>
      <c r="AH245" s="424">
        <f t="shared" si="136"/>
        <v>1614.9722956396806</v>
      </c>
      <c r="AI245" s="424">
        <f t="shared" si="137"/>
        <v>1051.1261761840933</v>
      </c>
      <c r="AJ245" s="424">
        <f t="shared" si="138"/>
        <v>1274.2477505260867</v>
      </c>
      <c r="AK245" s="424">
        <f t="shared" si="139"/>
        <v>1474.4200641003549</v>
      </c>
      <c r="AM245" s="425" t="s">
        <v>629</v>
      </c>
      <c r="AN245" s="448">
        <f t="shared" si="168"/>
        <v>42.369979000000015</v>
      </c>
      <c r="AO245" s="448">
        <f t="shared" si="169"/>
        <v>341.24079179488388</v>
      </c>
      <c r="AP245" s="448">
        <f t="shared" si="170"/>
        <v>109.65522490665066</v>
      </c>
      <c r="AQ245" s="448">
        <f t="shared" si="171"/>
        <v>66.433744000000019</v>
      </c>
      <c r="AS245" s="425" t="s">
        <v>629</v>
      </c>
      <c r="AT245" s="424">
        <f t="shared" si="144"/>
        <v>574.28237032217862</v>
      </c>
      <c r="AU245" s="424">
        <f t="shared" si="145"/>
        <v>568.19959836967496</v>
      </c>
      <c r="AV245" s="424">
        <f t="shared" si="146"/>
        <v>663.08217175005848</v>
      </c>
      <c r="AW245" s="424">
        <f t="shared" si="147"/>
        <v>763.1588838726725</v>
      </c>
      <c r="AY245" s="425" t="s">
        <v>629</v>
      </c>
      <c r="AZ245" s="447">
        <f t="shared" si="148"/>
        <v>0.2623186691119212</v>
      </c>
      <c r="BA245" s="447">
        <f t="shared" si="149"/>
        <v>0.35088652777496343</v>
      </c>
      <c r="BB245" s="447">
        <f t="shared" si="150"/>
        <v>0.34226600442479682</v>
      </c>
      <c r="BC245" s="447">
        <f t="shared" si="151"/>
        <v>0.34106456201869484</v>
      </c>
    </row>
    <row r="246" spans="1:55">
      <c r="C246" s="432" t="s">
        <v>299</v>
      </c>
      <c r="D246" s="431">
        <f>SUM(D247:D257)</f>
        <v>0</v>
      </c>
      <c r="E246" s="431">
        <f>SUM(E247:E257)</f>
        <v>0</v>
      </c>
      <c r="F246" s="431">
        <f>SUM(F247:F257)</f>
        <v>1095.6438691524629</v>
      </c>
      <c r="G246" s="431">
        <f>SUM(G247:G257)</f>
        <v>1517.5914436953178</v>
      </c>
      <c r="I246" s="432" t="s">
        <v>299</v>
      </c>
      <c r="J246" s="431">
        <f>SUM(J247:J257)</f>
        <v>0</v>
      </c>
      <c r="K246" s="431">
        <f>SUM(K247:K257)</f>
        <v>0</v>
      </c>
      <c r="L246" s="431">
        <f>SUM(L247:L257)</f>
        <v>634745</v>
      </c>
      <c r="M246" s="431">
        <f>SUM(M247:M257)</f>
        <v>790121</v>
      </c>
      <c r="O246" s="432" t="s">
        <v>299</v>
      </c>
      <c r="P246" s="445">
        <f t="shared" si="132"/>
        <v>0</v>
      </c>
      <c r="Q246" s="445">
        <f t="shared" si="133"/>
        <v>0</v>
      </c>
      <c r="R246" s="445">
        <f t="shared" si="134"/>
        <v>6.5641287853725611E-3</v>
      </c>
      <c r="S246" s="445">
        <f t="shared" si="135"/>
        <v>7.7670182311696794E-3</v>
      </c>
      <c r="U246" s="432" t="s">
        <v>299</v>
      </c>
      <c r="V246" s="431">
        <f t="shared" si="164"/>
        <v>0</v>
      </c>
      <c r="W246" s="431">
        <f t="shared" si="165"/>
        <v>0</v>
      </c>
      <c r="X246" s="431">
        <f t="shared" si="166"/>
        <v>1726.1165809143247</v>
      </c>
      <c r="Y246" s="431">
        <f t="shared" si="167"/>
        <v>1920.7076431272144</v>
      </c>
      <c r="AA246" s="432" t="s">
        <v>299</v>
      </c>
      <c r="AB246" s="431">
        <f>SUM(AB247:AB257)</f>
        <v>0</v>
      </c>
      <c r="AC246" s="431">
        <f>SUM(AC247:AC257)</f>
        <v>0</v>
      </c>
      <c r="AD246" s="431">
        <f>SUM(AD247:AD257)</f>
        <v>685.82695556584019</v>
      </c>
      <c r="AE246" s="431">
        <f>SUM(AE247:AE257)</f>
        <v>865.06225683767389</v>
      </c>
      <c r="AG246" s="432" t="s">
        <v>299</v>
      </c>
      <c r="AH246" s="431">
        <f t="shared" si="136"/>
        <v>0</v>
      </c>
      <c r="AI246" s="431">
        <f t="shared" si="137"/>
        <v>0</v>
      </c>
      <c r="AJ246" s="431">
        <f t="shared" si="138"/>
        <v>1080.4763417842444</v>
      </c>
      <c r="AK246" s="431">
        <f t="shared" si="139"/>
        <v>1094.8478231026311</v>
      </c>
      <c r="AM246" s="432" t="s">
        <v>299</v>
      </c>
      <c r="AN246" s="444">
        <f>SUM(AN247:AN257)</f>
        <v>0</v>
      </c>
      <c r="AO246" s="444">
        <f>SUM(AO247:AO257)</f>
        <v>0</v>
      </c>
      <c r="AP246" s="444">
        <f>SUM(AP247:AP257)</f>
        <v>409.816913586623</v>
      </c>
      <c r="AQ246" s="444">
        <f>SUM(AQ247:AQ257)</f>
        <v>652.52918685764394</v>
      </c>
      <c r="AS246" s="432" t="s">
        <v>299</v>
      </c>
      <c r="AT246" s="431">
        <f t="shared" si="144"/>
        <v>0</v>
      </c>
      <c r="AU246" s="431">
        <f t="shared" si="145"/>
        <v>0</v>
      </c>
      <c r="AV246" s="431">
        <f t="shared" si="146"/>
        <v>645.64023913008066</v>
      </c>
      <c r="AW246" s="431">
        <f t="shared" si="147"/>
        <v>825.85982002458354</v>
      </c>
      <c r="AY246" s="432" t="s">
        <v>299</v>
      </c>
      <c r="AZ246" s="443">
        <f t="shared" si="148"/>
        <v>0</v>
      </c>
      <c r="BA246" s="443">
        <f t="shared" si="149"/>
        <v>0</v>
      </c>
      <c r="BB246" s="443">
        <f t="shared" si="150"/>
        <v>0.37404208166987468</v>
      </c>
      <c r="BC246" s="443">
        <f t="shared" si="151"/>
        <v>0.42997684888677473</v>
      </c>
    </row>
    <row r="247" spans="1:55" outlineLevel="1">
      <c r="A247" s="416" t="s">
        <v>299</v>
      </c>
      <c r="B247" s="416" t="s">
        <v>608</v>
      </c>
      <c r="C247" s="425" t="s">
        <v>638</v>
      </c>
      <c r="D247" s="424">
        <v>0</v>
      </c>
      <c r="E247" s="424">
        <v>0</v>
      </c>
      <c r="F247" s="424">
        <v>464.49144509849987</v>
      </c>
      <c r="G247" s="424">
        <v>342.1741213312593</v>
      </c>
      <c r="I247" s="425" t="s">
        <v>638</v>
      </c>
      <c r="J247" s="424">
        <v>0</v>
      </c>
      <c r="K247" s="424">
        <v>0</v>
      </c>
      <c r="L247" s="424">
        <v>288631</v>
      </c>
      <c r="M247" s="424">
        <v>238232</v>
      </c>
      <c r="O247" s="425" t="s">
        <v>638</v>
      </c>
      <c r="P247" s="449">
        <f t="shared" si="132"/>
        <v>0</v>
      </c>
      <c r="Q247" s="449">
        <f t="shared" si="133"/>
        <v>0</v>
      </c>
      <c r="R247" s="449">
        <f t="shared" si="134"/>
        <v>2.9848380931726407E-3</v>
      </c>
      <c r="S247" s="449">
        <f t="shared" si="135"/>
        <v>2.3418593952673262E-3</v>
      </c>
      <c r="U247" s="425" t="s">
        <v>638</v>
      </c>
      <c r="V247" s="424">
        <f t="shared" si="164"/>
        <v>0</v>
      </c>
      <c r="W247" s="424">
        <f t="shared" si="165"/>
        <v>0</v>
      </c>
      <c r="X247" s="424">
        <f t="shared" si="166"/>
        <v>1609.2916045002091</v>
      </c>
      <c r="Y247" s="424">
        <f t="shared" si="167"/>
        <v>1436.3062952552946</v>
      </c>
      <c r="AA247" s="425" t="s">
        <v>638</v>
      </c>
      <c r="AB247" s="424">
        <v>0</v>
      </c>
      <c r="AC247" s="424">
        <v>0</v>
      </c>
      <c r="AD247" s="424">
        <v>266.82084706400951</v>
      </c>
      <c r="AE247" s="424">
        <v>162.0055640284848</v>
      </c>
      <c r="AG247" s="425" t="s">
        <v>638</v>
      </c>
      <c r="AH247" s="424">
        <f t="shared" si="136"/>
        <v>0</v>
      </c>
      <c r="AI247" s="424">
        <f t="shared" si="137"/>
        <v>0</v>
      </c>
      <c r="AJ247" s="424">
        <f t="shared" si="138"/>
        <v>924.43586123461967</v>
      </c>
      <c r="AK247" s="424">
        <f t="shared" si="139"/>
        <v>680.03275810338152</v>
      </c>
      <c r="AM247" s="425" t="s">
        <v>638</v>
      </c>
      <c r="AN247" s="448">
        <f t="shared" ref="AN247:AN258" si="172">D247-AB247</f>
        <v>0</v>
      </c>
      <c r="AO247" s="448">
        <f t="shared" ref="AO247:AO258" si="173">E247-AC247</f>
        <v>0</v>
      </c>
      <c r="AP247" s="448">
        <f t="shared" ref="AP247:AP258" si="174">F247-AD247</f>
        <v>197.67059803449035</v>
      </c>
      <c r="AQ247" s="448">
        <f t="shared" ref="AQ247:AQ258" si="175">G247-AE247</f>
        <v>180.1685573027745</v>
      </c>
      <c r="AS247" s="425" t="s">
        <v>638</v>
      </c>
      <c r="AT247" s="424">
        <f t="shared" si="144"/>
        <v>0</v>
      </c>
      <c r="AU247" s="424">
        <f t="shared" si="145"/>
        <v>0</v>
      </c>
      <c r="AV247" s="424">
        <f t="shared" si="146"/>
        <v>684.85574326558947</v>
      </c>
      <c r="AW247" s="424">
        <f t="shared" si="147"/>
        <v>756.27353715191282</v>
      </c>
      <c r="AY247" s="425" t="s">
        <v>638</v>
      </c>
      <c r="AZ247" s="447">
        <f t="shared" si="148"/>
        <v>0</v>
      </c>
      <c r="BA247" s="447">
        <f t="shared" si="149"/>
        <v>0</v>
      </c>
      <c r="BB247" s="447">
        <f t="shared" si="150"/>
        <v>0.42556348479695338</v>
      </c>
      <c r="BC247" s="447">
        <f t="shared" si="151"/>
        <v>0.5265405712209108</v>
      </c>
    </row>
    <row r="248" spans="1:55" outlineLevel="1">
      <c r="A248" s="416" t="s">
        <v>299</v>
      </c>
      <c r="B248" s="416" t="s">
        <v>607</v>
      </c>
      <c r="C248" s="425" t="s">
        <v>637</v>
      </c>
      <c r="D248" s="424">
        <v>0</v>
      </c>
      <c r="E248" s="424">
        <v>0</v>
      </c>
      <c r="F248" s="424">
        <v>127.46010481199998</v>
      </c>
      <c r="G248" s="424">
        <v>133.59367308041038</v>
      </c>
      <c r="I248" s="425" t="s">
        <v>637</v>
      </c>
      <c r="J248" s="424">
        <v>0</v>
      </c>
      <c r="K248" s="424">
        <v>0</v>
      </c>
      <c r="L248" s="424">
        <v>31481</v>
      </c>
      <c r="M248" s="424">
        <v>34567</v>
      </c>
      <c r="O248" s="425" t="s">
        <v>637</v>
      </c>
      <c r="P248" s="449">
        <f t="shared" si="132"/>
        <v>0</v>
      </c>
      <c r="Q248" s="449">
        <f t="shared" si="133"/>
        <v>0</v>
      </c>
      <c r="R248" s="449">
        <f t="shared" si="134"/>
        <v>3.2555646486748789E-4</v>
      </c>
      <c r="S248" s="449">
        <f t="shared" si="135"/>
        <v>3.3979924492178072E-4</v>
      </c>
      <c r="U248" s="425" t="s">
        <v>637</v>
      </c>
      <c r="V248" s="424">
        <f t="shared" si="164"/>
        <v>0</v>
      </c>
      <c r="W248" s="424">
        <f t="shared" si="165"/>
        <v>0</v>
      </c>
      <c r="X248" s="424">
        <f t="shared" si="166"/>
        <v>4048.7946638289754</v>
      </c>
      <c r="Y248" s="424">
        <f t="shared" si="167"/>
        <v>3864.7748743139518</v>
      </c>
      <c r="AA248" s="425" t="s">
        <v>637</v>
      </c>
      <c r="AB248" s="424">
        <v>0</v>
      </c>
      <c r="AC248" s="424">
        <v>0</v>
      </c>
      <c r="AD248" s="424">
        <v>77.994959321491351</v>
      </c>
      <c r="AE248" s="424">
        <v>72.865679972322212</v>
      </c>
      <c r="AG248" s="425" t="s">
        <v>637</v>
      </c>
      <c r="AH248" s="424">
        <f t="shared" si="136"/>
        <v>0</v>
      </c>
      <c r="AI248" s="424">
        <f t="shared" si="137"/>
        <v>0</v>
      </c>
      <c r="AJ248" s="424">
        <f t="shared" si="138"/>
        <v>2477.5248347095499</v>
      </c>
      <c r="AK248" s="424">
        <f t="shared" si="139"/>
        <v>2107.9549851685774</v>
      </c>
      <c r="AM248" s="425" t="s">
        <v>637</v>
      </c>
      <c r="AN248" s="448">
        <f t="shared" si="172"/>
        <v>0</v>
      </c>
      <c r="AO248" s="448">
        <f t="shared" si="173"/>
        <v>0</v>
      </c>
      <c r="AP248" s="448">
        <f t="shared" si="174"/>
        <v>49.465145490508633</v>
      </c>
      <c r="AQ248" s="448">
        <f t="shared" si="175"/>
        <v>60.727993108088171</v>
      </c>
      <c r="AS248" s="425" t="s">
        <v>637</v>
      </c>
      <c r="AT248" s="424">
        <f t="shared" si="144"/>
        <v>0</v>
      </c>
      <c r="AU248" s="424">
        <f t="shared" si="145"/>
        <v>0</v>
      </c>
      <c r="AV248" s="424">
        <f t="shared" si="146"/>
        <v>1571.2698291194254</v>
      </c>
      <c r="AW248" s="424">
        <f t="shared" si="147"/>
        <v>1756.8198891453749</v>
      </c>
      <c r="AY248" s="425" t="s">
        <v>637</v>
      </c>
      <c r="AZ248" s="447">
        <f t="shared" si="148"/>
        <v>0</v>
      </c>
      <c r="BA248" s="447">
        <f t="shared" si="149"/>
        <v>0</v>
      </c>
      <c r="BB248" s="447">
        <f t="shared" si="150"/>
        <v>0.38808335803166261</v>
      </c>
      <c r="BC248" s="447">
        <f t="shared" si="151"/>
        <v>0.45457237388432187</v>
      </c>
    </row>
    <row r="249" spans="1:55" outlineLevel="1">
      <c r="A249" s="416" t="s">
        <v>299</v>
      </c>
      <c r="B249" s="416" t="s">
        <v>606</v>
      </c>
      <c r="C249" s="425" t="s">
        <v>636</v>
      </c>
      <c r="D249" s="424">
        <v>0</v>
      </c>
      <c r="E249" s="424">
        <v>0</v>
      </c>
      <c r="F249" s="424">
        <v>22.519198511999988</v>
      </c>
      <c r="G249" s="424">
        <v>56.778553406534748</v>
      </c>
      <c r="I249" s="425" t="s">
        <v>636</v>
      </c>
      <c r="J249" s="424">
        <v>0</v>
      </c>
      <c r="K249" s="424">
        <v>0</v>
      </c>
      <c r="L249" s="424">
        <v>4084</v>
      </c>
      <c r="M249" s="424">
        <v>7834</v>
      </c>
      <c r="O249" s="425" t="s">
        <v>636</v>
      </c>
      <c r="P249" s="449">
        <f t="shared" si="132"/>
        <v>0</v>
      </c>
      <c r="Q249" s="449">
        <f t="shared" si="133"/>
        <v>0</v>
      </c>
      <c r="R249" s="449">
        <f t="shared" si="134"/>
        <v>4.2234128601976449E-5</v>
      </c>
      <c r="S249" s="449">
        <f t="shared" si="135"/>
        <v>7.7009497055493113E-5</v>
      </c>
      <c r="U249" s="425" t="s">
        <v>636</v>
      </c>
      <c r="V249" s="424">
        <f t="shared" si="164"/>
        <v>0</v>
      </c>
      <c r="W249" s="424">
        <f t="shared" si="165"/>
        <v>0</v>
      </c>
      <c r="X249" s="424">
        <f t="shared" si="166"/>
        <v>5514.0055122428957</v>
      </c>
      <c r="Y249" s="424">
        <f t="shared" si="167"/>
        <v>7247.7091404818411</v>
      </c>
      <c r="AA249" s="425" t="s">
        <v>636</v>
      </c>
      <c r="AB249" s="424">
        <v>0</v>
      </c>
      <c r="AC249" s="424">
        <v>0</v>
      </c>
      <c r="AD249" s="424">
        <v>14.489704039839665</v>
      </c>
      <c r="AE249" s="424">
        <v>37.315360114197219</v>
      </c>
      <c r="AG249" s="425" t="s">
        <v>636</v>
      </c>
      <c r="AH249" s="424">
        <f t="shared" si="136"/>
        <v>0</v>
      </c>
      <c r="AI249" s="424">
        <f t="shared" si="137"/>
        <v>0</v>
      </c>
      <c r="AJ249" s="424">
        <f t="shared" si="138"/>
        <v>3547.9196963368427</v>
      </c>
      <c r="AK249" s="424">
        <f t="shared" si="139"/>
        <v>4763.2576096754174</v>
      </c>
      <c r="AM249" s="425" t="s">
        <v>636</v>
      </c>
      <c r="AN249" s="448">
        <f t="shared" si="172"/>
        <v>0</v>
      </c>
      <c r="AO249" s="448">
        <f t="shared" si="173"/>
        <v>0</v>
      </c>
      <c r="AP249" s="448">
        <f t="shared" si="174"/>
        <v>8.029494472160323</v>
      </c>
      <c r="AQ249" s="448">
        <f t="shared" si="175"/>
        <v>19.463193292337529</v>
      </c>
      <c r="AS249" s="425" t="s">
        <v>636</v>
      </c>
      <c r="AT249" s="424">
        <f t="shared" si="144"/>
        <v>0</v>
      </c>
      <c r="AU249" s="424">
        <f t="shared" si="145"/>
        <v>0</v>
      </c>
      <c r="AV249" s="424">
        <f t="shared" si="146"/>
        <v>1966.0858159060535</v>
      </c>
      <c r="AW249" s="424">
        <f t="shared" si="147"/>
        <v>2484.4515308064247</v>
      </c>
      <c r="AY249" s="425" t="s">
        <v>636</v>
      </c>
      <c r="AZ249" s="447">
        <f t="shared" si="148"/>
        <v>0</v>
      </c>
      <c r="BA249" s="447">
        <f t="shared" si="149"/>
        <v>0</v>
      </c>
      <c r="BB249" s="447">
        <f t="shared" si="150"/>
        <v>0.35656217817350744</v>
      </c>
      <c r="BC249" s="447">
        <f t="shared" si="151"/>
        <v>0.34279128517031704</v>
      </c>
    </row>
    <row r="250" spans="1:55" outlineLevel="1">
      <c r="A250" s="416" t="s">
        <v>299</v>
      </c>
      <c r="B250" s="416" t="s">
        <v>605</v>
      </c>
      <c r="C250" s="425" t="s">
        <v>635</v>
      </c>
      <c r="D250" s="424">
        <v>0</v>
      </c>
      <c r="E250" s="424">
        <v>0</v>
      </c>
      <c r="F250" s="424">
        <v>132.2426859885</v>
      </c>
      <c r="G250" s="424">
        <v>157.8484248</v>
      </c>
      <c r="I250" s="425" t="s">
        <v>635</v>
      </c>
      <c r="J250" s="424">
        <v>0</v>
      </c>
      <c r="K250" s="424">
        <v>0</v>
      </c>
      <c r="L250" s="424">
        <v>81762</v>
      </c>
      <c r="M250" s="424">
        <v>132481</v>
      </c>
      <c r="O250" s="425" t="s">
        <v>635</v>
      </c>
      <c r="P250" s="449">
        <f t="shared" si="132"/>
        <v>0</v>
      </c>
      <c r="Q250" s="449">
        <f t="shared" si="133"/>
        <v>0</v>
      </c>
      <c r="R250" s="449">
        <f t="shared" si="134"/>
        <v>8.4553056384789377E-4</v>
      </c>
      <c r="S250" s="449">
        <f t="shared" si="135"/>
        <v>1.3023098263222853E-3</v>
      </c>
      <c r="U250" s="425" t="s">
        <v>635</v>
      </c>
      <c r="V250" s="424">
        <f t="shared" si="164"/>
        <v>0</v>
      </c>
      <c r="W250" s="424">
        <f t="shared" si="165"/>
        <v>0</v>
      </c>
      <c r="X250" s="424">
        <f t="shared" si="166"/>
        <v>1617.4101170286931</v>
      </c>
      <c r="Y250" s="424">
        <f t="shared" si="167"/>
        <v>1191.4797201108083</v>
      </c>
      <c r="AA250" s="425" t="s">
        <v>635</v>
      </c>
      <c r="AB250" s="424">
        <v>0</v>
      </c>
      <c r="AC250" s="424">
        <v>0</v>
      </c>
      <c r="AD250" s="424">
        <v>80.072755623614384</v>
      </c>
      <c r="AE250" s="424">
        <v>78.54344297351733</v>
      </c>
      <c r="AG250" s="425" t="s">
        <v>635</v>
      </c>
      <c r="AH250" s="424">
        <f t="shared" si="136"/>
        <v>0</v>
      </c>
      <c r="AI250" s="424">
        <f t="shared" si="137"/>
        <v>0</v>
      </c>
      <c r="AJ250" s="424">
        <f t="shared" si="138"/>
        <v>979.3394929626769</v>
      </c>
      <c r="AK250" s="424">
        <f t="shared" si="139"/>
        <v>592.86571639342492</v>
      </c>
      <c r="AM250" s="425" t="s">
        <v>635</v>
      </c>
      <c r="AN250" s="448">
        <f t="shared" si="172"/>
        <v>0</v>
      </c>
      <c r="AO250" s="448">
        <f t="shared" si="173"/>
        <v>0</v>
      </c>
      <c r="AP250" s="448">
        <f t="shared" si="174"/>
        <v>52.169930364885616</v>
      </c>
      <c r="AQ250" s="448">
        <f t="shared" si="175"/>
        <v>79.304981826482674</v>
      </c>
      <c r="AS250" s="425" t="s">
        <v>635</v>
      </c>
      <c r="AT250" s="424">
        <f t="shared" si="144"/>
        <v>0</v>
      </c>
      <c r="AU250" s="424">
        <f t="shared" si="145"/>
        <v>0</v>
      </c>
      <c r="AV250" s="424">
        <f t="shared" si="146"/>
        <v>638.07062406601619</v>
      </c>
      <c r="AW250" s="424">
        <f t="shared" si="147"/>
        <v>598.61400371738341</v>
      </c>
      <c r="AY250" s="425" t="s">
        <v>635</v>
      </c>
      <c r="AZ250" s="447">
        <f t="shared" si="148"/>
        <v>0</v>
      </c>
      <c r="BA250" s="447">
        <f t="shared" si="149"/>
        <v>0</v>
      </c>
      <c r="BB250" s="447">
        <f t="shared" si="150"/>
        <v>0.39450144236651685</v>
      </c>
      <c r="BC250" s="447">
        <f t="shared" si="151"/>
        <v>0.50241224723632893</v>
      </c>
    </row>
    <row r="251" spans="1:55" outlineLevel="1">
      <c r="A251" s="416" t="s">
        <v>299</v>
      </c>
      <c r="B251" s="416" t="s">
        <v>604</v>
      </c>
      <c r="C251" s="425" t="s">
        <v>634</v>
      </c>
      <c r="D251" s="424">
        <v>0</v>
      </c>
      <c r="E251" s="424">
        <v>0</v>
      </c>
      <c r="F251" s="424">
        <v>105.22303251174722</v>
      </c>
      <c r="G251" s="424">
        <v>156.41662313087701</v>
      </c>
      <c r="I251" s="425" t="s">
        <v>634</v>
      </c>
      <c r="J251" s="424">
        <v>0</v>
      </c>
      <c r="K251" s="424">
        <v>0</v>
      </c>
      <c r="L251" s="424">
        <v>10259</v>
      </c>
      <c r="M251" s="424">
        <v>17217</v>
      </c>
      <c r="O251" s="425" t="s">
        <v>634</v>
      </c>
      <c r="P251" s="449">
        <f t="shared" si="132"/>
        <v>0</v>
      </c>
      <c r="Q251" s="449">
        <f t="shared" si="133"/>
        <v>0</v>
      </c>
      <c r="R251" s="449">
        <f t="shared" si="134"/>
        <v>1.060920483172567E-4</v>
      </c>
      <c r="S251" s="449">
        <f t="shared" si="135"/>
        <v>1.6924591662042696E-4</v>
      </c>
      <c r="U251" s="425" t="s">
        <v>634</v>
      </c>
      <c r="V251" s="424">
        <f t="shared" si="164"/>
        <v>0</v>
      </c>
      <c r="W251" s="424">
        <f t="shared" si="165"/>
        <v>0</v>
      </c>
      <c r="X251" s="424">
        <f t="shared" si="166"/>
        <v>10256.655864289622</v>
      </c>
      <c r="Y251" s="424">
        <f t="shared" si="167"/>
        <v>9085.0103462204224</v>
      </c>
      <c r="AA251" s="425" t="s">
        <v>634</v>
      </c>
      <c r="AB251" s="424">
        <v>0</v>
      </c>
      <c r="AC251" s="424">
        <v>0</v>
      </c>
      <c r="AD251" s="424">
        <v>85.425205857621023</v>
      </c>
      <c r="AE251" s="424">
        <v>108.01175730704371</v>
      </c>
      <c r="AG251" s="425" t="s">
        <v>634</v>
      </c>
      <c r="AH251" s="424">
        <f t="shared" si="136"/>
        <v>0</v>
      </c>
      <c r="AI251" s="424">
        <f t="shared" si="137"/>
        <v>0</v>
      </c>
      <c r="AJ251" s="424">
        <f t="shared" si="138"/>
        <v>8326.8550402203946</v>
      </c>
      <c r="AK251" s="424">
        <f t="shared" si="139"/>
        <v>6273.5527273650296</v>
      </c>
      <c r="AM251" s="425" t="s">
        <v>634</v>
      </c>
      <c r="AN251" s="448">
        <f t="shared" si="172"/>
        <v>0</v>
      </c>
      <c r="AO251" s="448">
        <f t="shared" si="173"/>
        <v>0</v>
      </c>
      <c r="AP251" s="448">
        <f t="shared" si="174"/>
        <v>19.797826654126197</v>
      </c>
      <c r="AQ251" s="448">
        <f t="shared" si="175"/>
        <v>48.404865823833305</v>
      </c>
      <c r="AS251" s="425" t="s">
        <v>634</v>
      </c>
      <c r="AT251" s="424">
        <f t="shared" si="144"/>
        <v>0</v>
      </c>
      <c r="AU251" s="424">
        <f t="shared" si="145"/>
        <v>0</v>
      </c>
      <c r="AV251" s="424">
        <f t="shared" si="146"/>
        <v>1929.8008240692268</v>
      </c>
      <c r="AW251" s="424">
        <f t="shared" si="147"/>
        <v>2811.4576188553929</v>
      </c>
      <c r="AY251" s="425" t="s">
        <v>634</v>
      </c>
      <c r="AZ251" s="447">
        <f t="shared" si="148"/>
        <v>0</v>
      </c>
      <c r="BA251" s="447">
        <f t="shared" si="149"/>
        <v>0</v>
      </c>
      <c r="BB251" s="447">
        <f t="shared" si="150"/>
        <v>0.18815107473656917</v>
      </c>
      <c r="BC251" s="447">
        <f t="shared" si="151"/>
        <v>0.30946113561940253</v>
      </c>
    </row>
    <row r="252" spans="1:55" outlineLevel="1">
      <c r="A252" s="416" t="s">
        <v>299</v>
      </c>
      <c r="B252" s="416" t="s">
        <v>603</v>
      </c>
      <c r="C252" s="425" t="s">
        <v>633</v>
      </c>
      <c r="D252" s="424">
        <v>0</v>
      </c>
      <c r="E252" s="424">
        <v>0</v>
      </c>
      <c r="F252" s="424">
        <v>3.0716511299999998</v>
      </c>
      <c r="G252" s="424">
        <v>13.183454075000002</v>
      </c>
      <c r="I252" s="425" t="s">
        <v>633</v>
      </c>
      <c r="J252" s="424">
        <v>0</v>
      </c>
      <c r="K252" s="424">
        <v>0</v>
      </c>
      <c r="L252" s="424">
        <v>2268</v>
      </c>
      <c r="M252" s="424">
        <v>4164</v>
      </c>
      <c r="O252" s="425" t="s">
        <v>633</v>
      </c>
      <c r="P252" s="449">
        <f t="shared" si="132"/>
        <v>0</v>
      </c>
      <c r="Q252" s="449">
        <f t="shared" si="133"/>
        <v>0</v>
      </c>
      <c r="R252" s="449">
        <f t="shared" si="134"/>
        <v>2.3454212455749898E-5</v>
      </c>
      <c r="S252" s="449">
        <f t="shared" si="135"/>
        <v>4.0932798792324902E-5</v>
      </c>
      <c r="U252" s="425" t="s">
        <v>633</v>
      </c>
      <c r="V252" s="424">
        <f t="shared" si="164"/>
        <v>0</v>
      </c>
      <c r="W252" s="424">
        <f t="shared" si="165"/>
        <v>0</v>
      </c>
      <c r="X252" s="424">
        <f t="shared" si="166"/>
        <v>1354.3435317460317</v>
      </c>
      <c r="Y252" s="424">
        <f t="shared" si="167"/>
        <v>3166.0552533621521</v>
      </c>
      <c r="AA252" s="425" t="s">
        <v>633</v>
      </c>
      <c r="AB252" s="424">
        <v>0</v>
      </c>
      <c r="AC252" s="424">
        <v>0</v>
      </c>
      <c r="AD252" s="424">
        <v>2.4659964752695007</v>
      </c>
      <c r="AE252" s="424">
        <v>7.7166902975794933</v>
      </c>
      <c r="AG252" s="425" t="s">
        <v>633</v>
      </c>
      <c r="AH252" s="424">
        <f t="shared" si="136"/>
        <v>0</v>
      </c>
      <c r="AI252" s="424">
        <f t="shared" si="137"/>
        <v>0</v>
      </c>
      <c r="AJ252" s="424">
        <f t="shared" si="138"/>
        <v>1087.3000331876106</v>
      </c>
      <c r="AK252" s="424">
        <f t="shared" si="139"/>
        <v>1853.1917141161127</v>
      </c>
      <c r="AM252" s="425" t="s">
        <v>633</v>
      </c>
      <c r="AN252" s="448">
        <f t="shared" si="172"/>
        <v>0</v>
      </c>
      <c r="AO252" s="448">
        <f t="shared" si="173"/>
        <v>0</v>
      </c>
      <c r="AP252" s="448">
        <f t="shared" si="174"/>
        <v>0.60565465473049906</v>
      </c>
      <c r="AQ252" s="448">
        <f t="shared" si="175"/>
        <v>5.4667637774205087</v>
      </c>
      <c r="AS252" s="425" t="s">
        <v>633</v>
      </c>
      <c r="AT252" s="424">
        <f t="shared" si="144"/>
        <v>0</v>
      </c>
      <c r="AU252" s="424">
        <f t="shared" si="145"/>
        <v>0</v>
      </c>
      <c r="AV252" s="424">
        <f t="shared" si="146"/>
        <v>267.04349855842111</v>
      </c>
      <c r="AW252" s="424">
        <f t="shared" si="147"/>
        <v>1312.8635392460396</v>
      </c>
      <c r="AY252" s="425" t="s">
        <v>633</v>
      </c>
      <c r="AZ252" s="447">
        <f t="shared" si="148"/>
        <v>0</v>
      </c>
      <c r="BA252" s="447">
        <f t="shared" si="149"/>
        <v>0</v>
      </c>
      <c r="BB252" s="447">
        <f t="shared" si="150"/>
        <v>0.19717560005927467</v>
      </c>
      <c r="BC252" s="447">
        <f t="shared" si="151"/>
        <v>0.41466854940445552</v>
      </c>
    </row>
    <row r="253" spans="1:55" outlineLevel="1">
      <c r="A253" s="416" t="s">
        <v>299</v>
      </c>
      <c r="B253" s="416" t="s">
        <v>97</v>
      </c>
      <c r="C253" s="425" t="s">
        <v>97</v>
      </c>
      <c r="D253" s="424">
        <v>0</v>
      </c>
      <c r="E253" s="424">
        <v>0</v>
      </c>
      <c r="F253" s="424">
        <v>106.43866430399997</v>
      </c>
      <c r="G253" s="424">
        <v>104.30599528651339</v>
      </c>
      <c r="I253" s="425" t="s">
        <v>97</v>
      </c>
      <c r="J253" s="424">
        <v>0</v>
      </c>
      <c r="K253" s="424">
        <v>0</v>
      </c>
      <c r="L253" s="424">
        <v>98907</v>
      </c>
      <c r="M253" s="424">
        <v>102470</v>
      </c>
      <c r="O253" s="425" t="s">
        <v>97</v>
      </c>
      <c r="P253" s="449">
        <f t="shared" si="132"/>
        <v>0</v>
      </c>
      <c r="Q253" s="449">
        <f t="shared" si="133"/>
        <v>0</v>
      </c>
      <c r="R253" s="449">
        <f t="shared" si="134"/>
        <v>1.022833241340765E-3</v>
      </c>
      <c r="S253" s="449">
        <f t="shared" si="135"/>
        <v>1.0072968040945084E-3</v>
      </c>
      <c r="U253" s="425" t="s">
        <v>97</v>
      </c>
      <c r="V253" s="424">
        <f t="shared" si="164"/>
        <v>0</v>
      </c>
      <c r="W253" s="424">
        <f t="shared" si="165"/>
        <v>0</v>
      </c>
      <c r="X253" s="424">
        <f t="shared" si="166"/>
        <v>1076.1489510752522</v>
      </c>
      <c r="Y253" s="424">
        <f t="shared" si="167"/>
        <v>1017.917393251814</v>
      </c>
      <c r="AA253" s="425" t="s">
        <v>97</v>
      </c>
      <c r="AB253" s="424">
        <v>0</v>
      </c>
      <c r="AC253" s="424">
        <v>0</v>
      </c>
      <c r="AD253" s="424">
        <v>68.618506702760527</v>
      </c>
      <c r="AE253" s="424">
        <v>58.029160832963932</v>
      </c>
      <c r="AG253" s="425" t="s">
        <v>97</v>
      </c>
      <c r="AH253" s="424">
        <f t="shared" si="136"/>
        <v>0</v>
      </c>
      <c r="AI253" s="424">
        <f t="shared" si="137"/>
        <v>0</v>
      </c>
      <c r="AJ253" s="424">
        <f t="shared" si="138"/>
        <v>693.76795072907407</v>
      </c>
      <c r="AK253" s="424">
        <f t="shared" si="139"/>
        <v>566.30390195143877</v>
      </c>
      <c r="AM253" s="425" t="s">
        <v>97</v>
      </c>
      <c r="AN253" s="448">
        <f t="shared" si="172"/>
        <v>0</v>
      </c>
      <c r="AO253" s="448">
        <f t="shared" si="173"/>
        <v>0</v>
      </c>
      <c r="AP253" s="448">
        <f t="shared" si="174"/>
        <v>37.820157601239444</v>
      </c>
      <c r="AQ253" s="448">
        <f t="shared" si="175"/>
        <v>46.276834453549462</v>
      </c>
      <c r="AS253" s="425" t="s">
        <v>97</v>
      </c>
      <c r="AT253" s="424">
        <f t="shared" si="144"/>
        <v>0</v>
      </c>
      <c r="AU253" s="424">
        <f t="shared" si="145"/>
        <v>0</v>
      </c>
      <c r="AV253" s="424">
        <f t="shared" si="146"/>
        <v>382.38100034617815</v>
      </c>
      <c r="AW253" s="424">
        <f t="shared" si="147"/>
        <v>451.6134913003753</v>
      </c>
      <c r="AY253" s="425" t="s">
        <v>97</v>
      </c>
      <c r="AZ253" s="447">
        <f t="shared" si="148"/>
        <v>0</v>
      </c>
      <c r="BA253" s="447">
        <f t="shared" si="149"/>
        <v>0</v>
      </c>
      <c r="BB253" s="447">
        <f t="shared" si="150"/>
        <v>0.35532348934050051</v>
      </c>
      <c r="BC253" s="447">
        <f t="shared" si="151"/>
        <v>0.44366418561496612</v>
      </c>
    </row>
    <row r="254" spans="1:55" outlineLevel="1">
      <c r="A254" s="416" t="s">
        <v>299</v>
      </c>
      <c r="B254" s="416" t="s">
        <v>602</v>
      </c>
      <c r="C254" s="425" t="s">
        <v>632</v>
      </c>
      <c r="D254" s="424">
        <v>0</v>
      </c>
      <c r="E254" s="424">
        <v>0</v>
      </c>
      <c r="F254" s="424">
        <v>0</v>
      </c>
      <c r="G254" s="424">
        <v>0</v>
      </c>
      <c r="I254" s="425" t="s">
        <v>632</v>
      </c>
      <c r="J254" s="424">
        <v>0</v>
      </c>
      <c r="K254" s="424">
        <v>0</v>
      </c>
      <c r="L254" s="424">
        <v>0</v>
      </c>
      <c r="M254" s="424">
        <v>0</v>
      </c>
      <c r="O254" s="425" t="s">
        <v>632</v>
      </c>
      <c r="P254" s="449">
        <f t="shared" si="132"/>
        <v>0</v>
      </c>
      <c r="Q254" s="449">
        <f t="shared" si="133"/>
        <v>0</v>
      </c>
      <c r="R254" s="449">
        <f t="shared" si="134"/>
        <v>0</v>
      </c>
      <c r="S254" s="449">
        <f t="shared" si="135"/>
        <v>0</v>
      </c>
      <c r="U254" s="425" t="s">
        <v>632</v>
      </c>
      <c r="V254" s="424">
        <f t="shared" si="164"/>
        <v>0</v>
      </c>
      <c r="W254" s="424">
        <f t="shared" si="165"/>
        <v>0</v>
      </c>
      <c r="X254" s="424">
        <f t="shared" si="166"/>
        <v>0</v>
      </c>
      <c r="Y254" s="424">
        <f t="shared" si="167"/>
        <v>0</v>
      </c>
      <c r="AA254" s="425" t="s">
        <v>632</v>
      </c>
      <c r="AB254" s="424">
        <v>0</v>
      </c>
      <c r="AC254" s="424">
        <v>0</v>
      </c>
      <c r="AD254" s="424">
        <v>0</v>
      </c>
      <c r="AE254" s="424">
        <v>0</v>
      </c>
      <c r="AG254" s="425" t="s">
        <v>632</v>
      </c>
      <c r="AH254" s="424">
        <f t="shared" si="136"/>
        <v>0</v>
      </c>
      <c r="AI254" s="424">
        <f t="shared" si="137"/>
        <v>0</v>
      </c>
      <c r="AJ254" s="424">
        <f t="shared" si="138"/>
        <v>0</v>
      </c>
      <c r="AK254" s="424">
        <f t="shared" si="139"/>
        <v>0</v>
      </c>
      <c r="AM254" s="425" t="s">
        <v>632</v>
      </c>
      <c r="AN254" s="448">
        <f t="shared" si="172"/>
        <v>0</v>
      </c>
      <c r="AO254" s="448">
        <f t="shared" si="173"/>
        <v>0</v>
      </c>
      <c r="AP254" s="448">
        <f t="shared" si="174"/>
        <v>0</v>
      </c>
      <c r="AQ254" s="448">
        <f t="shared" si="175"/>
        <v>0</v>
      </c>
      <c r="AS254" s="425" t="s">
        <v>632</v>
      </c>
      <c r="AT254" s="424">
        <f t="shared" si="144"/>
        <v>0</v>
      </c>
      <c r="AU254" s="424">
        <f t="shared" si="145"/>
        <v>0</v>
      </c>
      <c r="AV254" s="424">
        <f t="shared" si="146"/>
        <v>0</v>
      </c>
      <c r="AW254" s="424">
        <f t="shared" si="147"/>
        <v>0</v>
      </c>
      <c r="AY254" s="425" t="s">
        <v>632</v>
      </c>
      <c r="AZ254" s="447">
        <f t="shared" si="148"/>
        <v>0</v>
      </c>
      <c r="BA254" s="447">
        <f t="shared" si="149"/>
        <v>0</v>
      </c>
      <c r="BB254" s="447">
        <f t="shared" si="150"/>
        <v>0</v>
      </c>
      <c r="BC254" s="447">
        <f t="shared" si="151"/>
        <v>0</v>
      </c>
    </row>
    <row r="255" spans="1:55" outlineLevel="1">
      <c r="A255" s="416" t="s">
        <v>299</v>
      </c>
      <c r="B255" s="416" t="s">
        <v>601</v>
      </c>
      <c r="C255" s="425" t="s">
        <v>631</v>
      </c>
      <c r="D255" s="424">
        <v>0</v>
      </c>
      <c r="E255" s="424">
        <v>0</v>
      </c>
      <c r="F255" s="424">
        <v>28.214886726</v>
      </c>
      <c r="G255" s="424">
        <v>83.950639629999984</v>
      </c>
      <c r="I255" s="425" t="s">
        <v>631</v>
      </c>
      <c r="J255" s="424">
        <v>0</v>
      </c>
      <c r="K255" s="424">
        <v>0</v>
      </c>
      <c r="L255" s="424">
        <v>4282</v>
      </c>
      <c r="M255" s="424">
        <v>12146</v>
      </c>
      <c r="O255" s="425" t="s">
        <v>631</v>
      </c>
      <c r="P255" s="449">
        <f t="shared" si="132"/>
        <v>0</v>
      </c>
      <c r="Q255" s="449">
        <f t="shared" si="133"/>
        <v>0</v>
      </c>
      <c r="R255" s="449">
        <f t="shared" si="134"/>
        <v>4.4281718578272072E-5</v>
      </c>
      <c r="S255" s="449">
        <f t="shared" si="135"/>
        <v>1.1939715997396212E-4</v>
      </c>
      <c r="U255" s="425" t="s">
        <v>631</v>
      </c>
      <c r="V255" s="424">
        <f t="shared" si="164"/>
        <v>0</v>
      </c>
      <c r="W255" s="424">
        <f t="shared" si="165"/>
        <v>0</v>
      </c>
      <c r="X255" s="424">
        <f t="shared" si="166"/>
        <v>6589.1841957029428</v>
      </c>
      <c r="Y255" s="424">
        <f t="shared" si="167"/>
        <v>6911.7931524781807</v>
      </c>
      <c r="AA255" s="425" t="s">
        <v>631</v>
      </c>
      <c r="AB255" s="424">
        <v>0</v>
      </c>
      <c r="AC255" s="424">
        <v>0</v>
      </c>
      <c r="AD255" s="424">
        <v>23.490932980147797</v>
      </c>
      <c r="AE255" s="424">
        <v>58.057082616800102</v>
      </c>
      <c r="AG255" s="425" t="s">
        <v>631</v>
      </c>
      <c r="AH255" s="424">
        <f t="shared" si="136"/>
        <v>0</v>
      </c>
      <c r="AI255" s="424">
        <f t="shared" si="137"/>
        <v>0</v>
      </c>
      <c r="AJ255" s="424">
        <f t="shared" si="138"/>
        <v>5485.9722046118168</v>
      </c>
      <c r="AK255" s="424">
        <f t="shared" si="139"/>
        <v>4779.9343501399717</v>
      </c>
      <c r="AM255" s="425" t="s">
        <v>631</v>
      </c>
      <c r="AN255" s="448">
        <f t="shared" si="172"/>
        <v>0</v>
      </c>
      <c r="AO255" s="448">
        <f t="shared" si="173"/>
        <v>0</v>
      </c>
      <c r="AP255" s="448">
        <f t="shared" si="174"/>
        <v>4.723953745852203</v>
      </c>
      <c r="AQ255" s="448">
        <f t="shared" si="175"/>
        <v>25.893557013199882</v>
      </c>
      <c r="AS255" s="425" t="s">
        <v>631</v>
      </c>
      <c r="AT255" s="424">
        <f t="shared" si="144"/>
        <v>0</v>
      </c>
      <c r="AU255" s="424">
        <f t="shared" si="145"/>
        <v>0</v>
      </c>
      <c r="AV255" s="424">
        <f t="shared" si="146"/>
        <v>1103.2119910911263</v>
      </c>
      <c r="AW255" s="424">
        <f t="shared" si="147"/>
        <v>2131.8588023382085</v>
      </c>
      <c r="AY255" s="425" t="s">
        <v>631</v>
      </c>
      <c r="AZ255" s="447">
        <f t="shared" si="148"/>
        <v>0</v>
      </c>
      <c r="BA255" s="447">
        <f t="shared" si="149"/>
        <v>0</v>
      </c>
      <c r="BB255" s="447">
        <f t="shared" si="150"/>
        <v>0.16742770551331268</v>
      </c>
      <c r="BC255" s="447">
        <f t="shared" si="151"/>
        <v>0.3084378764393208</v>
      </c>
    </row>
    <row r="256" spans="1:55" outlineLevel="1">
      <c r="A256" s="416" t="s">
        <v>299</v>
      </c>
      <c r="B256" s="416" t="s">
        <v>597</v>
      </c>
      <c r="C256" s="425" t="s">
        <v>630</v>
      </c>
      <c r="D256" s="424">
        <v>0</v>
      </c>
      <c r="E256" s="424">
        <v>0</v>
      </c>
      <c r="F256" s="424">
        <v>23.837957138216101</v>
      </c>
      <c r="G256" s="424">
        <v>80.889321817395498</v>
      </c>
      <c r="I256" s="425" t="s">
        <v>630</v>
      </c>
      <c r="J256" s="424">
        <v>0</v>
      </c>
      <c r="K256" s="424">
        <v>0</v>
      </c>
      <c r="L256" s="424">
        <v>63514</v>
      </c>
      <c r="M256" s="424">
        <v>17130</v>
      </c>
      <c r="O256" s="425" t="s">
        <v>630</v>
      </c>
      <c r="P256" s="449">
        <f t="shared" si="132"/>
        <v>0</v>
      </c>
      <c r="Q256" s="449">
        <f t="shared" si="133"/>
        <v>0</v>
      </c>
      <c r="R256" s="449">
        <f t="shared" si="134"/>
        <v>6.5682136239616357E-4</v>
      </c>
      <c r="S256" s="449">
        <f t="shared" si="135"/>
        <v>1.6839069243816657E-4</v>
      </c>
      <c r="U256" s="425" t="s">
        <v>630</v>
      </c>
      <c r="V256" s="424">
        <f t="shared" si="164"/>
        <v>0</v>
      </c>
      <c r="W256" s="424">
        <f t="shared" si="165"/>
        <v>0</v>
      </c>
      <c r="X256" s="424">
        <f t="shared" si="166"/>
        <v>375.31815250521305</v>
      </c>
      <c r="Y256" s="424">
        <f t="shared" si="167"/>
        <v>4722.0853366839165</v>
      </c>
      <c r="AA256" s="425" t="s">
        <v>630</v>
      </c>
      <c r="AB256" s="424">
        <v>0</v>
      </c>
      <c r="AC256" s="424">
        <v>0</v>
      </c>
      <c r="AD256" s="424">
        <v>13.380269020372301</v>
      </c>
      <c r="AE256" s="424">
        <v>54.409412158456774</v>
      </c>
      <c r="AG256" s="425" t="s">
        <v>630</v>
      </c>
      <c r="AH256" s="424">
        <f t="shared" si="136"/>
        <v>0</v>
      </c>
      <c r="AI256" s="424">
        <f t="shared" si="137"/>
        <v>0</v>
      </c>
      <c r="AJ256" s="424">
        <f t="shared" si="138"/>
        <v>210.66645181176278</v>
      </c>
      <c r="AK256" s="424">
        <f t="shared" si="139"/>
        <v>3176.2645743407338</v>
      </c>
      <c r="AM256" s="425" t="s">
        <v>630</v>
      </c>
      <c r="AN256" s="448">
        <f t="shared" si="172"/>
        <v>0</v>
      </c>
      <c r="AO256" s="448">
        <f t="shared" si="173"/>
        <v>0</v>
      </c>
      <c r="AP256" s="448">
        <f t="shared" si="174"/>
        <v>10.4576881178438</v>
      </c>
      <c r="AQ256" s="448">
        <f t="shared" si="175"/>
        <v>26.479909658938723</v>
      </c>
      <c r="AS256" s="425" t="s">
        <v>630</v>
      </c>
      <c r="AT256" s="424">
        <f t="shared" si="144"/>
        <v>0</v>
      </c>
      <c r="AU256" s="424">
        <f t="shared" si="145"/>
        <v>0</v>
      </c>
      <c r="AV256" s="424">
        <f t="shared" si="146"/>
        <v>164.65170069345024</v>
      </c>
      <c r="AW256" s="424">
        <f t="shared" si="147"/>
        <v>1545.8207623431829</v>
      </c>
      <c r="AY256" s="425" t="s">
        <v>630</v>
      </c>
      <c r="AZ256" s="447">
        <f t="shared" si="148"/>
        <v>0</v>
      </c>
      <c r="BA256" s="447">
        <f t="shared" si="149"/>
        <v>0</v>
      </c>
      <c r="BB256" s="447">
        <f t="shared" si="150"/>
        <v>0.43869900668117379</v>
      </c>
      <c r="BC256" s="447">
        <f t="shared" si="151"/>
        <v>0.32735976843415859</v>
      </c>
    </row>
    <row r="257" spans="1:55" outlineLevel="1">
      <c r="A257" s="416" t="s">
        <v>299</v>
      </c>
      <c r="B257" s="416" t="s">
        <v>600</v>
      </c>
      <c r="C257" s="425" t="s">
        <v>629</v>
      </c>
      <c r="D257" s="424">
        <v>0</v>
      </c>
      <c r="E257" s="424">
        <v>0</v>
      </c>
      <c r="F257" s="424">
        <v>82.144242931499988</v>
      </c>
      <c r="G257" s="424">
        <v>388.45063713732753</v>
      </c>
      <c r="I257" s="425" t="s">
        <v>629</v>
      </c>
      <c r="J257" s="424">
        <v>0</v>
      </c>
      <c r="K257" s="424">
        <v>0</v>
      </c>
      <c r="L257" s="424">
        <v>49557</v>
      </c>
      <c r="M257" s="424">
        <v>223880</v>
      </c>
      <c r="O257" s="425" t="s">
        <v>629</v>
      </c>
      <c r="P257" s="449">
        <f t="shared" si="132"/>
        <v>0</v>
      </c>
      <c r="Q257" s="449">
        <f t="shared" si="133"/>
        <v>0</v>
      </c>
      <c r="R257" s="449">
        <f t="shared" si="134"/>
        <v>5.1248695179435528E-4</v>
      </c>
      <c r="S257" s="449">
        <f t="shared" si="135"/>
        <v>2.2007768956834053E-3</v>
      </c>
      <c r="U257" s="425" t="s">
        <v>629</v>
      </c>
      <c r="V257" s="424">
        <f t="shared" si="164"/>
        <v>0</v>
      </c>
      <c r="W257" s="424">
        <f t="shared" si="165"/>
        <v>0</v>
      </c>
      <c r="X257" s="424">
        <f t="shared" si="166"/>
        <v>1657.5709371329981</v>
      </c>
      <c r="Y257" s="424">
        <f t="shared" si="167"/>
        <v>1735.0841394377683</v>
      </c>
      <c r="AA257" s="425" t="s">
        <v>629</v>
      </c>
      <c r="AB257" s="424">
        <v>0</v>
      </c>
      <c r="AC257" s="424">
        <v>0</v>
      </c>
      <c r="AD257" s="424">
        <v>53.067778480714011</v>
      </c>
      <c r="AE257" s="424">
        <v>228.1081065363083</v>
      </c>
      <c r="AG257" s="425" t="s">
        <v>629</v>
      </c>
      <c r="AH257" s="424">
        <f t="shared" si="136"/>
        <v>0</v>
      </c>
      <c r="AI257" s="424">
        <f t="shared" si="137"/>
        <v>0</v>
      </c>
      <c r="AJ257" s="424">
        <f t="shared" si="138"/>
        <v>1070.8432407271225</v>
      </c>
      <c r="AK257" s="424">
        <f t="shared" si="139"/>
        <v>1018.8855928904247</v>
      </c>
      <c r="AM257" s="425" t="s">
        <v>629</v>
      </c>
      <c r="AN257" s="448">
        <f t="shared" si="172"/>
        <v>0</v>
      </c>
      <c r="AO257" s="448">
        <f t="shared" si="173"/>
        <v>0</v>
      </c>
      <c r="AP257" s="448">
        <f t="shared" si="174"/>
        <v>29.076464450785977</v>
      </c>
      <c r="AQ257" s="448">
        <f t="shared" si="175"/>
        <v>160.34253060101923</v>
      </c>
      <c r="AS257" s="425" t="s">
        <v>629</v>
      </c>
      <c r="AT257" s="424">
        <f t="shared" si="144"/>
        <v>0</v>
      </c>
      <c r="AU257" s="424">
        <f t="shared" si="145"/>
        <v>0</v>
      </c>
      <c r="AV257" s="424">
        <f t="shared" si="146"/>
        <v>586.72769640587558</v>
      </c>
      <c r="AW257" s="424">
        <f t="shared" si="147"/>
        <v>716.19854654734331</v>
      </c>
      <c r="AY257" s="425" t="s">
        <v>629</v>
      </c>
      <c r="AZ257" s="447">
        <f t="shared" si="148"/>
        <v>0</v>
      </c>
      <c r="BA257" s="447">
        <f t="shared" si="149"/>
        <v>0</v>
      </c>
      <c r="BB257" s="447">
        <f t="shared" si="150"/>
        <v>0.35396837822259575</v>
      </c>
      <c r="BC257" s="447">
        <f t="shared" si="151"/>
        <v>0.41277453367732264</v>
      </c>
    </row>
    <row r="258" spans="1:55">
      <c r="A258" s="416" t="s">
        <v>292</v>
      </c>
      <c r="B258" s="416" t="s">
        <v>292</v>
      </c>
      <c r="C258" s="432" t="s">
        <v>292</v>
      </c>
      <c r="D258" s="431">
        <v>23033.920132189</v>
      </c>
      <c r="E258" s="431">
        <v>20902.945172460317</v>
      </c>
      <c r="F258" s="431">
        <v>15905.925343434885</v>
      </c>
      <c r="G258" s="431">
        <v>12843.601701999998</v>
      </c>
      <c r="I258" s="432" t="s">
        <v>292</v>
      </c>
      <c r="J258" s="446">
        <f>J233*D258/D233</f>
        <v>12864029.004357809</v>
      </c>
      <c r="K258" s="431">
        <f>K233*E258/E233</f>
        <v>10582020.476663217</v>
      </c>
      <c r="L258" s="431">
        <f>L233*F258/F233</f>
        <v>6388578.1242280137</v>
      </c>
      <c r="M258" s="431">
        <f>M233*G258/G233</f>
        <v>4565443.5911025079</v>
      </c>
      <c r="O258" s="432" t="s">
        <v>292</v>
      </c>
      <c r="P258" s="445">
        <f t="shared" si="132"/>
        <v>0.10576628266884683</v>
      </c>
      <c r="Q258" s="445">
        <f t="shared" si="133"/>
        <v>0.10304199930386233</v>
      </c>
      <c r="R258" s="445">
        <f t="shared" si="134"/>
        <v>6.6066608737125221E-2</v>
      </c>
      <c r="S258" s="445">
        <f t="shared" si="135"/>
        <v>4.4879054733983723E-2</v>
      </c>
      <c r="U258" s="432" t="s">
        <v>292</v>
      </c>
      <c r="V258" s="431">
        <f t="shared" si="164"/>
        <v>1790.5681123997813</v>
      </c>
      <c r="W258" s="431">
        <f t="shared" si="165"/>
        <v>1975.326471779003</v>
      </c>
      <c r="X258" s="431">
        <f t="shared" si="166"/>
        <v>2489.7442019396035</v>
      </c>
      <c r="Y258" s="431">
        <f t="shared" si="167"/>
        <v>2813.2209818626629</v>
      </c>
      <c r="AA258" s="432" t="s">
        <v>292</v>
      </c>
      <c r="AB258" s="431">
        <v>10078.823726198694</v>
      </c>
      <c r="AC258" s="431">
        <v>10668.024884377082</v>
      </c>
      <c r="AD258" s="431">
        <v>7237.0741711984738</v>
      </c>
      <c r="AE258" s="431">
        <v>5574.1703656661266</v>
      </c>
      <c r="AG258" s="432" t="s">
        <v>292</v>
      </c>
      <c r="AH258" s="431">
        <f t="shared" si="136"/>
        <v>783.48888383137194</v>
      </c>
      <c r="AI258" s="431">
        <f t="shared" si="137"/>
        <v>1008.1274089294699</v>
      </c>
      <c r="AJ258" s="431">
        <f t="shared" si="138"/>
        <v>1132.8145372054898</v>
      </c>
      <c r="AK258" s="431">
        <f t="shared" si="139"/>
        <v>1220.9482505773378</v>
      </c>
      <c r="AM258" s="432" t="s">
        <v>292</v>
      </c>
      <c r="AN258" s="444">
        <f t="shared" si="172"/>
        <v>12955.096405990305</v>
      </c>
      <c r="AO258" s="444">
        <f t="shared" si="173"/>
        <v>10234.920288083234</v>
      </c>
      <c r="AP258" s="444">
        <f t="shared" si="174"/>
        <v>8668.851172236411</v>
      </c>
      <c r="AQ258" s="444">
        <f t="shared" si="175"/>
        <v>7269.4313363338715</v>
      </c>
      <c r="AS258" s="432" t="s">
        <v>292</v>
      </c>
      <c r="AT258" s="431">
        <f t="shared" si="144"/>
        <v>1007.0792285684093</v>
      </c>
      <c r="AU258" s="431">
        <f t="shared" si="145"/>
        <v>967.19906284953322</v>
      </c>
      <c r="AV258" s="431">
        <f t="shared" si="146"/>
        <v>1356.9296647341134</v>
      </c>
      <c r="AW258" s="431">
        <f t="shared" si="147"/>
        <v>1592.2727312853249</v>
      </c>
      <c r="AY258" s="432" t="s">
        <v>292</v>
      </c>
      <c r="AZ258" s="443">
        <f t="shared" si="148"/>
        <v>0.56243558767428681</v>
      </c>
      <c r="BA258" s="443">
        <f t="shared" si="149"/>
        <v>0.48964010591042301</v>
      </c>
      <c r="BB258" s="443">
        <f t="shared" si="150"/>
        <v>0.54500766129990974</v>
      </c>
      <c r="BC258" s="443">
        <f t="shared" si="151"/>
        <v>0.56599632291632651</v>
      </c>
    </row>
    <row r="260" spans="1:55">
      <c r="D260" s="424"/>
      <c r="E260" s="424"/>
      <c r="F260" s="424"/>
      <c r="G260" s="424"/>
    </row>
    <row r="261" spans="1:55">
      <c r="D261" s="424"/>
      <c r="E261" s="424"/>
      <c r="F261" s="424"/>
      <c r="G261" s="424"/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Bridge</vt:lpstr>
      <vt:lpstr>Bridge(Sub)</vt:lpstr>
      <vt:lpstr>EBITDA% movement</vt:lpstr>
      <vt:lpstr>ASP</vt:lpstr>
      <vt:lpstr>Margin Structure</vt:lpstr>
      <vt:lpstr>COGS</vt:lpstr>
      <vt:lpstr>Sourcing ratio</vt:lpstr>
      <vt:lpstr>D&amp;A(Cogs) by product</vt:lpstr>
      <vt:lpstr>Back data&gt;&gt;</vt:lpstr>
      <vt:lpstr>GP breakdown</vt:lpstr>
      <vt:lpstr>환율통일(Raw)_ASP변동</vt:lpstr>
      <vt:lpstr>ASP통일(Raw)_환율변동</vt:lpstr>
      <vt:lpstr>Raw</vt:lpstr>
    </vt:vector>
  </TitlesOfParts>
  <Company>Deloitte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Kim, Byung Doo (KR - Seoul)</dc:creator>
  <cp:lastModifiedBy>Jung, Sang-Jee (KR/Deal Adv2)</cp:lastModifiedBy>
  <dcterms:created xsi:type="dcterms:W3CDTF">2017-08-21T06:50:13Z</dcterms:created>
  <dcterms:modified xsi:type="dcterms:W3CDTF">2022-04-20T08:04:06Z</dcterms:modified>
</cp:coreProperties>
</file>