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Obsidian\Tabletop games\d20 System or D&amp;D-esque\2021 Orcus - 4E clone\Experiments\"/>
    </mc:Choice>
  </mc:AlternateContent>
  <xr:revisionPtr revIDLastSave="0" documentId="13_ncr:1_{962B4C0F-8324-4996-A984-FB86B12B3DC6}" xr6:coauthVersionLast="47" xr6:coauthVersionMax="47" xr10:uidLastSave="{00000000-0000-0000-0000-000000000000}"/>
  <bookViews>
    <workbookView xWindow="-108" yWindow="-108" windowWidth="23256" windowHeight="12456" xr2:uid="{E3ABC66D-7ADF-45FD-8429-1837641EC868}"/>
  </bookViews>
  <sheets>
    <sheet name="Sheet" sheetId="1" r:id="rId1"/>
    <sheet name="Working" sheetId="2" r:id="rId2"/>
    <sheet name="Gus" sheetId="5" r:id="rId3"/>
    <sheet name="Aliya Vexine" sheetId="4" r:id="rId4"/>
    <sheet name="Table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2" i="5" l="1"/>
  <c r="C160" i="5"/>
  <c r="C164" i="5" s="1"/>
  <c r="B160" i="5"/>
  <c r="A160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3" i="5"/>
  <c r="C142" i="5"/>
  <c r="C141" i="5"/>
  <c r="C140" i="5"/>
  <c r="C139" i="5"/>
  <c r="B108" i="5"/>
  <c r="B106" i="5"/>
  <c r="D105" i="5"/>
  <c r="C104" i="5"/>
  <c r="D104" i="5" s="1"/>
  <c r="D103" i="5"/>
  <c r="C103" i="5"/>
  <c r="D102" i="5"/>
  <c r="C102" i="5"/>
  <c r="C101" i="5"/>
  <c r="C106" i="5" s="1"/>
  <c r="D97" i="5" s="1"/>
  <c r="F98" i="5"/>
  <c r="C98" i="5"/>
  <c r="O78" i="5"/>
  <c r="Q78" i="5" s="1"/>
  <c r="S78" i="5" s="1"/>
  <c r="N78" i="5"/>
  <c r="L78" i="5"/>
  <c r="I78" i="5"/>
  <c r="E78" i="5"/>
  <c r="N77" i="5"/>
  <c r="O77" i="5" s="1"/>
  <c r="Q77" i="5" s="1"/>
  <c r="S77" i="5" s="1"/>
  <c r="L77" i="5"/>
  <c r="I77" i="5"/>
  <c r="E77" i="5"/>
  <c r="O76" i="5"/>
  <c r="Q76" i="5" s="1"/>
  <c r="S76" i="5" s="1"/>
  <c r="N76" i="5"/>
  <c r="L76" i="5"/>
  <c r="I76" i="5"/>
  <c r="E76" i="5"/>
  <c r="N75" i="5"/>
  <c r="N74" i="5"/>
  <c r="C61" i="5"/>
  <c r="D61" i="5" s="1"/>
  <c r="E61" i="5" s="1"/>
  <c r="D56" i="5"/>
  <c r="C48" i="5"/>
  <c r="C47" i="5"/>
  <c r="H46" i="5"/>
  <c r="E46" i="5"/>
  <c r="C46" i="5"/>
  <c r="F45" i="5"/>
  <c r="D69" i="5" s="1"/>
  <c r="E69" i="5" s="1"/>
  <c r="E45" i="5"/>
  <c r="H47" i="5" s="1"/>
  <c r="D45" i="5"/>
  <c r="C45" i="5"/>
  <c r="G23" i="5"/>
  <c r="H23" i="5" s="1"/>
  <c r="I23" i="5" s="1"/>
  <c r="D23" i="5"/>
  <c r="H22" i="5"/>
  <c r="I22" i="5" s="1"/>
  <c r="G22" i="5"/>
  <c r="D22" i="5"/>
  <c r="D21" i="5"/>
  <c r="G21" i="5" s="1"/>
  <c r="H21" i="5" s="1"/>
  <c r="I21" i="5" s="1"/>
  <c r="G20" i="5"/>
  <c r="H20" i="5" s="1"/>
  <c r="I20" i="5" s="1"/>
  <c r="D20" i="5"/>
  <c r="H19" i="5"/>
  <c r="I19" i="5" s="1"/>
  <c r="G32" i="5" s="1"/>
  <c r="G19" i="5"/>
  <c r="D19" i="5"/>
  <c r="K18" i="5"/>
  <c r="G18" i="5"/>
  <c r="H18" i="5" s="1"/>
  <c r="I18" i="5" s="1"/>
  <c r="D18" i="5"/>
  <c r="C15" i="5"/>
  <c r="C7" i="5"/>
  <c r="C162" i="4"/>
  <c r="B160" i="4"/>
  <c r="A160" i="4"/>
  <c r="C160" i="4" s="1"/>
  <c r="C164" i="4" s="1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B108" i="4"/>
  <c r="B106" i="4"/>
  <c r="D105" i="4"/>
  <c r="C104" i="4"/>
  <c r="D104" i="4" s="1"/>
  <c r="C103" i="4"/>
  <c r="D103" i="4" s="1"/>
  <c r="C102" i="4"/>
  <c r="D102" i="4" s="1"/>
  <c r="C101" i="4"/>
  <c r="D101" i="4" s="1"/>
  <c r="F98" i="4"/>
  <c r="C98" i="4"/>
  <c r="O78" i="4"/>
  <c r="Q78" i="4" s="1"/>
  <c r="S78" i="4" s="1"/>
  <c r="N78" i="4"/>
  <c r="L78" i="4"/>
  <c r="I78" i="4"/>
  <c r="E78" i="4"/>
  <c r="N77" i="4"/>
  <c r="N76" i="4"/>
  <c r="N75" i="4"/>
  <c r="N74" i="4"/>
  <c r="D61" i="4"/>
  <c r="E61" i="4" s="1"/>
  <c r="C61" i="4"/>
  <c r="C48" i="4"/>
  <c r="H47" i="4"/>
  <c r="E41" i="4" s="1"/>
  <c r="C47" i="4"/>
  <c r="H46" i="4"/>
  <c r="E46" i="4"/>
  <c r="C46" i="4"/>
  <c r="D56" i="4" s="1"/>
  <c r="E45" i="4"/>
  <c r="D45" i="4"/>
  <c r="F45" i="4" s="1"/>
  <c r="D69" i="4" s="1"/>
  <c r="E69" i="4" s="1"/>
  <c r="C45" i="4"/>
  <c r="G23" i="4"/>
  <c r="H23" i="4" s="1"/>
  <c r="I23" i="4" s="1"/>
  <c r="D23" i="4"/>
  <c r="G22" i="4"/>
  <c r="H22" i="4" s="1"/>
  <c r="I22" i="4" s="1"/>
  <c r="D22" i="4"/>
  <c r="D21" i="4"/>
  <c r="G21" i="4" s="1"/>
  <c r="H21" i="4" s="1"/>
  <c r="I21" i="4" s="1"/>
  <c r="G20" i="4"/>
  <c r="H20" i="4" s="1"/>
  <c r="I20" i="4" s="1"/>
  <c r="D20" i="4"/>
  <c r="G19" i="4"/>
  <c r="H19" i="4" s="1"/>
  <c r="D19" i="4"/>
  <c r="K18" i="4"/>
  <c r="D18" i="4"/>
  <c r="G18" i="4" s="1"/>
  <c r="H18" i="4" s="1"/>
  <c r="I18" i="4" s="1"/>
  <c r="C15" i="4"/>
  <c r="C7" i="4"/>
  <c r="O78" i="2"/>
  <c r="Q78" i="2" s="1"/>
  <c r="S78" i="2" s="1"/>
  <c r="CE8" i="1"/>
  <c r="BT4" i="1"/>
  <c r="BT60" i="1"/>
  <c r="BT58" i="1"/>
  <c r="BT52" i="1"/>
  <c r="BT50" i="1"/>
  <c r="BT48" i="1"/>
  <c r="BT46" i="1"/>
  <c r="BT44" i="1"/>
  <c r="BT42" i="1"/>
  <c r="BT40" i="1"/>
  <c r="BT38" i="1"/>
  <c r="BT36" i="1"/>
  <c r="BT34" i="1"/>
  <c r="BT32" i="1"/>
  <c r="BT30" i="1"/>
  <c r="BT28" i="1"/>
  <c r="BT26" i="1"/>
  <c r="BT24" i="1"/>
  <c r="C140" i="2"/>
  <c r="BT16" i="1" s="1"/>
  <c r="C141" i="2"/>
  <c r="BT18" i="1" s="1"/>
  <c r="C142" i="2"/>
  <c r="BT20" i="1" s="1"/>
  <c r="C143" i="2"/>
  <c r="BT22" i="1" s="1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39" i="2"/>
  <c r="BT14" i="1" s="1"/>
  <c r="C162" i="2"/>
  <c r="C164" i="2" s="1"/>
  <c r="A160" i="2"/>
  <c r="C160" i="2" s="1"/>
  <c r="B160" i="2"/>
  <c r="BT6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46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W46" i="1"/>
  <c r="AW67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E46" i="2"/>
  <c r="I78" i="2"/>
  <c r="B108" i="2"/>
  <c r="BE40" i="1" s="1"/>
  <c r="F98" i="2"/>
  <c r="D105" i="2"/>
  <c r="B106" i="2"/>
  <c r="C104" i="2"/>
  <c r="D104" i="2" s="1"/>
  <c r="C103" i="2"/>
  <c r="D103" i="2" s="1"/>
  <c r="C102" i="2"/>
  <c r="D102" i="2" s="1"/>
  <c r="C101" i="2"/>
  <c r="D101" i="2" s="1"/>
  <c r="D19" i="2"/>
  <c r="G19" i="2" s="1"/>
  <c r="C21" i="1" s="1"/>
  <c r="D20" i="2"/>
  <c r="G20" i="2" s="1"/>
  <c r="C27" i="1" s="1"/>
  <c r="D21" i="2"/>
  <c r="G21" i="2" s="1"/>
  <c r="C36" i="1" s="1"/>
  <c r="D22" i="2"/>
  <c r="G22" i="2" s="1"/>
  <c r="C45" i="1" s="1"/>
  <c r="D23" i="2"/>
  <c r="G23" i="2" s="1"/>
  <c r="C60" i="1" s="1"/>
  <c r="D18" i="2"/>
  <c r="G18" i="2" s="1"/>
  <c r="C15" i="1" s="1"/>
  <c r="K18" i="2"/>
  <c r="L74" i="5" l="1"/>
  <c r="O74" i="5" s="1"/>
  <c r="Q74" i="5" s="1"/>
  <c r="S74" i="5" s="1"/>
  <c r="G28" i="5"/>
  <c r="E74" i="5"/>
  <c r="I74" i="5" s="1"/>
  <c r="B54" i="5"/>
  <c r="G54" i="5" s="1"/>
  <c r="E40" i="5"/>
  <c r="E28" i="5"/>
  <c r="E32" i="5"/>
  <c r="E26" i="5"/>
  <c r="E41" i="5"/>
  <c r="F32" i="5"/>
  <c r="B56" i="5"/>
  <c r="L75" i="5"/>
  <c r="O75" i="5" s="1"/>
  <c r="Q75" i="5" s="1"/>
  <c r="S75" i="5" s="1"/>
  <c r="G26" i="5"/>
  <c r="F26" i="5" s="1"/>
  <c r="B66" i="5"/>
  <c r="D66" i="5" s="1"/>
  <c r="G40" i="5"/>
  <c r="F40" i="5" s="1"/>
  <c r="E75" i="5"/>
  <c r="I75" i="5" s="1"/>
  <c r="G41" i="5"/>
  <c r="G34" i="5"/>
  <c r="F34" i="5" s="1"/>
  <c r="G39" i="5"/>
  <c r="F39" i="5" s="1"/>
  <c r="G27" i="5"/>
  <c r="F27" i="5" s="1"/>
  <c r="B58" i="5"/>
  <c r="G58" i="5" s="1"/>
  <c r="G33" i="5"/>
  <c r="F33" i="5" s="1"/>
  <c r="G38" i="5"/>
  <c r="F38" i="5" s="1"/>
  <c r="G37" i="5"/>
  <c r="F37" i="5" s="1"/>
  <c r="G31" i="5"/>
  <c r="F31" i="5" s="1"/>
  <c r="G35" i="5"/>
  <c r="F35" i="5" s="1"/>
  <c r="G42" i="5"/>
  <c r="F42" i="5" s="1"/>
  <c r="G29" i="5"/>
  <c r="F29" i="5" s="1"/>
  <c r="G36" i="5"/>
  <c r="F36" i="5" s="1"/>
  <c r="G30" i="5"/>
  <c r="F30" i="5" s="1"/>
  <c r="D101" i="5"/>
  <c r="D106" i="5" s="1"/>
  <c r="C97" i="5" s="1"/>
  <c r="C63" i="5"/>
  <c r="I19" i="4"/>
  <c r="G32" i="4" s="1"/>
  <c r="C63" i="4"/>
  <c r="G40" i="4"/>
  <c r="G41" i="4"/>
  <c r="F41" i="4" s="1"/>
  <c r="B56" i="4"/>
  <c r="B66" i="4"/>
  <c r="D66" i="4" s="1"/>
  <c r="G26" i="4"/>
  <c r="L76" i="4"/>
  <c r="O76" i="4" s="1"/>
  <c r="Q76" i="4" s="1"/>
  <c r="S76" i="4" s="1"/>
  <c r="E76" i="4"/>
  <c r="I76" i="4" s="1"/>
  <c r="G34" i="4"/>
  <c r="F34" i="4" s="1"/>
  <c r="G39" i="4"/>
  <c r="F39" i="4" s="1"/>
  <c r="L77" i="4"/>
  <c r="O77" i="4" s="1"/>
  <c r="Q77" i="4" s="1"/>
  <c r="S77" i="4" s="1"/>
  <c r="G27" i="4"/>
  <c r="F27" i="4" s="1"/>
  <c r="E77" i="4"/>
  <c r="I77" i="4" s="1"/>
  <c r="L75" i="4"/>
  <c r="O75" i="4" s="1"/>
  <c r="Q75" i="4" s="1"/>
  <c r="S75" i="4" s="1"/>
  <c r="E75" i="4"/>
  <c r="I75" i="4" s="1"/>
  <c r="G35" i="4"/>
  <c r="F35" i="4" s="1"/>
  <c r="B58" i="4"/>
  <c r="G58" i="4" s="1"/>
  <c r="G33" i="4"/>
  <c r="F33" i="4" s="1"/>
  <c r="G38" i="4"/>
  <c r="F38" i="4" s="1"/>
  <c r="G37" i="4"/>
  <c r="F37" i="4" s="1"/>
  <c r="G31" i="4"/>
  <c r="F31" i="4" s="1"/>
  <c r="D106" i="4"/>
  <c r="C97" i="4" s="1"/>
  <c r="G29" i="4"/>
  <c r="F29" i="4" s="1"/>
  <c r="G36" i="4"/>
  <c r="F36" i="4" s="1"/>
  <c r="G42" i="4"/>
  <c r="F42" i="4" s="1"/>
  <c r="G30" i="4"/>
  <c r="F30" i="4" s="1"/>
  <c r="L74" i="4"/>
  <c r="O74" i="4" s="1"/>
  <c r="Q74" i="4" s="1"/>
  <c r="S74" i="4" s="1"/>
  <c r="G28" i="4"/>
  <c r="E74" i="4"/>
  <c r="I74" i="4" s="1"/>
  <c r="B54" i="4"/>
  <c r="G54" i="4" s="1"/>
  <c r="E26" i="4"/>
  <c r="E32" i="4"/>
  <c r="E28" i="4"/>
  <c r="E40" i="4"/>
  <c r="C106" i="4"/>
  <c r="D97" i="4" s="1"/>
  <c r="H18" i="2"/>
  <c r="H23" i="2"/>
  <c r="H22" i="2"/>
  <c r="H21" i="2"/>
  <c r="H20" i="2"/>
  <c r="H19" i="2"/>
  <c r="D106" i="2"/>
  <c r="C106" i="2"/>
  <c r="D97" i="2" s="1"/>
  <c r="G56" i="5" l="1"/>
  <c r="C49" i="5"/>
  <c r="C51" i="5" s="1"/>
  <c r="F41" i="5"/>
  <c r="F28" i="5"/>
  <c r="F26" i="4"/>
  <c r="G56" i="4"/>
  <c r="C49" i="4"/>
  <c r="C51" i="4" s="1"/>
  <c r="F28" i="4"/>
  <c r="F40" i="4"/>
  <c r="F32" i="4"/>
  <c r="AS67" i="1"/>
  <c r="C97" i="2"/>
  <c r="BT8" i="1"/>
  <c r="BZ8" i="1" s="1"/>
  <c r="C7" i="2"/>
  <c r="Z8" i="1" s="1"/>
  <c r="AW4" i="1"/>
  <c r="BI8" i="1"/>
  <c r="AW8" i="1"/>
  <c r="AL8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52" i="1"/>
  <c r="C98" i="2"/>
  <c r="AS49" i="1" s="1"/>
  <c r="AC46" i="1"/>
  <c r="AC43" i="1"/>
  <c r="AC40" i="1"/>
  <c r="AC37" i="1"/>
  <c r="Z46" i="1"/>
  <c r="Z43" i="1"/>
  <c r="Z40" i="1"/>
  <c r="Z37" i="1"/>
  <c r="AC34" i="1"/>
  <c r="Z34" i="1"/>
  <c r="N78" i="2"/>
  <c r="N77" i="2"/>
  <c r="N75" i="2"/>
  <c r="N76" i="2"/>
  <c r="N74" i="2"/>
  <c r="C61" i="2"/>
  <c r="BE25" i="1" s="1"/>
  <c r="C47" i="2"/>
  <c r="C46" i="2"/>
  <c r="D56" i="2" s="1"/>
  <c r="H46" i="2"/>
  <c r="AA18" i="1" s="1"/>
  <c r="D45" i="2"/>
  <c r="C48" i="2" s="1"/>
  <c r="E45" i="2"/>
  <c r="C45" i="2"/>
  <c r="N66" i="1"/>
  <c r="N63" i="1"/>
  <c r="C66" i="1"/>
  <c r="C63" i="1"/>
  <c r="C57" i="1"/>
  <c r="C54" i="1"/>
  <c r="C51" i="1"/>
  <c r="N48" i="1"/>
  <c r="C48" i="1"/>
  <c r="N39" i="1"/>
  <c r="C42" i="1"/>
  <c r="C39" i="1"/>
  <c r="C33" i="1"/>
  <c r="N30" i="1"/>
  <c r="C30" i="1"/>
  <c r="C24" i="1"/>
  <c r="C18" i="1"/>
  <c r="C15" i="2"/>
  <c r="R21" i="1"/>
  <c r="R36" i="1"/>
  <c r="R45" i="1"/>
  <c r="R60" i="1"/>
  <c r="R15" i="1"/>
  <c r="N8" i="1"/>
  <c r="C8" i="1"/>
  <c r="H47" i="2" l="1"/>
  <c r="E41" i="2" s="1"/>
  <c r="D61" i="2"/>
  <c r="BQ25" i="1" s="1"/>
  <c r="C63" i="2"/>
  <c r="BE28" i="1" s="1"/>
  <c r="E28" i="2"/>
  <c r="E32" i="2"/>
  <c r="E40" i="2"/>
  <c r="F45" i="2"/>
  <c r="E26" i="2"/>
  <c r="I18" i="2"/>
  <c r="B54" i="2" s="1"/>
  <c r="G54" i="2" s="1"/>
  <c r="R27" i="1"/>
  <c r="I23" i="2"/>
  <c r="I22" i="2"/>
  <c r="I21" i="2"/>
  <c r="I20" i="2"/>
  <c r="I19" i="2"/>
  <c r="AH18" i="1" l="1"/>
  <c r="E61" i="2"/>
  <c r="BQ28" i="1" s="1"/>
  <c r="AK18" i="1"/>
  <c r="D69" i="2"/>
  <c r="E69" i="2" s="1"/>
  <c r="BI15" i="1" s="1"/>
  <c r="L78" i="2"/>
  <c r="AM46" i="1" s="1"/>
  <c r="E75" i="2"/>
  <c r="E74" i="2"/>
  <c r="E78" i="2"/>
  <c r="AJ46" i="1" s="1"/>
  <c r="L76" i="2"/>
  <c r="L75" i="2"/>
  <c r="O75" i="2" s="1"/>
  <c r="Q75" i="2" s="1"/>
  <c r="S75" i="2" s="1"/>
  <c r="AM37" i="1" s="1"/>
  <c r="L77" i="2"/>
  <c r="L74" i="2"/>
  <c r="E77" i="2"/>
  <c r="E76" i="2"/>
  <c r="V15" i="1"/>
  <c r="Z21" i="1"/>
  <c r="B66" i="2"/>
  <c r="D66" i="2" s="1"/>
  <c r="AX15" i="1" s="1"/>
  <c r="B56" i="2"/>
  <c r="G56" i="2" s="1"/>
  <c r="B58" i="2"/>
  <c r="G28" i="2"/>
  <c r="V21" i="1"/>
  <c r="G32" i="2"/>
  <c r="G41" i="2"/>
  <c r="G26" i="2"/>
  <c r="V27" i="1"/>
  <c r="G40" i="2"/>
  <c r="V36" i="1"/>
  <c r="G39" i="2"/>
  <c r="G34" i="2"/>
  <c r="G27" i="2"/>
  <c r="V45" i="1"/>
  <c r="G33" i="2"/>
  <c r="G35" i="2"/>
  <c r="G38" i="2"/>
  <c r="G37" i="2"/>
  <c r="G31" i="2"/>
  <c r="V60" i="1"/>
  <c r="G36" i="2"/>
  <c r="G30" i="2"/>
  <c r="G42" i="2"/>
  <c r="G29" i="2"/>
  <c r="O74" i="2" l="1"/>
  <c r="Q74" i="2" s="1"/>
  <c r="S74" i="2" s="1"/>
  <c r="AM34" i="1" s="1"/>
  <c r="O77" i="2"/>
  <c r="I77" i="2"/>
  <c r="AJ43" i="1" s="1"/>
  <c r="O76" i="2"/>
  <c r="I76" i="2"/>
  <c r="AJ40" i="1" s="1"/>
  <c r="I75" i="2"/>
  <c r="AJ37" i="1" s="1"/>
  <c r="I74" i="2"/>
  <c r="AJ34" i="1" s="1"/>
  <c r="G58" i="2"/>
  <c r="Z27" i="1" s="1"/>
  <c r="F36" i="2"/>
  <c r="L66" i="1" s="1"/>
  <c r="F40" i="2"/>
  <c r="W30" i="1" s="1"/>
  <c r="F31" i="2"/>
  <c r="L48" i="1" s="1"/>
  <c r="F37" i="2"/>
  <c r="L51" i="1" s="1"/>
  <c r="F32" i="2"/>
  <c r="L24" i="1" s="1"/>
  <c r="F33" i="2"/>
  <c r="W48" i="1" s="1"/>
  <c r="F28" i="2"/>
  <c r="L18" i="1" s="1"/>
  <c r="F27" i="2"/>
  <c r="L39" i="1" s="1"/>
  <c r="Z24" i="1"/>
  <c r="C49" i="2"/>
  <c r="C51" i="2" s="1"/>
  <c r="Z15" i="1" s="1"/>
  <c r="F26" i="2"/>
  <c r="L30" i="1" s="1"/>
  <c r="F41" i="2"/>
  <c r="L33" i="1" s="1"/>
  <c r="F38" i="2"/>
  <c r="L57" i="1" s="1"/>
  <c r="W57" i="1" s="1"/>
  <c r="F35" i="2"/>
  <c r="L54" i="1" s="1"/>
  <c r="W54" i="1" s="1"/>
  <c r="F29" i="2"/>
  <c r="L63" i="1" s="1"/>
  <c r="F34" i="2"/>
  <c r="W39" i="1" s="1"/>
  <c r="F42" i="2"/>
  <c r="W66" i="1" s="1"/>
  <c r="F39" i="2"/>
  <c r="L42" i="1" s="1"/>
  <c r="F30" i="2"/>
  <c r="W63" i="1" s="1"/>
  <c r="Q76" i="2" l="1"/>
  <c r="S76" i="2" s="1"/>
  <c r="AM40" i="1" s="1"/>
  <c r="Q77" i="2"/>
  <c r="S77" i="2" s="1"/>
  <c r="AM43" i="1" s="1"/>
</calcChain>
</file>

<file path=xl/sharedStrings.xml><?xml version="1.0" encoding="utf-8"?>
<sst xmlns="http://schemas.openxmlformats.org/spreadsheetml/2006/main" count="801" uniqueCount="237">
  <si>
    <t>ABILITIES</t>
  </si>
  <si>
    <t>DEFENSES</t>
  </si>
  <si>
    <t>OTHER COMBAT</t>
  </si>
  <si>
    <t>SCORE</t>
  </si>
  <si>
    <t>Strength</t>
  </si>
  <si>
    <t>MOD</t>
  </si>
  <si>
    <t>Athletics</t>
  </si>
  <si>
    <t>Trained?</t>
  </si>
  <si>
    <t>Bonus</t>
  </si>
  <si>
    <t>Constitution</t>
  </si>
  <si>
    <t>Endure</t>
  </si>
  <si>
    <t>Dexterity</t>
  </si>
  <si>
    <t>Acrobatics</t>
  </si>
  <si>
    <t>Sleight of Hand</t>
  </si>
  <si>
    <t>Stealth</t>
  </si>
  <si>
    <t>Intelligence</t>
  </si>
  <si>
    <t>Arcana</t>
  </si>
  <si>
    <t>History</t>
  </si>
  <si>
    <t>Religion</t>
  </si>
  <si>
    <t>Wisdom</t>
  </si>
  <si>
    <t>Dungeoneering</t>
  </si>
  <si>
    <t>Heal</t>
  </si>
  <si>
    <t>Insight</t>
  </si>
  <si>
    <t>Nature</t>
  </si>
  <si>
    <t>Perception</t>
  </si>
  <si>
    <t>Charisma</t>
  </si>
  <si>
    <t>Bluff</t>
  </si>
  <si>
    <t>Diplomacy</t>
  </si>
  <si>
    <t>Intimidate</t>
  </si>
  <si>
    <t>Streetsmarts</t>
  </si>
  <si>
    <t>Armor Class</t>
  </si>
  <si>
    <t>Fortitude</t>
  </si>
  <si>
    <t>Reflex</t>
  </si>
  <si>
    <t>Will</t>
  </si>
  <si>
    <t>Special Modifiers</t>
  </si>
  <si>
    <t>Initiative</t>
  </si>
  <si>
    <t>Speed</t>
  </si>
  <si>
    <t>HIT POINTS</t>
  </si>
  <si>
    <t>Maximum HP</t>
  </si>
  <si>
    <t>Current HP</t>
  </si>
  <si>
    <t>Staggered</t>
  </si>
  <si>
    <t>Recovery Value</t>
  </si>
  <si>
    <t>Recoveries</t>
  </si>
  <si>
    <t>Death Saves</t>
  </si>
  <si>
    <t>TRACKING</t>
  </si>
  <si>
    <t>Action Points</t>
  </si>
  <si>
    <t>XP</t>
  </si>
  <si>
    <t>Passive Insight</t>
  </si>
  <si>
    <t>Passive Perception</t>
  </si>
  <si>
    <t>Wealth</t>
  </si>
  <si>
    <t>ACP</t>
  </si>
  <si>
    <t>Spd Mod</t>
  </si>
  <si>
    <t>ATTACKS</t>
  </si>
  <si>
    <t>Name</t>
  </si>
  <si>
    <t>Att Bonus</t>
  </si>
  <si>
    <t>Dmg, Other Effects</t>
  </si>
  <si>
    <t>AED</t>
  </si>
  <si>
    <t>FEATURES</t>
  </si>
  <si>
    <t>GEAR</t>
  </si>
  <si>
    <t>Special Modifiers, Special Speeds, Special Senses</t>
  </si>
  <si>
    <t>Armor, Shield</t>
  </si>
  <si>
    <t>Item</t>
  </si>
  <si>
    <t>Weight</t>
  </si>
  <si>
    <t>Quantity</t>
  </si>
  <si>
    <t>ORCUS</t>
  </si>
  <si>
    <t>Character Name</t>
  </si>
  <si>
    <t>Player Name</t>
  </si>
  <si>
    <t>Ancestry</t>
  </si>
  <si>
    <t>Class</t>
  </si>
  <si>
    <t>Alignment</t>
  </si>
  <si>
    <t>Level</t>
  </si>
  <si>
    <t>T</t>
  </si>
  <si>
    <t>POWERS</t>
  </si>
  <si>
    <t>Lawful Good</t>
  </si>
  <si>
    <t>Good</t>
  </si>
  <si>
    <t>Unaligned</t>
  </si>
  <si>
    <t>Evil</t>
  </si>
  <si>
    <t>Chaotic Evil</t>
  </si>
  <si>
    <t>Campaign/Party</t>
  </si>
  <si>
    <t>Commander</t>
  </si>
  <si>
    <t>Crusader</t>
  </si>
  <si>
    <t>Guard</t>
  </si>
  <si>
    <t>Jester</t>
  </si>
  <si>
    <t>Mageblade</t>
  </si>
  <si>
    <t>Magician</t>
  </si>
  <si>
    <t>Reaper</t>
  </si>
  <si>
    <t>Swashbuckler</t>
  </si>
  <si>
    <t>Sylvan</t>
  </si>
  <si>
    <t>Kit</t>
  </si>
  <si>
    <t>Kit?</t>
  </si>
  <si>
    <t>Ability Scores</t>
  </si>
  <si>
    <t>Modifier</t>
  </si>
  <si>
    <t>Skills</t>
  </si>
  <si>
    <t>Misc Bonus</t>
  </si>
  <si>
    <t>Total Bonus</t>
  </si>
  <si>
    <t>+ 1/2 LVL</t>
  </si>
  <si>
    <t>+½ LVL</t>
  </si>
  <si>
    <t>Ability Modifier</t>
  </si>
  <si>
    <t>Total lbs</t>
  </si>
  <si>
    <t>Defenses</t>
  </si>
  <si>
    <t>Armor</t>
  </si>
  <si>
    <t>Cloth</t>
  </si>
  <si>
    <t>Leather</t>
  </si>
  <si>
    <t>Hide</t>
  </si>
  <si>
    <t>Chainmail</t>
  </si>
  <si>
    <t>Scale</t>
  </si>
  <si>
    <t>Plate</t>
  </si>
  <si>
    <t>Shield</t>
  </si>
  <si>
    <t>Light</t>
  </si>
  <si>
    <t>Heavy</t>
  </si>
  <si>
    <t>Armor Bonus</t>
  </si>
  <si>
    <t>Ability?</t>
  </si>
  <si>
    <t>Speed Penalty</t>
  </si>
  <si>
    <t>Enhancement</t>
  </si>
  <si>
    <t>Ability</t>
  </si>
  <si>
    <t>Total</t>
  </si>
  <si>
    <t>Misc</t>
  </si>
  <si>
    <t>HP</t>
  </si>
  <si>
    <t>Starting</t>
  </si>
  <si>
    <t>Per Level</t>
  </si>
  <si>
    <t>armor penalty</t>
  </si>
  <si>
    <t>Attacks</t>
  </si>
  <si>
    <t>Basic</t>
  </si>
  <si>
    <t>Enc</t>
  </si>
  <si>
    <t>Daily</t>
  </si>
  <si>
    <t>Proficiency</t>
  </si>
  <si>
    <t>Stat</t>
  </si>
  <si>
    <t>Enchantment</t>
  </si>
  <si>
    <t>Armor Enchantment</t>
  </si>
  <si>
    <t>Damage</t>
  </si>
  <si>
    <t>1d6</t>
  </si>
  <si>
    <t>Other effects</t>
  </si>
  <si>
    <t>Full</t>
  </si>
  <si>
    <t>Gear</t>
  </si>
  <si>
    <t>Number</t>
  </si>
  <si>
    <t>Weight (lbs)</t>
  </si>
  <si>
    <t>Epic Path</t>
  </si>
  <si>
    <t>Prestige Path</t>
  </si>
  <si>
    <t>XP to Next</t>
  </si>
  <si>
    <t>Feats, Ancestry, Class, Kit, Prestige Path, Epic Path</t>
  </si>
  <si>
    <t>Aliya Vexine</t>
  </si>
  <si>
    <t>Subclass</t>
  </si>
  <si>
    <t>Tiefling</t>
  </si>
  <si>
    <t>Conjurer</t>
  </si>
  <si>
    <t>Conjures Fiends</t>
  </si>
  <si>
    <t>XP to Reach Next Level</t>
  </si>
  <si>
    <t>N/A</t>
  </si>
  <si>
    <t>Base</t>
  </si>
  <si>
    <t>Other</t>
  </si>
  <si>
    <t>Level-Up</t>
  </si>
  <si>
    <t>Level Up Entitlement</t>
  </si>
  <si>
    <t>Prestige/Epic</t>
  </si>
  <si>
    <t>Low-light vision</t>
  </si>
  <si>
    <t>Arcane Overflow</t>
  </si>
  <si>
    <t>Incantation Caster [feat]</t>
  </si>
  <si>
    <t>Cantrip Master [feat]</t>
  </si>
  <si>
    <t>Conjurer [talent]</t>
  </si>
  <si>
    <t>Enduring Summons</t>
  </si>
  <si>
    <t>Cloth armor</t>
  </si>
  <si>
    <t>Quarterstaff</t>
  </si>
  <si>
    <t>Dagger</t>
  </si>
  <si>
    <t>Cost</t>
  </si>
  <si>
    <t>Dungeoneer's pack</t>
  </si>
  <si>
    <t>Spellbook</t>
  </si>
  <si>
    <t>Coin</t>
  </si>
  <si>
    <t>Copper</t>
  </si>
  <si>
    <t>Silver</t>
  </si>
  <si>
    <t>Gold</t>
  </si>
  <si>
    <t>Platinum</t>
  </si>
  <si>
    <t>GP value</t>
  </si>
  <si>
    <t>Coins</t>
  </si>
  <si>
    <t>Light Load</t>
  </si>
  <si>
    <t>Hellish Resistance: Fire resistance 5 (5+1/2 level)</t>
  </si>
  <si>
    <t>LANGUAGES</t>
  </si>
  <si>
    <t>Common, Infernal</t>
  </si>
  <si>
    <t>PROFICIENCIES</t>
  </si>
  <si>
    <t>Simple melee; orb, staff, wand, rod, book</t>
  </si>
  <si>
    <t>1d4</t>
  </si>
  <si>
    <t>Infernal Legacy: +1 attack roll vs staggered enemies</t>
  </si>
  <si>
    <t>Action</t>
  </si>
  <si>
    <t>Vengeance of the pits</t>
  </si>
  <si>
    <t>Anc</t>
  </si>
  <si>
    <t>Thermodynamic bolt</t>
  </si>
  <si>
    <t>Stand</t>
  </si>
  <si>
    <t>Burn it off</t>
  </si>
  <si>
    <t>Death mark</t>
  </si>
  <si>
    <t>Least binding</t>
  </si>
  <si>
    <t>Ghost sound</t>
  </si>
  <si>
    <t>Cantrip</t>
  </si>
  <si>
    <t>Swift</t>
  </si>
  <si>
    <t>Telepathy</t>
  </si>
  <si>
    <t>Chill spirit</t>
  </si>
  <si>
    <t>Powers</t>
  </si>
  <si>
    <t>Languages</t>
  </si>
  <si>
    <t>Features</t>
  </si>
  <si>
    <t>Source</t>
  </si>
  <si>
    <t>bonus feat</t>
  </si>
  <si>
    <t>talent</t>
  </si>
  <si>
    <t>kit</t>
  </si>
  <si>
    <t>ancestry</t>
  </si>
  <si>
    <t>class</t>
  </si>
  <si>
    <t>Feat Entitlement</t>
  </si>
  <si>
    <t>Feats Used</t>
  </si>
  <si>
    <t>Add More Feats:</t>
  </si>
  <si>
    <t>Campaign</t>
  </si>
  <si>
    <t>Thermodynamic Bolt</t>
  </si>
  <si>
    <t>Burn It Off</t>
  </si>
  <si>
    <t>1d8</t>
  </si>
  <si>
    <t>-1 per use</t>
  </si>
  <si>
    <t>Death Mark</t>
  </si>
  <si>
    <t>vuln 5 all</t>
  </si>
  <si>
    <t>Type</t>
  </si>
  <si>
    <t>[flux]</t>
  </si>
  <si>
    <t>fire</t>
  </si>
  <si>
    <t>necrotic</t>
  </si>
  <si>
    <t>August "Gus" Brambleburr</t>
  </si>
  <si>
    <t>Halfling</t>
  </si>
  <si>
    <t>Clown</t>
  </si>
  <si>
    <t>Dabbles in Commanding</t>
  </si>
  <si>
    <t>Light Crossbow</t>
  </si>
  <si>
    <t>Leather armor</t>
  </si>
  <si>
    <t>Light crossbow</t>
  </si>
  <si>
    <t>Counter</t>
  </si>
  <si>
    <t>Lucky</t>
  </si>
  <si>
    <t>Forked tongue</t>
  </si>
  <si>
    <t>Lift spirits</t>
  </si>
  <si>
    <t>Wrong place-wrong time</t>
  </si>
  <si>
    <t>Biting taunt</t>
  </si>
  <si>
    <t>Failure to communicate</t>
  </si>
  <si>
    <t>Personal betrayal</t>
  </si>
  <si>
    <t>Common, Halfling</t>
  </si>
  <si>
    <t>Double Your Efforts</t>
  </si>
  <si>
    <t>Brave - +5 saves vs fear</t>
  </si>
  <si>
    <t>Halfling Nimbleness - +2 AC vs AoO</t>
  </si>
  <si>
    <t>Character Actor</t>
  </si>
  <si>
    <t>Cloth, leather armor</t>
  </si>
  <si>
    <t>Simple melee, simple ranged; martial focuses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</si>
</sst>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+0;\-0;\+0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League Spartan"/>
      <family val="3"/>
    </font>
    <font>
      <b/>
      <sz val="14"/>
      <color theme="0"/>
      <name val="League Spartan SemiBold"/>
      <family val="3"/>
    </font>
    <font>
      <sz val="14"/>
      <color theme="0"/>
      <name val="League Spartan SemiBold"/>
      <family val="3"/>
    </font>
    <font>
      <sz val="12"/>
      <color theme="1"/>
      <name val="League Spartan"/>
      <family val="3"/>
    </font>
    <font>
      <sz val="10"/>
      <color theme="1"/>
      <name val="League Spartan"/>
      <family val="3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League Spartan ExtraBold"/>
      <family val="3"/>
    </font>
    <font>
      <sz val="18"/>
      <color theme="1"/>
      <name val="League Spartan"/>
      <family val="3"/>
    </font>
    <font>
      <sz val="18"/>
      <color theme="0"/>
      <name val="League Spartan SemiBold"/>
      <family val="3"/>
    </font>
    <font>
      <b/>
      <sz val="18"/>
      <color theme="0"/>
      <name val="League Spartan SemiBold"/>
      <family val="3"/>
    </font>
    <font>
      <i/>
      <sz val="11"/>
      <color theme="1"/>
      <name val="Calibri"/>
      <family val="2"/>
      <scheme val="minor"/>
    </font>
    <font>
      <sz val="8"/>
      <color theme="1"/>
      <name val="League Spartan"/>
      <family val="3"/>
    </font>
    <font>
      <sz val="11"/>
      <color theme="1"/>
      <name val="Calibri"/>
      <family val="2"/>
      <scheme val="minor"/>
    </font>
    <font>
      <sz val="14"/>
      <color theme="1"/>
      <name val="League Spartan"/>
      <family val="3"/>
    </font>
    <font>
      <sz val="14"/>
      <name val="League Spartan"/>
      <family val="3"/>
    </font>
    <font>
      <b/>
      <sz val="11"/>
      <color rgb="FF3F3F3F"/>
      <name val="Calibri"/>
      <family val="2"/>
      <scheme val="minor"/>
    </font>
    <font>
      <i/>
      <sz val="11"/>
      <color theme="1"/>
      <name val="League Spartan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6" fillId="3" borderId="9" applyNumberFormat="0" applyAlignment="0" applyProtection="0"/>
    <xf numFmtId="43" fontId="14" fillId="0" borderId="0" applyFont="0" applyFill="0" applyBorder="0" applyAlignment="0" applyProtection="0"/>
    <xf numFmtId="0" fontId="17" fillId="5" borderId="12" applyNumberFormat="0" applyAlignment="0" applyProtection="0"/>
  </cellStyleXfs>
  <cellXfs count="138">
    <xf numFmtId="0" fontId="0" fillId="0" borderId="0" xfId="0"/>
    <xf numFmtId="0" fontId="0" fillId="2" borderId="0" xfId="0" applyFill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8" xfId="0" applyBorder="1"/>
    <xf numFmtId="0" fontId="0" fillId="0" borderId="0" xfId="0" applyBorder="1" applyAlignment="1"/>
    <xf numFmtId="0" fontId="5" fillId="0" borderId="5" xfId="0" applyFont="1" applyBorder="1" applyAlignment="1">
      <alignment vertical="center"/>
    </xf>
    <xf numFmtId="0" fontId="0" fillId="0" borderId="0" xfId="0" applyFill="1"/>
    <xf numFmtId="0" fontId="3" fillId="0" borderId="0" xfId="0" applyFont="1" applyFill="1" applyBorder="1" applyAlignment="1"/>
    <xf numFmtId="0" fontId="0" fillId="0" borderId="0" xfId="0" applyAlignment="1"/>
    <xf numFmtId="0" fontId="0" fillId="0" borderId="8" xfId="0" applyFill="1" applyBorder="1"/>
    <xf numFmtId="0" fontId="2" fillId="0" borderId="0" xfId="0" applyFont="1" applyFill="1" applyAlignment="1"/>
    <xf numFmtId="0" fontId="1" fillId="0" borderId="5" xfId="0" applyFont="1" applyBorder="1" applyAlignment="1">
      <alignment vertical="center"/>
    </xf>
    <xf numFmtId="0" fontId="0" fillId="0" borderId="10" xfId="0" applyBorder="1"/>
    <xf numFmtId="0" fontId="1" fillId="0" borderId="0" xfId="0" applyFont="1" applyBorder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/>
    <xf numFmtId="0" fontId="6" fillId="3" borderId="9" xfId="1"/>
    <xf numFmtId="0" fontId="0" fillId="0" borderId="0" xfId="0" quotePrefix="1"/>
    <xf numFmtId="164" fontId="0" fillId="0" borderId="0" xfId="0" applyNumberFormat="1"/>
    <xf numFmtId="0" fontId="0" fillId="0" borderId="0" xfId="0" applyFill="1" applyBorder="1"/>
    <xf numFmtId="164" fontId="0" fillId="0" borderId="0" xfId="0" quotePrefix="1" applyNumberFormat="1"/>
    <xf numFmtId="0" fontId="12" fillId="0" borderId="0" xfId="0" applyFont="1"/>
    <xf numFmtId="0" fontId="0" fillId="0" borderId="0" xfId="0" applyFont="1"/>
    <xf numFmtId="0" fontId="0" fillId="0" borderId="0" xfId="0" applyFont="1" applyFill="1" applyBorder="1"/>
    <xf numFmtId="0" fontId="15" fillId="0" borderId="0" xfId="0" applyFont="1"/>
    <xf numFmtId="0" fontId="0" fillId="0" borderId="0" xfId="0" applyBorder="1" applyAlignment="1">
      <alignment vertical="center"/>
    </xf>
    <xf numFmtId="0" fontId="15" fillId="0" borderId="0" xfId="0" applyFont="1" applyBorder="1" applyAlignment="1"/>
    <xf numFmtId="0" fontId="0" fillId="4" borderId="0" xfId="0" applyFill="1"/>
    <xf numFmtId="0" fontId="0" fillId="4" borderId="0" xfId="0" applyFill="1" applyBorder="1"/>
    <xf numFmtId="0" fontId="0" fillId="4" borderId="0" xfId="0" applyFill="1" applyBorder="1" applyAlignment="1"/>
    <xf numFmtId="165" fontId="0" fillId="0" borderId="0" xfId="2" applyNumberFormat="1" applyFont="1"/>
    <xf numFmtId="0" fontId="1" fillId="0" borderId="2" xfId="0" applyFont="1" applyBorder="1" applyAlignment="1">
      <alignment shrinkToFit="1"/>
    </xf>
    <xf numFmtId="0" fontId="1" fillId="0" borderId="5" xfId="0" applyFont="1" applyBorder="1" applyAlignment="1">
      <alignment shrinkToFit="1"/>
    </xf>
    <xf numFmtId="0" fontId="1" fillId="0" borderId="0" xfId="0" applyFont="1" applyBorder="1" applyAlignment="1"/>
    <xf numFmtId="0" fontId="17" fillId="5" borderId="12" xfId="3"/>
    <xf numFmtId="0" fontId="6" fillId="3" borderId="9" xfId="1" quotePrefix="1"/>
    <xf numFmtId="0" fontId="1" fillId="0" borderId="2" xfId="0" applyFont="1" applyBorder="1" applyAlignment="1">
      <alignment horizontal="center" shrinkToFit="1"/>
    </xf>
    <xf numFmtId="0" fontId="1" fillId="0" borderId="5" xfId="0" applyFont="1" applyBorder="1" applyAlignment="1">
      <alignment horizontal="center" shrinkToFit="1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2" fillId="2" borderId="0" xfId="0" applyFont="1" applyFill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5" fillId="0" borderId="5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 shrinkToFit="1"/>
    </xf>
    <xf numFmtId="0" fontId="15" fillId="0" borderId="5" xfId="0" applyFont="1" applyBorder="1" applyAlignment="1">
      <alignment horizontal="center" shrinkToFi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shrinkToFit="1"/>
    </xf>
    <xf numFmtId="0" fontId="18" fillId="0" borderId="1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</cellXfs>
  <cellStyles count="4">
    <cellStyle name="Comma" xfId="2" builtinId="3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4446-609C-4038-A86E-C3628D348FF2}">
  <sheetPr>
    <pageSetUpPr fitToPage="1"/>
  </sheetPr>
  <dimension ref="A1:EH71"/>
  <sheetViews>
    <sheetView tabSelected="1" zoomScale="85" zoomScaleNormal="85" workbookViewId="0">
      <selection activeCell="Z62" sqref="Z62:AM62"/>
    </sheetView>
  </sheetViews>
  <sheetFormatPr defaultColWidth="2.21875" defaultRowHeight="12" customHeight="1" x14ac:dyDescent="0.3"/>
  <cols>
    <col min="1" max="1" width="2.21875" style="31"/>
    <col min="95" max="95" width="2.21875" style="31"/>
  </cols>
  <sheetData>
    <row r="1" spans="2:138" s="31" customFormat="1" ht="12" customHeight="1" x14ac:dyDescent="0.3"/>
    <row r="3" spans="2:138" ht="12" customHeight="1" x14ac:dyDescent="0.3">
      <c r="C3" s="42" t="s">
        <v>64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18"/>
      <c r="AW3" s="43" t="s">
        <v>65</v>
      </c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T3" s="43" t="s">
        <v>66</v>
      </c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</row>
    <row r="4" spans="2:138" ht="12" customHeight="1" x14ac:dyDescent="0.6"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18"/>
      <c r="AW4" s="44" t="str">
        <f>Working!E2&amp;""</f>
        <v>August "Gus" Brambleburr</v>
      </c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28"/>
      <c r="BT4" s="61" t="str">
        <f>Working!E4&amp;""</f>
        <v/>
      </c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</row>
    <row r="5" spans="2:138" ht="12" customHeight="1" x14ac:dyDescent="0.6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18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28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</row>
    <row r="6" spans="2:138" ht="12" customHeight="1" x14ac:dyDescent="0.3">
      <c r="B6" s="10"/>
      <c r="DK6" s="10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</row>
    <row r="7" spans="2:138" ht="12" customHeight="1" x14ac:dyDescent="0.3">
      <c r="C7" s="43" t="s">
        <v>69</v>
      </c>
      <c r="D7" s="43"/>
      <c r="E7" s="43"/>
      <c r="F7" s="43"/>
      <c r="G7" s="43"/>
      <c r="H7" s="43"/>
      <c r="I7" s="43"/>
      <c r="J7" s="43"/>
      <c r="K7" s="43"/>
      <c r="L7" s="43"/>
      <c r="N7" s="43" t="s">
        <v>67</v>
      </c>
      <c r="O7" s="43"/>
      <c r="P7" s="43"/>
      <c r="Q7" s="43"/>
      <c r="R7" s="43"/>
      <c r="S7" s="43"/>
      <c r="T7" s="43"/>
      <c r="U7" s="43"/>
      <c r="V7" s="43"/>
      <c r="W7" s="43"/>
      <c r="X7" s="43"/>
      <c r="Z7" s="43" t="s">
        <v>68</v>
      </c>
      <c r="AA7" s="43"/>
      <c r="AB7" s="43"/>
      <c r="AC7" s="43"/>
      <c r="AD7" s="43"/>
      <c r="AE7" s="43"/>
      <c r="AF7" s="43"/>
      <c r="AG7" s="43"/>
      <c r="AH7" s="43"/>
      <c r="AI7" s="43"/>
      <c r="AJ7" s="4"/>
      <c r="AL7" s="43" t="s">
        <v>88</v>
      </c>
      <c r="AM7" s="43"/>
      <c r="AN7" s="43"/>
      <c r="AO7" s="43"/>
      <c r="AP7" s="43"/>
      <c r="AQ7" s="43"/>
      <c r="AR7" s="43"/>
      <c r="AS7" s="43"/>
      <c r="AT7" s="43"/>
      <c r="AU7" s="43"/>
      <c r="AV7" s="4"/>
      <c r="AW7" s="43" t="s">
        <v>137</v>
      </c>
      <c r="AX7" s="43"/>
      <c r="AY7" s="43"/>
      <c r="AZ7" s="43"/>
      <c r="BA7" s="43"/>
      <c r="BB7" s="43"/>
      <c r="BC7" s="43"/>
      <c r="BD7" s="43"/>
      <c r="BE7" s="43"/>
      <c r="BF7" s="43"/>
      <c r="BG7" s="4"/>
      <c r="BI7" s="43" t="s">
        <v>136</v>
      </c>
      <c r="BJ7" s="43"/>
      <c r="BK7" s="43"/>
      <c r="BL7" s="43"/>
      <c r="BM7" s="43"/>
      <c r="BN7" s="43"/>
      <c r="BO7" s="43"/>
      <c r="BP7" s="43"/>
      <c r="BQ7" s="43"/>
      <c r="BR7" s="43"/>
      <c r="BT7" s="43" t="s">
        <v>70</v>
      </c>
      <c r="BU7" s="43"/>
      <c r="BV7" s="43"/>
      <c r="BW7" s="43"/>
      <c r="BX7" s="4"/>
      <c r="BY7" s="43" t="s">
        <v>138</v>
      </c>
      <c r="BZ7" s="43"/>
      <c r="CA7" s="43"/>
      <c r="CB7" s="43"/>
      <c r="CC7" s="43"/>
      <c r="CD7" s="43"/>
      <c r="CE7" s="43" t="s">
        <v>78</v>
      </c>
      <c r="CF7" s="43"/>
      <c r="CG7" s="43"/>
      <c r="CH7" s="43"/>
      <c r="CI7" s="43"/>
      <c r="CJ7" s="43"/>
      <c r="CK7" s="43"/>
      <c r="CL7" s="43"/>
      <c r="CM7" s="43"/>
      <c r="CN7" s="43"/>
      <c r="CO7" s="43"/>
    </row>
    <row r="8" spans="2:138" ht="12" customHeight="1" x14ac:dyDescent="0.6">
      <c r="C8" s="61" t="str">
        <f>Working!B2&amp;""</f>
        <v>Unaligned</v>
      </c>
      <c r="D8" s="61"/>
      <c r="E8" s="61"/>
      <c r="F8" s="61"/>
      <c r="G8" s="61"/>
      <c r="H8" s="61"/>
      <c r="I8" s="61"/>
      <c r="J8" s="61"/>
      <c r="K8" s="61"/>
      <c r="L8" s="61"/>
      <c r="M8" s="28"/>
      <c r="N8" s="61" t="str">
        <f>Working!B4&amp;""</f>
        <v>Halfling</v>
      </c>
      <c r="O8" s="61"/>
      <c r="P8" s="61"/>
      <c r="Q8" s="61"/>
      <c r="R8" s="61"/>
      <c r="S8" s="61"/>
      <c r="T8" s="61"/>
      <c r="U8" s="61"/>
      <c r="V8" s="61"/>
      <c r="W8" s="61"/>
      <c r="X8" s="61"/>
      <c r="Y8" s="28"/>
      <c r="Z8" s="63" t="str">
        <f>Working!C7&amp;""</f>
        <v>Jester (Clown)</v>
      </c>
      <c r="AA8" s="63"/>
      <c r="AB8" s="63"/>
      <c r="AC8" s="63"/>
      <c r="AD8" s="63"/>
      <c r="AE8" s="63"/>
      <c r="AF8" s="63"/>
      <c r="AG8" s="63"/>
      <c r="AH8" s="63"/>
      <c r="AI8" s="63"/>
      <c r="AJ8" s="30"/>
      <c r="AK8" s="28"/>
      <c r="AL8" s="63" t="str">
        <f>Working!B10&amp;""</f>
        <v>Dabbles in Commanding</v>
      </c>
      <c r="AM8" s="63"/>
      <c r="AN8" s="63"/>
      <c r="AO8" s="63"/>
      <c r="AP8" s="63"/>
      <c r="AQ8" s="63"/>
      <c r="AR8" s="63"/>
      <c r="AS8" s="63"/>
      <c r="AT8" s="63"/>
      <c r="AU8" s="63"/>
      <c r="AV8" s="30"/>
      <c r="AW8" s="61" t="str">
        <f>Working!B12&amp;""</f>
        <v/>
      </c>
      <c r="AX8" s="61"/>
      <c r="AY8" s="61"/>
      <c r="AZ8" s="61"/>
      <c r="BA8" s="61"/>
      <c r="BB8" s="61"/>
      <c r="BC8" s="61"/>
      <c r="BD8" s="61"/>
      <c r="BE8" s="61"/>
      <c r="BF8" s="61"/>
      <c r="BG8" s="30"/>
      <c r="BH8" s="28"/>
      <c r="BI8" s="61" t="str">
        <f>Working!B13&amp;""</f>
        <v/>
      </c>
      <c r="BJ8" s="61"/>
      <c r="BK8" s="61"/>
      <c r="BL8" s="61"/>
      <c r="BM8" s="61"/>
      <c r="BN8" s="61"/>
      <c r="BO8" s="61"/>
      <c r="BP8" s="61"/>
      <c r="BQ8" s="61"/>
      <c r="BR8" s="61"/>
      <c r="BS8" s="28"/>
      <c r="BT8" s="61">
        <f>Working!B15</f>
        <v>1</v>
      </c>
      <c r="BU8" s="61"/>
      <c r="BV8" s="61"/>
      <c r="BW8" s="61"/>
      <c r="BX8" s="30"/>
      <c r="BY8" s="30"/>
      <c r="BZ8" s="59">
        <f>VLOOKUP(BT8,Tables!A23:B52,2)</f>
        <v>1000</v>
      </c>
      <c r="CA8" s="59"/>
      <c r="CB8" s="59"/>
      <c r="CC8" s="59"/>
      <c r="CD8" s="28"/>
      <c r="CE8" s="61" t="str">
        <f>Working!E6&amp;""</f>
        <v/>
      </c>
      <c r="CF8" s="61"/>
      <c r="CG8" s="61"/>
      <c r="CH8" s="61"/>
      <c r="CI8" s="61"/>
      <c r="CJ8" s="61"/>
      <c r="CK8" s="61"/>
      <c r="CL8" s="61"/>
      <c r="CM8" s="61"/>
      <c r="CN8" s="61"/>
      <c r="CO8" s="61"/>
    </row>
    <row r="9" spans="2:138" ht="12" customHeight="1" x14ac:dyDescent="0.6">
      <c r="C9" s="62"/>
      <c r="D9" s="62"/>
      <c r="E9" s="62"/>
      <c r="F9" s="62"/>
      <c r="G9" s="62"/>
      <c r="H9" s="62"/>
      <c r="I9" s="62"/>
      <c r="J9" s="62"/>
      <c r="K9" s="62"/>
      <c r="L9" s="62"/>
      <c r="M9" s="28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28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30"/>
      <c r="AK9" s="28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30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30"/>
      <c r="BH9" s="28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28"/>
      <c r="BT9" s="62"/>
      <c r="BU9" s="62"/>
      <c r="BV9" s="62"/>
      <c r="BW9" s="62"/>
      <c r="BX9" s="30"/>
      <c r="BY9" s="30"/>
      <c r="BZ9" s="60"/>
      <c r="CA9" s="60"/>
      <c r="CB9" s="60"/>
      <c r="CC9" s="60"/>
      <c r="CD9" s="28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</row>
    <row r="10" spans="2:138" ht="12" customHeight="1" x14ac:dyDescent="0.3">
      <c r="AV10" s="2"/>
    </row>
    <row r="11" spans="2:138" ht="12" customHeight="1" x14ac:dyDescent="0.6">
      <c r="C11" s="131" t="s">
        <v>0</v>
      </c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4"/>
      <c r="Z11" s="58" t="s">
        <v>1</v>
      </c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W11" s="58" t="s">
        <v>2</v>
      </c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T11" s="58" t="s">
        <v>57</v>
      </c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</row>
    <row r="12" spans="2:138" ht="12" customHeight="1" x14ac:dyDescent="0.6"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4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</row>
    <row r="13" spans="2:138" ht="12" customHeight="1" x14ac:dyDescent="0.3">
      <c r="BT13" s="50" t="s">
        <v>139</v>
      </c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</row>
    <row r="14" spans="2:138" ht="12" customHeight="1" x14ac:dyDescent="0.6">
      <c r="C14" s="113" t="s">
        <v>3</v>
      </c>
      <c r="D14" s="113"/>
      <c r="E14" s="113"/>
      <c r="F14" s="113"/>
      <c r="G14" s="3"/>
      <c r="R14" s="113" t="s">
        <v>5</v>
      </c>
      <c r="S14" s="113"/>
      <c r="T14" s="113"/>
      <c r="V14" s="121" t="s">
        <v>96</v>
      </c>
      <c r="W14" s="121"/>
      <c r="X14" s="121"/>
      <c r="Y14" s="3"/>
      <c r="Z14" s="113" t="s">
        <v>3</v>
      </c>
      <c r="AA14" s="113"/>
      <c r="AB14" s="113"/>
      <c r="AC14" s="113"/>
      <c r="AO14" s="4" t="s">
        <v>34</v>
      </c>
      <c r="AP14" s="4"/>
      <c r="AQ14" s="4"/>
      <c r="AR14" s="4"/>
      <c r="AS14" s="4"/>
      <c r="AT14" s="4"/>
      <c r="AU14" s="4"/>
      <c r="AW14" s="112" t="s">
        <v>3</v>
      </c>
      <c r="AX14" s="113"/>
      <c r="AY14" s="113"/>
      <c r="AZ14" s="113"/>
      <c r="BA14" s="113"/>
      <c r="BB14" s="113"/>
      <c r="BC14" s="113"/>
      <c r="BD14" s="113"/>
      <c r="BE14" s="9"/>
      <c r="BF14" s="9"/>
      <c r="BG14" s="9"/>
      <c r="BH14" s="112" t="s">
        <v>3</v>
      </c>
      <c r="BI14" s="113"/>
      <c r="BJ14" s="113"/>
      <c r="BK14" s="113"/>
      <c r="BL14" s="113"/>
      <c r="BM14" s="113"/>
      <c r="BN14" s="113"/>
      <c r="BO14" s="113"/>
      <c r="BP14" s="9"/>
      <c r="BQ14" s="9"/>
      <c r="BR14" s="9"/>
      <c r="BS14" s="11"/>
      <c r="BT14" s="40" t="str">
        <f>Working!C139&amp;""</f>
        <v>Double Your Efforts [class]</v>
      </c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</row>
    <row r="15" spans="2:138" ht="12" customHeight="1" x14ac:dyDescent="0.6">
      <c r="C15" s="77">
        <f>Working!G18</f>
        <v>10</v>
      </c>
      <c r="D15" s="78"/>
      <c r="E15" s="78"/>
      <c r="F15" s="79"/>
      <c r="G15" s="114" t="s">
        <v>4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16"/>
      <c r="R15" s="95">
        <f>Working!H18</f>
        <v>0</v>
      </c>
      <c r="S15" s="96"/>
      <c r="T15" s="96"/>
      <c r="U15" s="1"/>
      <c r="V15" s="95">
        <f>Working!I18</f>
        <v>0</v>
      </c>
      <c r="W15" s="96"/>
      <c r="X15" s="99"/>
      <c r="Y15" s="2"/>
      <c r="Z15" s="77">
        <f>Working!C51</f>
        <v>16</v>
      </c>
      <c r="AA15" s="78"/>
      <c r="AB15" s="78"/>
      <c r="AC15" s="79"/>
      <c r="AD15" s="83" t="s">
        <v>30</v>
      </c>
      <c r="AE15" s="84"/>
      <c r="AF15" s="84"/>
      <c r="AG15" s="84"/>
      <c r="AH15" s="84"/>
      <c r="AI15" s="84"/>
      <c r="AJ15" s="84"/>
      <c r="AK15" s="84"/>
      <c r="AL15" s="84"/>
      <c r="AM15" s="85"/>
      <c r="AO15" s="122"/>
      <c r="AP15" s="123"/>
      <c r="AQ15" s="123"/>
      <c r="AR15" s="123"/>
      <c r="AS15" s="123"/>
      <c r="AT15" s="123"/>
      <c r="AU15" s="124"/>
      <c r="AW15" s="13"/>
      <c r="AX15" s="71">
        <f>Working!D66</f>
        <v>4</v>
      </c>
      <c r="AY15" s="72"/>
      <c r="AZ15" s="110" t="s">
        <v>35</v>
      </c>
      <c r="BA15" s="111"/>
      <c r="BB15" s="111"/>
      <c r="BC15" s="111"/>
      <c r="BD15" s="111"/>
      <c r="BE15" s="111"/>
      <c r="BF15" s="111"/>
      <c r="BG15" s="111"/>
      <c r="BH15" s="7"/>
      <c r="BI15" s="46">
        <f>Working!E69</f>
        <v>6</v>
      </c>
      <c r="BJ15" s="48"/>
      <c r="BK15" s="110" t="s">
        <v>36</v>
      </c>
      <c r="BL15" s="111"/>
      <c r="BM15" s="111"/>
      <c r="BN15" s="111"/>
      <c r="BO15" s="111"/>
      <c r="BP15" s="111"/>
      <c r="BQ15" s="111"/>
      <c r="BR15" s="111"/>
      <c r="BS15" s="1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</row>
    <row r="16" spans="2:138" ht="12" customHeight="1" x14ac:dyDescent="0.6">
      <c r="C16" s="80"/>
      <c r="D16" s="81"/>
      <c r="E16" s="81"/>
      <c r="F16" s="82"/>
      <c r="G16" s="114"/>
      <c r="H16" s="115"/>
      <c r="I16" s="115"/>
      <c r="J16" s="115"/>
      <c r="K16" s="115"/>
      <c r="L16" s="115"/>
      <c r="M16" s="115"/>
      <c r="N16" s="115"/>
      <c r="O16" s="115"/>
      <c r="P16" s="115"/>
      <c r="Q16" s="116"/>
      <c r="R16" s="97"/>
      <c r="S16" s="98"/>
      <c r="T16" s="98"/>
      <c r="U16" s="1"/>
      <c r="V16" s="97"/>
      <c r="W16" s="98"/>
      <c r="X16" s="100"/>
      <c r="Z16" s="80"/>
      <c r="AA16" s="81"/>
      <c r="AB16" s="81"/>
      <c r="AC16" s="82"/>
      <c r="AD16" s="83"/>
      <c r="AE16" s="84"/>
      <c r="AF16" s="84"/>
      <c r="AG16" s="84"/>
      <c r="AH16" s="84"/>
      <c r="AI16" s="84"/>
      <c r="AJ16" s="84"/>
      <c r="AK16" s="84"/>
      <c r="AL16" s="84"/>
      <c r="AM16" s="85"/>
      <c r="AO16" s="125"/>
      <c r="AP16" s="126"/>
      <c r="AQ16" s="126"/>
      <c r="AR16" s="126"/>
      <c r="AS16" s="126"/>
      <c r="AT16" s="126"/>
      <c r="AU16" s="127"/>
      <c r="AW16" s="10"/>
      <c r="AX16" s="73"/>
      <c r="AY16" s="74"/>
      <c r="AZ16" s="83"/>
      <c r="BA16" s="84"/>
      <c r="BB16" s="84"/>
      <c r="BC16" s="84"/>
      <c r="BD16" s="84"/>
      <c r="BE16" s="84"/>
      <c r="BF16" s="84"/>
      <c r="BG16" s="84"/>
      <c r="BI16" s="49"/>
      <c r="BJ16" s="51"/>
      <c r="BK16" s="83"/>
      <c r="BL16" s="84"/>
      <c r="BM16" s="84"/>
      <c r="BN16" s="84"/>
      <c r="BO16" s="84"/>
      <c r="BP16" s="84"/>
      <c r="BQ16" s="84"/>
      <c r="BR16" s="84"/>
      <c r="BS16" s="11"/>
      <c r="BT16" s="40" t="str">
        <f>Working!C140&amp;""</f>
        <v>Brave - +5 saves vs fear [ancestry]</v>
      </c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</row>
    <row r="17" spans="3:93" ht="12" customHeight="1" x14ac:dyDescent="0.3">
      <c r="C17" s="107" t="s">
        <v>7</v>
      </c>
      <c r="D17" s="107"/>
      <c r="E17" s="107"/>
      <c r="F17" s="5"/>
      <c r="G17" s="5"/>
      <c r="H17" s="5"/>
      <c r="I17" s="5"/>
      <c r="J17" s="5"/>
      <c r="K17" s="108" t="s">
        <v>8</v>
      </c>
      <c r="L17" s="108"/>
      <c r="M17" s="108"/>
      <c r="N17" s="108"/>
      <c r="AA17" s="86" t="s">
        <v>60</v>
      </c>
      <c r="AB17" s="86"/>
      <c r="AC17" s="86"/>
      <c r="AD17" s="86"/>
      <c r="AE17" s="86"/>
      <c r="AF17" s="86"/>
      <c r="AG17" s="29"/>
      <c r="AH17" s="86" t="s">
        <v>50</v>
      </c>
      <c r="AI17" s="86"/>
      <c r="AJ17" s="87" t="s">
        <v>51</v>
      </c>
      <c r="AK17" s="87"/>
      <c r="AL17" s="87"/>
      <c r="AM17" s="87"/>
      <c r="AO17" s="125"/>
      <c r="AP17" s="126"/>
      <c r="AQ17" s="126"/>
      <c r="AR17" s="126"/>
      <c r="AS17" s="126"/>
      <c r="AT17" s="126"/>
      <c r="AU17" s="127"/>
      <c r="AW17" s="10"/>
      <c r="AX17" s="10"/>
      <c r="AY17" s="10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</row>
    <row r="18" spans="3:93" ht="12" customHeight="1" x14ac:dyDescent="0.3">
      <c r="C18" s="94" t="str">
        <f>Working!C28&amp;""</f>
        <v/>
      </c>
      <c r="D18" s="94"/>
      <c r="E18" s="104" t="s">
        <v>6</v>
      </c>
      <c r="F18" s="106"/>
      <c r="G18" s="106"/>
      <c r="H18" s="106"/>
      <c r="I18" s="106"/>
      <c r="J18" s="106"/>
      <c r="K18" s="105"/>
      <c r="L18" s="71">
        <f>Working!F28</f>
        <v>0</v>
      </c>
      <c r="M18" s="72"/>
      <c r="Z18" s="8"/>
      <c r="AA18" s="88" t="str">
        <f>Working!H46</f>
        <v>Leather</v>
      </c>
      <c r="AB18" s="89"/>
      <c r="AC18" s="89"/>
      <c r="AD18" s="89"/>
      <c r="AE18" s="89"/>
      <c r="AF18" s="90"/>
      <c r="AH18" s="71">
        <f>Working!H47</f>
        <v>0</v>
      </c>
      <c r="AI18" s="72"/>
      <c r="AK18" s="117" t="str">
        <f>Working!F45&amp;""</f>
        <v/>
      </c>
      <c r="AL18" s="118"/>
      <c r="AO18" s="125"/>
      <c r="AP18" s="126"/>
      <c r="AQ18" s="126"/>
      <c r="AR18" s="126"/>
      <c r="AS18" s="126"/>
      <c r="AT18" s="126"/>
      <c r="AU18" s="127"/>
      <c r="AX18" s="50" t="s">
        <v>59</v>
      </c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17"/>
      <c r="BS18" s="17"/>
      <c r="BT18" s="40" t="str">
        <f>Working!C141&amp;""</f>
        <v>Halfling Nimbleness - +2 AC vs AoO [ancestry]</v>
      </c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</row>
    <row r="19" spans="3:93" ht="12" customHeight="1" x14ac:dyDescent="0.3">
      <c r="C19" s="94"/>
      <c r="D19" s="94"/>
      <c r="E19" s="104"/>
      <c r="F19" s="106"/>
      <c r="G19" s="106"/>
      <c r="H19" s="106"/>
      <c r="I19" s="106"/>
      <c r="J19" s="106"/>
      <c r="K19" s="105"/>
      <c r="L19" s="73"/>
      <c r="M19" s="74"/>
      <c r="Z19" s="8"/>
      <c r="AA19" s="91"/>
      <c r="AB19" s="92"/>
      <c r="AC19" s="92"/>
      <c r="AD19" s="92"/>
      <c r="AE19" s="92"/>
      <c r="AF19" s="93"/>
      <c r="AH19" s="73"/>
      <c r="AI19" s="74"/>
      <c r="AK19" s="119"/>
      <c r="AL19" s="120"/>
      <c r="AO19" s="125"/>
      <c r="AP19" s="126"/>
      <c r="AQ19" s="126"/>
      <c r="AR19" s="126"/>
      <c r="AS19" s="126"/>
      <c r="AT19" s="126"/>
      <c r="AU19" s="127"/>
      <c r="AX19" s="122" t="s">
        <v>152</v>
      </c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4"/>
      <c r="BR19" s="8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</row>
    <row r="20" spans="3:93" ht="12" customHeight="1" x14ac:dyDescent="0.3">
      <c r="R20" s="113" t="s">
        <v>5</v>
      </c>
      <c r="S20" s="113"/>
      <c r="T20" s="113"/>
      <c r="V20" s="121" t="s">
        <v>96</v>
      </c>
      <c r="W20" s="121"/>
      <c r="X20" s="121"/>
      <c r="AO20" s="125"/>
      <c r="AP20" s="126"/>
      <c r="AQ20" s="126"/>
      <c r="AR20" s="126"/>
      <c r="AS20" s="126"/>
      <c r="AT20" s="126"/>
      <c r="AU20" s="127"/>
      <c r="AX20" s="128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30"/>
      <c r="BR20" s="8"/>
      <c r="BT20" s="40" t="str">
        <f>Working!C142&amp;""</f>
        <v>Character Actor [class]</v>
      </c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</row>
    <row r="21" spans="3:93" ht="12" customHeight="1" x14ac:dyDescent="0.3">
      <c r="C21" s="77">
        <f>Working!G19</f>
        <v>12</v>
      </c>
      <c r="D21" s="78"/>
      <c r="E21" s="78"/>
      <c r="F21" s="79"/>
      <c r="G21" s="114" t="s">
        <v>9</v>
      </c>
      <c r="H21" s="115"/>
      <c r="I21" s="115"/>
      <c r="J21" s="115"/>
      <c r="K21" s="115"/>
      <c r="L21" s="115"/>
      <c r="M21" s="115"/>
      <c r="N21" s="115"/>
      <c r="O21" s="115"/>
      <c r="P21" s="115"/>
      <c r="Q21" s="116"/>
      <c r="R21" s="95">
        <f>Working!H19</f>
        <v>1</v>
      </c>
      <c r="S21" s="96"/>
      <c r="T21" s="96"/>
      <c r="U21" s="1"/>
      <c r="V21" s="95">
        <f>Working!I19</f>
        <v>1</v>
      </c>
      <c r="W21" s="96"/>
      <c r="X21" s="99"/>
      <c r="Z21" s="77">
        <f>Working!G54</f>
        <v>11</v>
      </c>
      <c r="AA21" s="78"/>
      <c r="AB21" s="78"/>
      <c r="AC21" s="79"/>
      <c r="AD21" s="83" t="s">
        <v>31</v>
      </c>
      <c r="AE21" s="84"/>
      <c r="AF21" s="84"/>
      <c r="AG21" s="84"/>
      <c r="AH21" s="84"/>
      <c r="AI21" s="84"/>
      <c r="AJ21" s="84"/>
      <c r="AK21" s="84"/>
      <c r="AL21" s="84"/>
      <c r="AM21" s="85"/>
      <c r="AO21" s="125"/>
      <c r="AP21" s="126"/>
      <c r="AQ21" s="126"/>
      <c r="AR21" s="126"/>
      <c r="AS21" s="126"/>
      <c r="AT21" s="126"/>
      <c r="AU21" s="127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</row>
    <row r="22" spans="3:93" ht="12" customHeight="1" x14ac:dyDescent="0.3">
      <c r="C22" s="80"/>
      <c r="D22" s="81"/>
      <c r="E22" s="81"/>
      <c r="F22" s="82"/>
      <c r="G22" s="114"/>
      <c r="H22" s="115"/>
      <c r="I22" s="115"/>
      <c r="J22" s="115"/>
      <c r="K22" s="115"/>
      <c r="L22" s="115"/>
      <c r="M22" s="115"/>
      <c r="N22" s="115"/>
      <c r="O22" s="115"/>
      <c r="P22" s="115"/>
      <c r="Q22" s="116"/>
      <c r="R22" s="97"/>
      <c r="S22" s="98"/>
      <c r="T22" s="98"/>
      <c r="U22" s="1"/>
      <c r="V22" s="97"/>
      <c r="W22" s="98"/>
      <c r="X22" s="100"/>
      <c r="Z22" s="80"/>
      <c r="AA22" s="81"/>
      <c r="AB22" s="81"/>
      <c r="AC22" s="82"/>
      <c r="AD22" s="83"/>
      <c r="AE22" s="84"/>
      <c r="AF22" s="84"/>
      <c r="AG22" s="84"/>
      <c r="AH22" s="84"/>
      <c r="AI22" s="84"/>
      <c r="AJ22" s="84"/>
      <c r="AK22" s="84"/>
      <c r="AL22" s="84"/>
      <c r="AM22" s="85"/>
      <c r="AO22" s="125"/>
      <c r="AP22" s="126"/>
      <c r="AQ22" s="126"/>
      <c r="AR22" s="126"/>
      <c r="AS22" s="126"/>
      <c r="AT22" s="126"/>
      <c r="AU22" s="127"/>
      <c r="AW22" s="58" t="s">
        <v>37</v>
      </c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T22" s="40" t="str">
        <f>Working!C143&amp;""</f>
        <v>Clown [talent]</v>
      </c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</row>
    <row r="23" spans="3:93" ht="12" customHeight="1" x14ac:dyDescent="0.3">
      <c r="C23" s="107"/>
      <c r="D23" s="107"/>
      <c r="E23" s="107"/>
      <c r="F23" s="5"/>
      <c r="G23" s="5"/>
      <c r="H23" s="5"/>
      <c r="I23" s="5"/>
      <c r="J23" s="5"/>
      <c r="K23" s="108"/>
      <c r="L23" s="108"/>
      <c r="M23" s="108"/>
      <c r="N23" s="108"/>
      <c r="AO23" s="125"/>
      <c r="AP23" s="126"/>
      <c r="AQ23" s="126"/>
      <c r="AR23" s="126"/>
      <c r="AS23" s="126"/>
      <c r="AT23" s="126"/>
      <c r="AU23" s="127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</row>
    <row r="24" spans="3:93" ht="12" customHeight="1" x14ac:dyDescent="0.3">
      <c r="C24" s="94" t="str">
        <f>Working!C32&amp;""</f>
        <v/>
      </c>
      <c r="D24" s="94"/>
      <c r="E24" s="104" t="s">
        <v>10</v>
      </c>
      <c r="F24" s="106"/>
      <c r="G24" s="106"/>
      <c r="H24" s="106"/>
      <c r="I24" s="106"/>
      <c r="J24" s="106"/>
      <c r="K24" s="105"/>
      <c r="L24" s="71">
        <f>Working!F32</f>
        <v>1</v>
      </c>
      <c r="M24" s="72"/>
      <c r="N24" s="4"/>
      <c r="Z24" s="77">
        <f>Working!G56</f>
        <v>14</v>
      </c>
      <c r="AA24" s="78"/>
      <c r="AB24" s="78"/>
      <c r="AC24" s="79"/>
      <c r="AD24" s="83" t="s">
        <v>32</v>
      </c>
      <c r="AE24" s="84"/>
      <c r="AF24" s="84"/>
      <c r="AG24" s="84"/>
      <c r="AH24" s="84"/>
      <c r="AI24" s="84"/>
      <c r="AJ24" s="84"/>
      <c r="AK24" s="84"/>
      <c r="AL24" s="84"/>
      <c r="AM24" s="85"/>
      <c r="AO24" s="125"/>
      <c r="AP24" s="126"/>
      <c r="AQ24" s="126"/>
      <c r="AR24" s="126"/>
      <c r="AS24" s="126"/>
      <c r="AT24" s="126"/>
      <c r="AU24" s="127"/>
      <c r="BT24" s="40" t="str">
        <f>Working!C144&amp;""</f>
        <v/>
      </c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</row>
    <row r="25" spans="3:93" ht="12" customHeight="1" x14ac:dyDescent="0.3">
      <c r="C25" s="94"/>
      <c r="D25" s="94"/>
      <c r="E25" s="104"/>
      <c r="F25" s="106"/>
      <c r="G25" s="106"/>
      <c r="H25" s="106"/>
      <c r="I25" s="106"/>
      <c r="J25" s="106"/>
      <c r="K25" s="105"/>
      <c r="L25" s="73"/>
      <c r="M25" s="74"/>
      <c r="N25" s="4"/>
      <c r="Z25" s="80"/>
      <c r="AA25" s="81"/>
      <c r="AB25" s="81"/>
      <c r="AC25" s="82"/>
      <c r="AD25" s="83"/>
      <c r="AE25" s="84"/>
      <c r="AF25" s="84"/>
      <c r="AG25" s="84"/>
      <c r="AH25" s="84"/>
      <c r="AI25" s="84"/>
      <c r="AJ25" s="84"/>
      <c r="AK25" s="84"/>
      <c r="AL25" s="84"/>
      <c r="AM25" s="85"/>
      <c r="AO25" s="125"/>
      <c r="AP25" s="126"/>
      <c r="AQ25" s="126"/>
      <c r="AR25" s="126"/>
      <c r="AS25" s="126"/>
      <c r="AT25" s="126"/>
      <c r="AU25" s="127"/>
      <c r="AW25" s="2"/>
      <c r="AX25" s="104" t="s">
        <v>38</v>
      </c>
      <c r="AY25" s="104"/>
      <c r="AZ25" s="104"/>
      <c r="BA25" s="104"/>
      <c r="BB25" s="104"/>
      <c r="BC25" s="104"/>
      <c r="BD25" s="105"/>
      <c r="BE25" s="46">
        <f>Working!C61</f>
        <v>22</v>
      </c>
      <c r="BF25" s="48"/>
      <c r="BJ25" s="104" t="s">
        <v>40</v>
      </c>
      <c r="BK25" s="104"/>
      <c r="BL25" s="104"/>
      <c r="BM25" s="104"/>
      <c r="BN25" s="104"/>
      <c r="BO25" s="104"/>
      <c r="BP25" s="105"/>
      <c r="BQ25" s="46">
        <f>Working!D61</f>
        <v>11</v>
      </c>
      <c r="BR25" s="48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</row>
    <row r="26" spans="3:93" ht="12" customHeight="1" x14ac:dyDescent="0.3">
      <c r="R26" s="113" t="s">
        <v>5</v>
      </c>
      <c r="S26" s="113"/>
      <c r="T26" s="113"/>
      <c r="V26" s="121" t="s">
        <v>96</v>
      </c>
      <c r="W26" s="121"/>
      <c r="X26" s="121"/>
      <c r="AC26" s="12"/>
      <c r="AD26" s="12"/>
      <c r="AE26" s="12"/>
      <c r="AF26" s="12"/>
      <c r="AG26" s="12"/>
      <c r="AH26" s="12"/>
      <c r="AI26" s="12"/>
      <c r="AO26" s="125"/>
      <c r="AP26" s="126"/>
      <c r="AQ26" s="126"/>
      <c r="AR26" s="126"/>
      <c r="AS26" s="126"/>
      <c r="AT26" s="126"/>
      <c r="AU26" s="127"/>
      <c r="AW26" s="2"/>
      <c r="AX26" s="104"/>
      <c r="AY26" s="104"/>
      <c r="AZ26" s="104"/>
      <c r="BA26" s="104"/>
      <c r="BB26" s="104"/>
      <c r="BC26" s="104"/>
      <c r="BD26" s="105"/>
      <c r="BE26" s="49"/>
      <c r="BF26" s="51"/>
      <c r="BJ26" s="104"/>
      <c r="BK26" s="104"/>
      <c r="BL26" s="104"/>
      <c r="BM26" s="104"/>
      <c r="BN26" s="104"/>
      <c r="BO26" s="104"/>
      <c r="BP26" s="105"/>
      <c r="BQ26" s="49"/>
      <c r="BR26" s="51"/>
      <c r="BT26" s="40" t="str">
        <f>Working!C145&amp;""</f>
        <v/>
      </c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</row>
    <row r="27" spans="3:93" ht="12" customHeight="1" x14ac:dyDescent="0.3">
      <c r="C27" s="77">
        <f>Working!G20</f>
        <v>18</v>
      </c>
      <c r="D27" s="78"/>
      <c r="E27" s="78"/>
      <c r="F27" s="79"/>
      <c r="G27" s="114" t="s">
        <v>11</v>
      </c>
      <c r="H27" s="115"/>
      <c r="I27" s="115"/>
      <c r="J27" s="115"/>
      <c r="K27" s="115"/>
      <c r="L27" s="115"/>
      <c r="M27" s="115"/>
      <c r="N27" s="115"/>
      <c r="O27" s="115"/>
      <c r="P27" s="115"/>
      <c r="Q27" s="116"/>
      <c r="R27" s="95">
        <f>Working!H20</f>
        <v>4</v>
      </c>
      <c r="S27" s="96"/>
      <c r="T27" s="96"/>
      <c r="U27" s="1"/>
      <c r="V27" s="95">
        <f>Working!I20</f>
        <v>4</v>
      </c>
      <c r="W27" s="96"/>
      <c r="X27" s="99"/>
      <c r="Z27" s="77">
        <f>Working!G58</f>
        <v>16</v>
      </c>
      <c r="AA27" s="78"/>
      <c r="AB27" s="78"/>
      <c r="AC27" s="79"/>
      <c r="AD27" s="83" t="s">
        <v>33</v>
      </c>
      <c r="AE27" s="84"/>
      <c r="AF27" s="84"/>
      <c r="AG27" s="84"/>
      <c r="AH27" s="84"/>
      <c r="AI27" s="84"/>
      <c r="AJ27" s="84"/>
      <c r="AK27" s="84"/>
      <c r="AL27" s="84"/>
      <c r="AM27" s="85"/>
      <c r="AO27" s="125"/>
      <c r="AP27" s="126"/>
      <c r="AQ27" s="126"/>
      <c r="AR27" s="126"/>
      <c r="AS27" s="126"/>
      <c r="AT27" s="126"/>
      <c r="AU27" s="127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</row>
    <row r="28" spans="3:93" ht="12" customHeight="1" x14ac:dyDescent="0.3">
      <c r="C28" s="80"/>
      <c r="D28" s="81"/>
      <c r="E28" s="81"/>
      <c r="F28" s="82"/>
      <c r="G28" s="114"/>
      <c r="H28" s="115"/>
      <c r="I28" s="115"/>
      <c r="J28" s="115"/>
      <c r="K28" s="115"/>
      <c r="L28" s="115"/>
      <c r="M28" s="115"/>
      <c r="N28" s="115"/>
      <c r="O28" s="115"/>
      <c r="P28" s="115"/>
      <c r="Q28" s="116"/>
      <c r="R28" s="97"/>
      <c r="S28" s="98"/>
      <c r="T28" s="98"/>
      <c r="U28" s="1"/>
      <c r="V28" s="97"/>
      <c r="W28" s="98"/>
      <c r="X28" s="100"/>
      <c r="Y28" s="23"/>
      <c r="Z28" s="80"/>
      <c r="AA28" s="81"/>
      <c r="AB28" s="81"/>
      <c r="AC28" s="82"/>
      <c r="AD28" s="83"/>
      <c r="AE28" s="84"/>
      <c r="AF28" s="84"/>
      <c r="AG28" s="84"/>
      <c r="AH28" s="84"/>
      <c r="AI28" s="84"/>
      <c r="AJ28" s="84"/>
      <c r="AK28" s="84"/>
      <c r="AL28" s="84"/>
      <c r="AM28" s="85"/>
      <c r="AO28" s="128"/>
      <c r="AP28" s="129"/>
      <c r="AQ28" s="129"/>
      <c r="AR28" s="129"/>
      <c r="AS28" s="129"/>
      <c r="AT28" s="129"/>
      <c r="AU28" s="130"/>
      <c r="AX28" s="104" t="s">
        <v>42</v>
      </c>
      <c r="AY28" s="104"/>
      <c r="AZ28" s="104"/>
      <c r="BA28" s="104"/>
      <c r="BB28" s="104"/>
      <c r="BC28" s="104"/>
      <c r="BD28" s="104"/>
      <c r="BE28" s="46">
        <f>Working!C63</f>
        <v>7</v>
      </c>
      <c r="BF28" s="48"/>
      <c r="BJ28" s="104" t="s">
        <v>41</v>
      </c>
      <c r="BK28" s="104"/>
      <c r="BL28" s="104"/>
      <c r="BM28" s="104"/>
      <c r="BN28" s="104"/>
      <c r="BO28" s="104"/>
      <c r="BP28" s="104"/>
      <c r="BQ28" s="46">
        <f>Working!E61</f>
        <v>5</v>
      </c>
      <c r="BR28" s="48"/>
      <c r="BT28" s="40" t="str">
        <f>Working!C146&amp;""</f>
        <v/>
      </c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</row>
    <row r="29" spans="3:93" ht="12" customHeight="1" x14ac:dyDescent="0.3">
      <c r="C29" s="107"/>
      <c r="D29" s="107"/>
      <c r="E29" s="107"/>
      <c r="F29" s="5"/>
      <c r="G29" s="5"/>
      <c r="H29" s="5"/>
      <c r="I29" s="5"/>
      <c r="J29" s="5"/>
      <c r="K29" s="5"/>
      <c r="L29" s="5"/>
      <c r="M29" s="5"/>
      <c r="N29" s="108" t="s">
        <v>7</v>
      </c>
      <c r="O29" s="108"/>
      <c r="P29" s="108"/>
      <c r="Q29" s="5"/>
      <c r="R29" s="5"/>
      <c r="S29" s="5"/>
      <c r="T29" s="5"/>
      <c r="U29" s="5"/>
      <c r="V29" s="112" t="s">
        <v>8</v>
      </c>
      <c r="W29" s="112"/>
      <c r="X29" s="112"/>
      <c r="Y29" s="112"/>
      <c r="AX29" s="104"/>
      <c r="AY29" s="104"/>
      <c r="AZ29" s="104"/>
      <c r="BA29" s="104"/>
      <c r="BB29" s="104"/>
      <c r="BC29" s="104"/>
      <c r="BD29" s="104"/>
      <c r="BE29" s="49"/>
      <c r="BF29" s="51"/>
      <c r="BJ29" s="104"/>
      <c r="BK29" s="104"/>
      <c r="BL29" s="104"/>
      <c r="BM29" s="104"/>
      <c r="BN29" s="104"/>
      <c r="BO29" s="104"/>
      <c r="BP29" s="104"/>
      <c r="BQ29" s="49"/>
      <c r="BR29" s="5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</row>
    <row r="30" spans="3:93" ht="12" customHeight="1" x14ac:dyDescent="0.3">
      <c r="C30" s="94" t="str">
        <f>Working!C26&amp;""</f>
        <v/>
      </c>
      <c r="D30" s="94"/>
      <c r="E30" s="104" t="s">
        <v>12</v>
      </c>
      <c r="F30" s="106"/>
      <c r="G30" s="106"/>
      <c r="H30" s="106"/>
      <c r="I30" s="106"/>
      <c r="J30" s="106"/>
      <c r="K30" s="105"/>
      <c r="L30" s="71">
        <f>Working!F26</f>
        <v>6</v>
      </c>
      <c r="M30" s="75"/>
      <c r="N30" s="109" t="str">
        <f>Working!C40&amp;""</f>
        <v>T</v>
      </c>
      <c r="O30" s="94"/>
      <c r="P30" s="101" t="s">
        <v>13</v>
      </c>
      <c r="Q30" s="102"/>
      <c r="R30" s="102"/>
      <c r="S30" s="102"/>
      <c r="T30" s="102"/>
      <c r="U30" s="102"/>
      <c r="V30" s="103"/>
      <c r="W30" s="71">
        <f>Working!F40</f>
        <v>11</v>
      </c>
      <c r="X30" s="72"/>
      <c r="Y30" s="4"/>
      <c r="Z30" s="58" t="s">
        <v>52</v>
      </c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BT30" s="40" t="str">
        <f>Working!C147&amp;""</f>
        <v/>
      </c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</row>
    <row r="31" spans="3:93" ht="12" customHeight="1" x14ac:dyDescent="0.3">
      <c r="C31" s="94"/>
      <c r="D31" s="94"/>
      <c r="E31" s="104"/>
      <c r="F31" s="106"/>
      <c r="G31" s="106"/>
      <c r="H31" s="106"/>
      <c r="I31" s="106"/>
      <c r="J31" s="106"/>
      <c r="K31" s="105"/>
      <c r="L31" s="73"/>
      <c r="M31" s="76"/>
      <c r="N31" s="109"/>
      <c r="O31" s="94"/>
      <c r="P31" s="101"/>
      <c r="Q31" s="102"/>
      <c r="R31" s="102"/>
      <c r="S31" s="102"/>
      <c r="T31" s="102"/>
      <c r="U31" s="102"/>
      <c r="V31" s="103"/>
      <c r="W31" s="73"/>
      <c r="X31" s="74"/>
      <c r="Y31" s="4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W31" s="58" t="s">
        <v>44</v>
      </c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</row>
    <row r="32" spans="3:93" ht="12" customHeight="1" x14ac:dyDescent="0.3"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T32" s="40" t="str">
        <f>Working!C148&amp;""</f>
        <v/>
      </c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</row>
    <row r="33" spans="3:98" ht="12" customHeight="1" x14ac:dyDescent="0.3">
      <c r="C33" s="94" t="str">
        <f>Working!C41&amp;""</f>
        <v/>
      </c>
      <c r="D33" s="94"/>
      <c r="E33" s="104" t="s">
        <v>14</v>
      </c>
      <c r="F33" s="106"/>
      <c r="G33" s="106"/>
      <c r="H33" s="106"/>
      <c r="I33" s="106"/>
      <c r="J33" s="106"/>
      <c r="K33" s="105"/>
      <c r="L33" s="71">
        <f>Working!F41</f>
        <v>4</v>
      </c>
      <c r="M33" s="72"/>
      <c r="Y33" s="112" t="s">
        <v>56</v>
      </c>
      <c r="Z33" s="113"/>
      <c r="AA33" s="113"/>
      <c r="AB33" s="112"/>
      <c r="AC33" s="113" t="s">
        <v>53</v>
      </c>
      <c r="AD33" s="113"/>
      <c r="AE33" s="113"/>
      <c r="AF33" s="113"/>
      <c r="AG33" s="113"/>
      <c r="AH33" s="113"/>
      <c r="AI33" s="108" t="s">
        <v>54</v>
      </c>
      <c r="AJ33" s="108"/>
      <c r="AK33" s="108"/>
      <c r="AL33" s="108"/>
      <c r="AN33" s="5" t="s">
        <v>55</v>
      </c>
      <c r="AO33" s="5"/>
      <c r="AP33" s="5"/>
      <c r="AQ33" s="5"/>
      <c r="AR33" s="5"/>
      <c r="AS33" s="5"/>
      <c r="AT33" s="5"/>
      <c r="AU33" s="5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</row>
    <row r="34" spans="3:98" ht="12" customHeight="1" x14ac:dyDescent="0.3">
      <c r="C34" s="94"/>
      <c r="D34" s="94"/>
      <c r="E34" s="104"/>
      <c r="F34" s="106"/>
      <c r="G34" s="106"/>
      <c r="H34" s="106"/>
      <c r="I34" s="106"/>
      <c r="J34" s="106"/>
      <c r="K34" s="105"/>
      <c r="L34" s="73"/>
      <c r="M34" s="74"/>
      <c r="Y34" s="7"/>
      <c r="Z34" s="46" t="str">
        <f>Working!B74&amp;""</f>
        <v>Basic</v>
      </c>
      <c r="AA34" s="48"/>
      <c r="AB34" s="16"/>
      <c r="AC34" s="52" t="str">
        <f>Working!A74&amp;""</f>
        <v>Dagger</v>
      </c>
      <c r="AD34" s="53"/>
      <c r="AE34" s="53"/>
      <c r="AF34" s="53"/>
      <c r="AG34" s="53"/>
      <c r="AH34" s="54"/>
      <c r="AJ34" s="67">
        <f>Working!I74</f>
        <v>0</v>
      </c>
      <c r="AK34" s="68"/>
      <c r="AL34" s="4"/>
      <c r="AM34" s="52" t="str">
        <f>Working!S74&amp;""</f>
        <v>1d4+0</v>
      </c>
      <c r="AN34" s="53"/>
      <c r="AO34" s="53"/>
      <c r="AP34" s="53"/>
      <c r="AQ34" s="53"/>
      <c r="AR34" s="53"/>
      <c r="AS34" s="53"/>
      <c r="AT34" s="53"/>
      <c r="AU34" s="54"/>
      <c r="AX34" s="104" t="s">
        <v>45</v>
      </c>
      <c r="AY34" s="104"/>
      <c r="AZ34" s="104"/>
      <c r="BA34" s="104"/>
      <c r="BB34" s="104"/>
      <c r="BC34" s="104"/>
      <c r="BD34" s="105"/>
      <c r="BE34" s="46"/>
      <c r="BF34" s="47"/>
      <c r="BG34" s="48"/>
      <c r="BI34" s="104" t="s">
        <v>39</v>
      </c>
      <c r="BJ34" s="104"/>
      <c r="BK34" s="104"/>
      <c r="BL34" s="104"/>
      <c r="BM34" s="104"/>
      <c r="BN34" s="104"/>
      <c r="BO34" s="105"/>
      <c r="BP34" s="46"/>
      <c r="BQ34" s="47"/>
      <c r="BR34" s="48"/>
      <c r="BT34" s="40" t="str">
        <f>Working!C148&amp;""</f>
        <v/>
      </c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</row>
    <row r="35" spans="3:98" ht="12" customHeight="1" x14ac:dyDescent="0.3">
      <c r="R35" s="113" t="s">
        <v>5</v>
      </c>
      <c r="S35" s="113"/>
      <c r="T35" s="113"/>
      <c r="V35" s="121" t="s">
        <v>96</v>
      </c>
      <c r="W35" s="121"/>
      <c r="X35" s="121"/>
      <c r="Z35" s="49"/>
      <c r="AA35" s="51"/>
      <c r="AC35" s="55"/>
      <c r="AD35" s="56"/>
      <c r="AE35" s="56"/>
      <c r="AF35" s="56"/>
      <c r="AG35" s="56"/>
      <c r="AH35" s="57"/>
      <c r="AJ35" s="69"/>
      <c r="AK35" s="70"/>
      <c r="AL35" s="4"/>
      <c r="AM35" s="55"/>
      <c r="AN35" s="56"/>
      <c r="AO35" s="56"/>
      <c r="AP35" s="56"/>
      <c r="AQ35" s="56"/>
      <c r="AR35" s="56"/>
      <c r="AS35" s="56"/>
      <c r="AT35" s="56"/>
      <c r="AU35" s="57"/>
      <c r="AX35" s="104"/>
      <c r="AY35" s="104"/>
      <c r="AZ35" s="104"/>
      <c r="BA35" s="104"/>
      <c r="BB35" s="104"/>
      <c r="BC35" s="104"/>
      <c r="BD35" s="105"/>
      <c r="BE35" s="49"/>
      <c r="BF35" s="50"/>
      <c r="BG35" s="51"/>
      <c r="BI35" s="104"/>
      <c r="BJ35" s="104"/>
      <c r="BK35" s="104"/>
      <c r="BL35" s="104"/>
      <c r="BM35" s="104"/>
      <c r="BN35" s="104"/>
      <c r="BO35" s="105"/>
      <c r="BP35" s="49"/>
      <c r="BQ35" s="50"/>
      <c r="BR35" s="5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</row>
    <row r="36" spans="3:98" ht="12" customHeight="1" x14ac:dyDescent="0.3">
      <c r="C36" s="77">
        <f>Working!G21</f>
        <v>10</v>
      </c>
      <c r="D36" s="78"/>
      <c r="E36" s="78"/>
      <c r="F36" s="79"/>
      <c r="G36" s="114" t="s">
        <v>15</v>
      </c>
      <c r="H36" s="115"/>
      <c r="I36" s="115"/>
      <c r="J36" s="115"/>
      <c r="K36" s="115"/>
      <c r="L36" s="115"/>
      <c r="M36" s="115"/>
      <c r="N36" s="115"/>
      <c r="O36" s="115"/>
      <c r="P36" s="115"/>
      <c r="Q36" s="116"/>
      <c r="R36" s="95">
        <f>Working!H21</f>
        <v>0</v>
      </c>
      <c r="S36" s="96"/>
      <c r="T36" s="96"/>
      <c r="U36" s="1"/>
      <c r="V36" s="95">
        <f>Working!I21</f>
        <v>0</v>
      </c>
      <c r="W36" s="96"/>
      <c r="X36" s="99"/>
      <c r="Y36" s="112"/>
      <c r="Z36" s="113"/>
      <c r="AA36" s="113"/>
      <c r="AB36" s="112"/>
      <c r="AC36" s="9"/>
      <c r="AD36" s="9"/>
      <c r="AE36" s="9"/>
      <c r="AF36" s="9"/>
      <c r="AG36" s="9"/>
      <c r="AH36" s="9"/>
      <c r="AI36" s="108"/>
      <c r="AJ36" s="108"/>
      <c r="AK36" s="108"/>
      <c r="AL36" s="108"/>
      <c r="AN36" s="5"/>
      <c r="AO36" s="5"/>
      <c r="AP36" s="5"/>
      <c r="AQ36" s="5"/>
      <c r="AR36" s="5"/>
      <c r="AS36" s="5"/>
      <c r="AT36" s="5"/>
      <c r="AU36" s="5"/>
      <c r="BT36" s="40" t="str">
        <f>Working!C149&amp;""</f>
        <v/>
      </c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</row>
    <row r="37" spans="3:98" ht="12" customHeight="1" x14ac:dyDescent="0.3">
      <c r="C37" s="80"/>
      <c r="D37" s="81"/>
      <c r="E37" s="81"/>
      <c r="F37" s="82"/>
      <c r="G37" s="114"/>
      <c r="H37" s="115"/>
      <c r="I37" s="115"/>
      <c r="J37" s="115"/>
      <c r="K37" s="115"/>
      <c r="L37" s="115"/>
      <c r="M37" s="115"/>
      <c r="N37" s="115"/>
      <c r="O37" s="115"/>
      <c r="P37" s="115"/>
      <c r="Q37" s="116"/>
      <c r="R37" s="97"/>
      <c r="S37" s="98"/>
      <c r="T37" s="98"/>
      <c r="U37" s="1"/>
      <c r="V37" s="97"/>
      <c r="W37" s="98"/>
      <c r="X37" s="100"/>
      <c r="Y37" s="7"/>
      <c r="Z37" s="46" t="str">
        <f>Working!B75&amp;""</f>
        <v>Basic</v>
      </c>
      <c r="AA37" s="48"/>
      <c r="AB37" s="16"/>
      <c r="AC37" s="52" t="str">
        <f>Working!A75&amp;""</f>
        <v>Light Crossbow</v>
      </c>
      <c r="AD37" s="53"/>
      <c r="AE37" s="53"/>
      <c r="AF37" s="53"/>
      <c r="AG37" s="53"/>
      <c r="AH37" s="54"/>
      <c r="AJ37" s="67">
        <f>Working!I75</f>
        <v>4</v>
      </c>
      <c r="AK37" s="68"/>
      <c r="AL37" s="4"/>
      <c r="AM37" s="52" t="str">
        <f>Working!S75&amp;""</f>
        <v>1d6+4</v>
      </c>
      <c r="AN37" s="53"/>
      <c r="AO37" s="53"/>
      <c r="AP37" s="53"/>
      <c r="AQ37" s="53"/>
      <c r="AR37" s="53"/>
      <c r="AS37" s="53"/>
      <c r="AT37" s="53"/>
      <c r="AU37" s="54"/>
      <c r="AX37" s="104" t="s">
        <v>43</v>
      </c>
      <c r="AY37" s="104"/>
      <c r="AZ37" s="104"/>
      <c r="BA37" s="104"/>
      <c r="BB37" s="104"/>
      <c r="BC37" s="104"/>
      <c r="BD37" s="105"/>
      <c r="BE37" s="46"/>
      <c r="BF37" s="47"/>
      <c r="BG37" s="48"/>
      <c r="BI37" s="104" t="s">
        <v>46</v>
      </c>
      <c r="BJ37" s="104"/>
      <c r="BK37" s="104"/>
      <c r="BL37" s="104"/>
      <c r="BM37" s="104"/>
      <c r="BN37" s="104"/>
      <c r="BO37" s="105"/>
      <c r="BP37" s="46"/>
      <c r="BQ37" s="47"/>
      <c r="BR37" s="48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</row>
    <row r="38" spans="3:98" ht="12" customHeight="1" x14ac:dyDescent="0.3">
      <c r="C38" s="107"/>
      <c r="D38" s="107"/>
      <c r="E38" s="107"/>
      <c r="F38" s="5"/>
      <c r="G38" s="5"/>
      <c r="H38" s="5"/>
      <c r="I38" s="5"/>
      <c r="J38" s="5"/>
      <c r="K38" s="108"/>
      <c r="L38" s="108"/>
      <c r="M38" s="108"/>
      <c r="N38" s="108"/>
      <c r="O38" s="5"/>
      <c r="P38" s="5"/>
      <c r="Q38" s="5"/>
      <c r="R38" s="5"/>
      <c r="S38" s="5"/>
      <c r="T38" s="5"/>
      <c r="U38" s="5"/>
      <c r="V38" s="6"/>
      <c r="W38" s="6"/>
      <c r="X38" s="6"/>
      <c r="Z38" s="49"/>
      <c r="AA38" s="51"/>
      <c r="AC38" s="55"/>
      <c r="AD38" s="56"/>
      <c r="AE38" s="56"/>
      <c r="AF38" s="56"/>
      <c r="AG38" s="56"/>
      <c r="AH38" s="57"/>
      <c r="AJ38" s="69"/>
      <c r="AK38" s="70"/>
      <c r="AL38" s="4"/>
      <c r="AM38" s="55"/>
      <c r="AN38" s="56"/>
      <c r="AO38" s="56"/>
      <c r="AP38" s="56"/>
      <c r="AQ38" s="56"/>
      <c r="AR38" s="56"/>
      <c r="AS38" s="56"/>
      <c r="AT38" s="56"/>
      <c r="AU38" s="57"/>
      <c r="AX38" s="104"/>
      <c r="AY38" s="104"/>
      <c r="AZ38" s="104"/>
      <c r="BA38" s="104"/>
      <c r="BB38" s="104"/>
      <c r="BC38" s="104"/>
      <c r="BD38" s="105"/>
      <c r="BE38" s="49"/>
      <c r="BF38" s="50"/>
      <c r="BG38" s="51"/>
      <c r="BI38" s="104"/>
      <c r="BJ38" s="104"/>
      <c r="BK38" s="104"/>
      <c r="BL38" s="104"/>
      <c r="BM38" s="104"/>
      <c r="BN38" s="104"/>
      <c r="BO38" s="105"/>
      <c r="BP38" s="49"/>
      <c r="BQ38" s="50"/>
      <c r="BR38" s="51"/>
      <c r="BT38" s="40" t="str">
        <f>Working!C150&amp;""</f>
        <v/>
      </c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</row>
    <row r="39" spans="3:98" ht="12" customHeight="1" x14ac:dyDescent="0.3">
      <c r="C39" s="94" t="str">
        <f>Working!C27&amp;""</f>
        <v/>
      </c>
      <c r="D39" s="94"/>
      <c r="E39" s="104" t="s">
        <v>16</v>
      </c>
      <c r="F39" s="106"/>
      <c r="G39" s="106"/>
      <c r="H39" s="106"/>
      <c r="I39" s="106"/>
      <c r="J39" s="106"/>
      <c r="K39" s="105"/>
      <c r="L39" s="71">
        <f>Working!F27</f>
        <v>0</v>
      </c>
      <c r="M39" s="75"/>
      <c r="N39" s="109" t="str">
        <f>Working!C34&amp;""</f>
        <v/>
      </c>
      <c r="O39" s="94"/>
      <c r="P39" s="101" t="s">
        <v>17</v>
      </c>
      <c r="Q39" s="102"/>
      <c r="R39" s="102"/>
      <c r="S39" s="102"/>
      <c r="T39" s="102"/>
      <c r="U39" s="102"/>
      <c r="V39" s="103"/>
      <c r="W39" s="71">
        <f>Working!F34</f>
        <v>0</v>
      </c>
      <c r="X39" s="72"/>
      <c r="Y39" s="112"/>
      <c r="Z39" s="113"/>
      <c r="AA39" s="113"/>
      <c r="AB39" s="112"/>
      <c r="AC39" s="9"/>
      <c r="AD39" s="9"/>
      <c r="AE39" s="9"/>
      <c r="AF39" s="9"/>
      <c r="AG39" s="9"/>
      <c r="AH39" s="9"/>
      <c r="AI39" s="108"/>
      <c r="AJ39" s="108"/>
      <c r="AK39" s="108"/>
      <c r="AL39" s="108"/>
      <c r="AN39" s="5"/>
      <c r="AO39" s="5"/>
      <c r="AP39" s="5"/>
      <c r="AQ39" s="5"/>
      <c r="AR39" s="5"/>
      <c r="AS39" s="5"/>
      <c r="AT39" s="5"/>
      <c r="AU39" s="5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</row>
    <row r="40" spans="3:98" ht="12" customHeight="1" x14ac:dyDescent="0.3">
      <c r="C40" s="94"/>
      <c r="D40" s="94"/>
      <c r="E40" s="104"/>
      <c r="F40" s="106"/>
      <c r="G40" s="106"/>
      <c r="H40" s="106"/>
      <c r="I40" s="106"/>
      <c r="J40" s="106"/>
      <c r="K40" s="105"/>
      <c r="L40" s="73"/>
      <c r="M40" s="76"/>
      <c r="N40" s="109"/>
      <c r="O40" s="94"/>
      <c r="P40" s="101"/>
      <c r="Q40" s="102"/>
      <c r="R40" s="102"/>
      <c r="S40" s="102"/>
      <c r="T40" s="102"/>
      <c r="U40" s="102"/>
      <c r="V40" s="103"/>
      <c r="W40" s="73"/>
      <c r="X40" s="74"/>
      <c r="Y40" s="7"/>
      <c r="Z40" s="46" t="str">
        <f>Working!B76&amp;""</f>
        <v/>
      </c>
      <c r="AA40" s="48"/>
      <c r="AB40" s="16"/>
      <c r="AC40" s="52" t="str">
        <f>Working!A76&amp;""</f>
        <v/>
      </c>
      <c r="AD40" s="53"/>
      <c r="AE40" s="53"/>
      <c r="AF40" s="53"/>
      <c r="AG40" s="53"/>
      <c r="AH40" s="54"/>
      <c r="AJ40" s="67" t="str">
        <f>Working!I76</f>
        <v/>
      </c>
      <c r="AK40" s="68"/>
      <c r="AL40" s="4"/>
      <c r="AM40" s="52" t="str">
        <f>Working!S76&amp;""</f>
        <v>1d8+0</v>
      </c>
      <c r="AN40" s="53"/>
      <c r="AO40" s="53"/>
      <c r="AP40" s="53"/>
      <c r="AQ40" s="53"/>
      <c r="AR40" s="53"/>
      <c r="AS40" s="53"/>
      <c r="AT40" s="53"/>
      <c r="AU40" s="54"/>
      <c r="AX40" s="104" t="s">
        <v>49</v>
      </c>
      <c r="AY40" s="104"/>
      <c r="AZ40" s="104"/>
      <c r="BA40" s="104"/>
      <c r="BB40" s="104"/>
      <c r="BC40" s="104"/>
      <c r="BD40" s="105"/>
      <c r="BE40" s="46" t="str">
        <f>Working!B108&amp;""</f>
        <v xml:space="preserve">30 gp </v>
      </c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8"/>
      <c r="BT40" s="40" t="str">
        <f>Working!C151&amp;""</f>
        <v/>
      </c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</row>
    <row r="41" spans="3:98" ht="12" customHeight="1" x14ac:dyDescent="0.3">
      <c r="Z41" s="49"/>
      <c r="AA41" s="51"/>
      <c r="AC41" s="55"/>
      <c r="AD41" s="56"/>
      <c r="AE41" s="56"/>
      <c r="AF41" s="56"/>
      <c r="AG41" s="56"/>
      <c r="AH41" s="57"/>
      <c r="AJ41" s="69"/>
      <c r="AK41" s="70"/>
      <c r="AL41" s="4"/>
      <c r="AM41" s="55"/>
      <c r="AN41" s="56"/>
      <c r="AO41" s="56"/>
      <c r="AP41" s="56"/>
      <c r="AQ41" s="56"/>
      <c r="AR41" s="56"/>
      <c r="AS41" s="56"/>
      <c r="AT41" s="56"/>
      <c r="AU41" s="57"/>
      <c r="AX41" s="104"/>
      <c r="AY41" s="104"/>
      <c r="AZ41" s="104"/>
      <c r="BA41" s="104"/>
      <c r="BB41" s="104"/>
      <c r="BC41" s="104"/>
      <c r="BD41" s="105"/>
      <c r="BE41" s="49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</row>
    <row r="42" spans="3:98" ht="12" customHeight="1" x14ac:dyDescent="0.3">
      <c r="C42" s="94" t="str">
        <f>Working!C39&amp;""</f>
        <v/>
      </c>
      <c r="D42" s="94"/>
      <c r="E42" s="104" t="s">
        <v>18</v>
      </c>
      <c r="F42" s="106"/>
      <c r="G42" s="106"/>
      <c r="H42" s="106"/>
      <c r="I42" s="106"/>
      <c r="J42" s="106"/>
      <c r="K42" s="105"/>
      <c r="L42" s="71">
        <f>Working!F39</f>
        <v>0</v>
      </c>
      <c r="M42" s="72"/>
      <c r="N42" s="4"/>
      <c r="Y42" s="112"/>
      <c r="Z42" s="113"/>
      <c r="AA42" s="113"/>
      <c r="AB42" s="112"/>
      <c r="AC42" s="9"/>
      <c r="AD42" s="9"/>
      <c r="AE42" s="9"/>
      <c r="AF42" s="9"/>
      <c r="AG42" s="9"/>
      <c r="AH42" s="9"/>
      <c r="AI42" s="108"/>
      <c r="AJ42" s="108"/>
      <c r="AK42" s="108"/>
      <c r="AL42" s="108"/>
      <c r="AN42" s="5"/>
      <c r="AO42" s="5"/>
      <c r="AP42" s="5"/>
      <c r="AQ42" s="5"/>
      <c r="AR42" s="5"/>
      <c r="AS42" s="5"/>
      <c r="AT42" s="5"/>
      <c r="AU42" s="5"/>
      <c r="BT42" s="40" t="str">
        <f>Working!C152&amp;""</f>
        <v/>
      </c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</row>
    <row r="43" spans="3:98" ht="12" customHeight="1" x14ac:dyDescent="0.3">
      <c r="C43" s="94"/>
      <c r="D43" s="94"/>
      <c r="E43" s="104"/>
      <c r="F43" s="106"/>
      <c r="G43" s="106"/>
      <c r="H43" s="106"/>
      <c r="I43" s="106"/>
      <c r="J43" s="106"/>
      <c r="K43" s="105"/>
      <c r="L43" s="73"/>
      <c r="M43" s="74"/>
      <c r="N43" s="4"/>
      <c r="Y43" s="7"/>
      <c r="Z43" s="46" t="str">
        <f>Working!B77&amp;""</f>
        <v/>
      </c>
      <c r="AA43" s="48"/>
      <c r="AB43" s="16"/>
      <c r="AC43" s="52" t="str">
        <f>Working!A77&amp;""</f>
        <v/>
      </c>
      <c r="AD43" s="53"/>
      <c r="AE43" s="53"/>
      <c r="AF43" s="53"/>
      <c r="AG43" s="53"/>
      <c r="AH43" s="54"/>
      <c r="AJ43" s="67" t="str">
        <f>Working!I77</f>
        <v/>
      </c>
      <c r="AK43" s="68"/>
      <c r="AL43" s="4"/>
      <c r="AM43" s="52" t="str">
        <f>Working!S77&amp;""</f>
        <v>1d8+0</v>
      </c>
      <c r="AN43" s="53"/>
      <c r="AO43" s="53"/>
      <c r="AP43" s="53"/>
      <c r="AQ43" s="53"/>
      <c r="AR43" s="53"/>
      <c r="AS43" s="53"/>
      <c r="AT43" s="53"/>
      <c r="AU43" s="54"/>
      <c r="AW43" s="58" t="s">
        <v>72</v>
      </c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</row>
    <row r="44" spans="3:98" ht="12" customHeight="1" x14ac:dyDescent="0.3">
      <c r="R44" s="113" t="s">
        <v>5</v>
      </c>
      <c r="S44" s="113"/>
      <c r="T44" s="113"/>
      <c r="V44" s="121" t="s">
        <v>96</v>
      </c>
      <c r="W44" s="121"/>
      <c r="X44" s="121"/>
      <c r="Z44" s="49"/>
      <c r="AA44" s="51"/>
      <c r="AC44" s="55"/>
      <c r="AD44" s="56"/>
      <c r="AE44" s="56"/>
      <c r="AF44" s="56"/>
      <c r="AG44" s="56"/>
      <c r="AH44" s="57"/>
      <c r="AJ44" s="69"/>
      <c r="AK44" s="70"/>
      <c r="AL44" s="4"/>
      <c r="AM44" s="55"/>
      <c r="AN44" s="56"/>
      <c r="AO44" s="56"/>
      <c r="AP44" s="56"/>
      <c r="AQ44" s="56"/>
      <c r="AR44" s="56"/>
      <c r="AS44" s="56"/>
      <c r="AT44" s="56"/>
      <c r="AU44" s="57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T44" s="40" t="str">
        <f>Working!C153&amp;""</f>
        <v/>
      </c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2"/>
      <c r="CQ44" s="32"/>
      <c r="CR44" s="2"/>
      <c r="CS44" s="2"/>
      <c r="CT44" s="2"/>
    </row>
    <row r="45" spans="3:98" ht="12" customHeight="1" x14ac:dyDescent="0.3">
      <c r="C45" s="77">
        <f>Working!G22</f>
        <v>10</v>
      </c>
      <c r="D45" s="78"/>
      <c r="E45" s="78"/>
      <c r="F45" s="79"/>
      <c r="G45" s="114" t="s">
        <v>19</v>
      </c>
      <c r="H45" s="115"/>
      <c r="I45" s="115"/>
      <c r="J45" s="115"/>
      <c r="K45" s="115"/>
      <c r="L45" s="115"/>
      <c r="M45" s="115"/>
      <c r="N45" s="115"/>
      <c r="O45" s="115"/>
      <c r="P45" s="115"/>
      <c r="Q45" s="116"/>
      <c r="R45" s="95">
        <f>Working!H22</f>
        <v>0</v>
      </c>
      <c r="S45" s="96"/>
      <c r="T45" s="96"/>
      <c r="U45" s="1"/>
      <c r="V45" s="95">
        <f>Working!I22</f>
        <v>0</v>
      </c>
      <c r="W45" s="96"/>
      <c r="X45" s="99"/>
      <c r="Y45" s="112"/>
      <c r="Z45" s="113"/>
      <c r="AA45" s="113"/>
      <c r="AB45" s="112"/>
      <c r="AC45" s="9"/>
      <c r="AD45" s="9"/>
      <c r="AE45" s="9"/>
      <c r="AF45" s="9"/>
      <c r="AG45" s="9"/>
      <c r="AH45" s="9"/>
      <c r="AI45" s="108"/>
      <c r="AJ45" s="108"/>
      <c r="AK45" s="108"/>
      <c r="AL45" s="108"/>
      <c r="AN45" s="5"/>
      <c r="AO45" s="5"/>
      <c r="AP45" s="5"/>
      <c r="AQ45" s="5"/>
      <c r="AR45" s="5"/>
      <c r="AS45" s="5"/>
      <c r="AT45" s="5"/>
      <c r="AU45" s="5"/>
      <c r="AW45" s="15" t="s">
        <v>56</v>
      </c>
      <c r="AX45" s="15"/>
      <c r="AY45" s="132" t="s">
        <v>179</v>
      </c>
      <c r="AZ45" s="132"/>
      <c r="BA45" s="132"/>
      <c r="BB45" s="132"/>
      <c r="BC45" s="135" t="s">
        <v>53</v>
      </c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35"/>
      <c r="BP45" s="17"/>
      <c r="BQ45" s="50" t="s">
        <v>70</v>
      </c>
      <c r="BR45" s="50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2"/>
      <c r="CQ45" s="32"/>
      <c r="CR45" s="2"/>
      <c r="CS45" s="2"/>
      <c r="CT45" s="2"/>
    </row>
    <row r="46" spans="3:98" ht="12" customHeight="1" x14ac:dyDescent="0.5">
      <c r="C46" s="80"/>
      <c r="D46" s="81"/>
      <c r="E46" s="81"/>
      <c r="F46" s="82"/>
      <c r="G46" s="114"/>
      <c r="H46" s="115"/>
      <c r="I46" s="115"/>
      <c r="J46" s="115"/>
      <c r="K46" s="115"/>
      <c r="L46" s="115"/>
      <c r="M46" s="115"/>
      <c r="N46" s="115"/>
      <c r="O46" s="115"/>
      <c r="P46" s="115"/>
      <c r="Q46" s="116"/>
      <c r="R46" s="97"/>
      <c r="S46" s="98"/>
      <c r="T46" s="98"/>
      <c r="U46" s="1"/>
      <c r="V46" s="97"/>
      <c r="W46" s="98"/>
      <c r="X46" s="100"/>
      <c r="Y46" s="7"/>
      <c r="Z46" s="46" t="str">
        <f>Working!B78&amp;""</f>
        <v/>
      </c>
      <c r="AA46" s="48"/>
      <c r="AB46" s="16"/>
      <c r="AC46" s="52" t="str">
        <f>Working!A78&amp;""</f>
        <v/>
      </c>
      <c r="AD46" s="53"/>
      <c r="AE46" s="53"/>
      <c r="AF46" s="53"/>
      <c r="AG46" s="53"/>
      <c r="AH46" s="54"/>
      <c r="AJ46" s="67" t="str">
        <f>Working!I78</f>
        <v/>
      </c>
      <c r="AK46" s="68"/>
      <c r="AL46" s="4"/>
      <c r="AM46" s="52" t="str">
        <f>Working!S78&amp;""</f>
        <v/>
      </c>
      <c r="AN46" s="53"/>
      <c r="AO46" s="53"/>
      <c r="AP46" s="53"/>
      <c r="AQ46" s="53"/>
      <c r="AR46" s="53"/>
      <c r="AS46" s="53"/>
      <c r="AT46" s="53"/>
      <c r="AU46" s="54"/>
      <c r="AW46" s="66" t="str">
        <f>Working!A112&amp;""</f>
        <v>Enc</v>
      </c>
      <c r="AX46" s="66"/>
      <c r="AZ46" s="133" t="str">
        <f>Working!B112&amp;""</f>
        <v>Counter</v>
      </c>
      <c r="BA46" s="133"/>
      <c r="BB46" s="17"/>
      <c r="BC46" s="134" t="str">
        <f>Working!C112&amp;""</f>
        <v>Lucky</v>
      </c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37"/>
      <c r="BQ46" s="133" t="str">
        <f>Working!D112&amp;""</f>
        <v>Anc</v>
      </c>
      <c r="BR46" s="133"/>
      <c r="BT46" s="40" t="str">
        <f>Working!C154&amp;""</f>
        <v/>
      </c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8"/>
      <c r="CQ46" s="33"/>
      <c r="CR46" s="2"/>
      <c r="CS46" s="2"/>
      <c r="CT46" s="2"/>
    </row>
    <row r="47" spans="3:98" ht="12" customHeight="1" x14ac:dyDescent="0.5">
      <c r="C47" s="107"/>
      <c r="D47" s="107"/>
      <c r="E47" s="107"/>
      <c r="F47" s="5"/>
      <c r="G47" s="5"/>
      <c r="H47" s="5"/>
      <c r="I47" s="5"/>
      <c r="J47" s="5"/>
      <c r="K47" s="108"/>
      <c r="L47" s="108"/>
      <c r="M47" s="108"/>
      <c r="N47" s="108"/>
      <c r="O47" s="5"/>
      <c r="P47" s="5"/>
      <c r="Q47" s="5"/>
      <c r="R47" s="5"/>
      <c r="S47" s="5"/>
      <c r="T47" s="5"/>
      <c r="U47" s="5"/>
      <c r="V47" s="6"/>
      <c r="W47" s="6"/>
      <c r="X47" s="6"/>
      <c r="Z47" s="49"/>
      <c r="AA47" s="51"/>
      <c r="AC47" s="55"/>
      <c r="AD47" s="56"/>
      <c r="AE47" s="56"/>
      <c r="AF47" s="56"/>
      <c r="AG47" s="56"/>
      <c r="AH47" s="57"/>
      <c r="AJ47" s="69"/>
      <c r="AK47" s="70"/>
      <c r="AL47" s="4"/>
      <c r="AM47" s="55"/>
      <c r="AN47" s="56"/>
      <c r="AO47" s="56"/>
      <c r="AP47" s="56"/>
      <c r="AQ47" s="56"/>
      <c r="AR47" s="56"/>
      <c r="AS47" s="56"/>
      <c r="AT47" s="56"/>
      <c r="AU47" s="57"/>
      <c r="AW47" s="66" t="str">
        <f>Working!A113&amp;""</f>
        <v>Will</v>
      </c>
      <c r="AX47" s="66"/>
      <c r="AZ47" s="133" t="str">
        <f>Working!B113&amp;""</f>
        <v>Stand</v>
      </c>
      <c r="BA47" s="133"/>
      <c r="BB47" s="17"/>
      <c r="BC47" s="134" t="str">
        <f>Working!C113&amp;""</f>
        <v>Biting taunt</v>
      </c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37"/>
      <c r="BQ47" s="133" t="str">
        <f>Working!D113&amp;""</f>
        <v>1</v>
      </c>
      <c r="BR47" s="133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8"/>
      <c r="CQ47" s="33"/>
      <c r="CR47" s="2"/>
      <c r="CS47" s="2"/>
      <c r="CT47" s="2"/>
    </row>
    <row r="48" spans="3:98" ht="12" customHeight="1" x14ac:dyDescent="0.5">
      <c r="C48" s="94" t="str">
        <f>Working!C31&amp;""</f>
        <v/>
      </c>
      <c r="D48" s="94"/>
      <c r="E48" s="104" t="s">
        <v>20</v>
      </c>
      <c r="F48" s="104"/>
      <c r="G48" s="104"/>
      <c r="H48" s="104"/>
      <c r="I48" s="104"/>
      <c r="J48" s="104"/>
      <c r="K48" s="105"/>
      <c r="L48" s="71">
        <f>Working!F31</f>
        <v>0</v>
      </c>
      <c r="M48" s="75"/>
      <c r="N48" s="109" t="str">
        <f>Working!C33&amp;""</f>
        <v/>
      </c>
      <c r="O48" s="94"/>
      <c r="P48" s="101" t="s">
        <v>21</v>
      </c>
      <c r="Q48" s="102"/>
      <c r="R48" s="102"/>
      <c r="S48" s="102"/>
      <c r="T48" s="102"/>
      <c r="U48" s="102"/>
      <c r="V48" s="103"/>
      <c r="W48" s="71">
        <f>Working!F33</f>
        <v>0</v>
      </c>
      <c r="X48" s="72"/>
      <c r="Y48" s="4"/>
      <c r="AW48" s="66" t="str">
        <f>Working!A114&amp;""</f>
        <v>Will</v>
      </c>
      <c r="AX48" s="66"/>
      <c r="AZ48" s="133" t="str">
        <f>Working!B114&amp;""</f>
        <v>Stand</v>
      </c>
      <c r="BA48" s="133"/>
      <c r="BB48" s="17"/>
      <c r="BC48" s="134" t="str">
        <f>Working!C114&amp;""</f>
        <v>Failure to communicate</v>
      </c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37"/>
      <c r="BQ48" s="133" t="str">
        <f>Working!D114&amp;""</f>
        <v>1</v>
      </c>
      <c r="BR48" s="133"/>
      <c r="BT48" s="40" t="str">
        <f>Working!C155&amp;""</f>
        <v/>
      </c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8"/>
      <c r="CQ48" s="33"/>
      <c r="CR48" s="2"/>
      <c r="CS48" s="2"/>
      <c r="CT48" s="2"/>
    </row>
    <row r="49" spans="3:98" ht="12" customHeight="1" x14ac:dyDescent="0.5">
      <c r="C49" s="94"/>
      <c r="D49" s="94"/>
      <c r="E49" s="104"/>
      <c r="F49" s="104"/>
      <c r="G49" s="104"/>
      <c r="H49" s="104"/>
      <c r="I49" s="104"/>
      <c r="J49" s="104"/>
      <c r="K49" s="105"/>
      <c r="L49" s="73"/>
      <c r="M49" s="76"/>
      <c r="N49" s="109"/>
      <c r="O49" s="94"/>
      <c r="P49" s="101"/>
      <c r="Q49" s="102"/>
      <c r="R49" s="102"/>
      <c r="S49" s="102"/>
      <c r="T49" s="102"/>
      <c r="U49" s="102"/>
      <c r="V49" s="103"/>
      <c r="W49" s="73"/>
      <c r="X49" s="74"/>
      <c r="Y49" s="4"/>
      <c r="Z49" s="58" t="s">
        <v>58</v>
      </c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37"/>
      <c r="AN49" s="136" t="s">
        <v>98</v>
      </c>
      <c r="AO49" s="106"/>
      <c r="AP49" s="106"/>
      <c r="AQ49" s="106"/>
      <c r="AR49" s="106"/>
      <c r="AS49" s="46" t="str">
        <f>Working!C98&amp;""</f>
        <v>30.5</v>
      </c>
      <c r="AT49" s="47"/>
      <c r="AU49" s="48"/>
      <c r="AW49" s="66" t="str">
        <f>Working!A115&amp;""</f>
        <v>Enc</v>
      </c>
      <c r="AX49" s="66"/>
      <c r="AZ49" s="133" t="str">
        <f>Working!B115&amp;""</f>
        <v>Stand</v>
      </c>
      <c r="BA49" s="133"/>
      <c r="BB49" s="17"/>
      <c r="BC49" s="134" t="str">
        <f>Working!C115&amp;""</f>
        <v>Personal betrayal</v>
      </c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37"/>
      <c r="BQ49" s="133" t="str">
        <f>Working!D115&amp;""</f>
        <v>1</v>
      </c>
      <c r="BR49" s="133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8"/>
      <c r="CQ49" s="33"/>
      <c r="CR49" s="2"/>
      <c r="CS49" s="2"/>
      <c r="CT49" s="2"/>
    </row>
    <row r="50" spans="3:98" ht="12" customHeight="1" x14ac:dyDescent="0.5"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37"/>
      <c r="AN50" s="136"/>
      <c r="AO50" s="106"/>
      <c r="AP50" s="106"/>
      <c r="AQ50" s="106"/>
      <c r="AR50" s="106"/>
      <c r="AS50" s="49"/>
      <c r="AT50" s="50"/>
      <c r="AU50" s="51"/>
      <c r="AW50" s="66" t="str">
        <f>Working!A116&amp;""</f>
        <v>Daily</v>
      </c>
      <c r="AX50" s="66"/>
      <c r="AZ50" s="133" t="str">
        <f>Working!B116&amp;""</f>
        <v>Stand</v>
      </c>
      <c r="BA50" s="133"/>
      <c r="BB50" s="17"/>
      <c r="BC50" s="134" t="str">
        <f>Working!C116&amp;""</f>
        <v>Forked tongue</v>
      </c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37"/>
      <c r="BQ50" s="133" t="str">
        <f>Working!D116&amp;""</f>
        <v>1</v>
      </c>
      <c r="BR50" s="133"/>
      <c r="BT50" s="40" t="str">
        <f>Working!C156&amp;""</f>
        <v/>
      </c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8"/>
      <c r="CQ50" s="33"/>
      <c r="CR50" s="2"/>
      <c r="CS50" s="2"/>
      <c r="CT50" s="2"/>
    </row>
    <row r="51" spans="3:98" ht="12" customHeight="1" x14ac:dyDescent="0.5">
      <c r="C51" s="94" t="str">
        <f>Working!C37&amp;""</f>
        <v/>
      </c>
      <c r="D51" s="94"/>
      <c r="E51" s="4"/>
      <c r="F51" s="106" t="s">
        <v>23</v>
      </c>
      <c r="G51" s="106"/>
      <c r="H51" s="106"/>
      <c r="I51" s="106"/>
      <c r="J51" s="106"/>
      <c r="K51" s="4"/>
      <c r="L51" s="71">
        <f>Working!F37</f>
        <v>0</v>
      </c>
      <c r="M51" s="72"/>
      <c r="N51" s="4"/>
      <c r="Z51" s="15" t="s">
        <v>61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7"/>
      <c r="AO51" s="15" t="s">
        <v>63</v>
      </c>
      <c r="AP51" s="15"/>
      <c r="AQ51" s="15"/>
      <c r="AR51" s="17"/>
      <c r="AS51" s="65" t="s">
        <v>62</v>
      </c>
      <c r="AT51" s="65"/>
      <c r="AU51" s="65"/>
      <c r="AW51" s="66" t="str">
        <f>Working!A117&amp;""</f>
        <v>Enc</v>
      </c>
      <c r="AX51" s="66"/>
      <c r="AZ51" s="133" t="str">
        <f>Working!B117&amp;""</f>
        <v>Swift</v>
      </c>
      <c r="BA51" s="133"/>
      <c r="BB51" s="17"/>
      <c r="BC51" s="134" t="str">
        <f>Working!C117&amp;""</f>
        <v>Lift spirits</v>
      </c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37"/>
      <c r="BQ51" s="133" t="str">
        <f>Working!D117&amp;""</f>
        <v>Kit</v>
      </c>
      <c r="BR51" s="133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8"/>
      <c r="CQ51" s="33"/>
      <c r="CR51" s="2"/>
      <c r="CS51" s="2"/>
      <c r="CT51" s="2"/>
    </row>
    <row r="52" spans="3:98" ht="12" customHeight="1" x14ac:dyDescent="0.5">
      <c r="C52" s="94"/>
      <c r="D52" s="94"/>
      <c r="E52" s="4"/>
      <c r="F52" s="106"/>
      <c r="G52" s="106"/>
      <c r="H52" s="106"/>
      <c r="I52" s="106"/>
      <c r="J52" s="106"/>
      <c r="K52" s="4"/>
      <c r="L52" s="73"/>
      <c r="M52" s="74"/>
      <c r="N52" s="4"/>
      <c r="Z52" s="66" t="str">
        <f>Working!A82&amp;""</f>
        <v>Leather armor</v>
      </c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29"/>
      <c r="AO52" s="65" t="str">
        <f>Working!B82&amp;""</f>
        <v/>
      </c>
      <c r="AP52" s="65"/>
      <c r="AQ52" s="65"/>
      <c r="AR52" s="17"/>
      <c r="AS52" s="65" t="str">
        <f>Working!C82&amp;""</f>
        <v/>
      </c>
      <c r="AT52" s="65"/>
      <c r="AU52" s="65"/>
      <c r="AW52" s="66" t="str">
        <f>Working!A118&amp;""</f>
        <v>Enc</v>
      </c>
      <c r="AX52" s="66"/>
      <c r="AZ52" s="133" t="str">
        <f>Working!B118&amp;""</f>
        <v>Swift</v>
      </c>
      <c r="BA52" s="133"/>
      <c r="BB52" s="17"/>
      <c r="BC52" s="134" t="str">
        <f>Working!C118&amp;""</f>
        <v>Wrong place-wrong time</v>
      </c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37"/>
      <c r="BQ52" s="133" t="str">
        <f>Working!D118&amp;""</f>
        <v>Class</v>
      </c>
      <c r="BR52" s="133"/>
      <c r="BT52" s="40" t="str">
        <f>Working!C157&amp;""</f>
        <v/>
      </c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8"/>
      <c r="CQ52" s="33"/>
      <c r="CR52" s="2"/>
      <c r="CS52" s="2"/>
      <c r="CT52" s="2"/>
    </row>
    <row r="53" spans="3:98" ht="12" customHeight="1" x14ac:dyDescent="0.5">
      <c r="Z53" s="66" t="str">
        <f>Working!A83&amp;""</f>
        <v>Dagger</v>
      </c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29"/>
      <c r="AO53" s="65" t="str">
        <f>Working!B83&amp;""</f>
        <v>4</v>
      </c>
      <c r="AP53" s="65"/>
      <c r="AQ53" s="65"/>
      <c r="AR53" s="17"/>
      <c r="AS53" s="65" t="str">
        <f>Working!C83&amp;""</f>
        <v/>
      </c>
      <c r="AT53" s="65"/>
      <c r="AU53" s="65"/>
      <c r="AW53" s="66" t="str">
        <f>Working!A119&amp;""</f>
        <v/>
      </c>
      <c r="AX53" s="66"/>
      <c r="AZ53" s="133" t="str">
        <f>Working!B119&amp;""</f>
        <v/>
      </c>
      <c r="BA53" s="133"/>
      <c r="BB53" s="17"/>
      <c r="BC53" s="134" t="str">
        <f>Working!C119&amp;""</f>
        <v/>
      </c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37"/>
      <c r="BQ53" s="133" t="str">
        <f>Working!D119&amp;""</f>
        <v/>
      </c>
      <c r="BR53" s="133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8"/>
      <c r="CQ53" s="33"/>
      <c r="CR53" s="2"/>
      <c r="CS53" s="2"/>
      <c r="CT53" s="2"/>
    </row>
    <row r="54" spans="3:98" ht="12" customHeight="1" x14ac:dyDescent="0.5">
      <c r="C54" s="94" t="str">
        <f>Working!C35&amp;""</f>
        <v>T</v>
      </c>
      <c r="D54" s="94"/>
      <c r="E54" s="104" t="s">
        <v>22</v>
      </c>
      <c r="F54" s="106"/>
      <c r="G54" s="106"/>
      <c r="H54" s="106"/>
      <c r="I54" s="106"/>
      <c r="J54" s="106"/>
      <c r="K54" s="105"/>
      <c r="L54" s="71">
        <f>Working!F35</f>
        <v>5</v>
      </c>
      <c r="M54" s="72"/>
      <c r="O54" s="104" t="s">
        <v>47</v>
      </c>
      <c r="P54" s="104"/>
      <c r="Q54" s="104"/>
      <c r="R54" s="104"/>
      <c r="S54" s="104"/>
      <c r="T54" s="104"/>
      <c r="U54" s="104"/>
      <c r="V54" s="104"/>
      <c r="W54" s="46">
        <f>10+L54</f>
        <v>15</v>
      </c>
      <c r="X54" s="48"/>
      <c r="Z54" s="66" t="str">
        <f>Working!A84&amp;""</f>
        <v>Light crossbow</v>
      </c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29"/>
      <c r="AO54" s="65" t="str">
        <f>Working!B84&amp;""</f>
        <v/>
      </c>
      <c r="AP54" s="65"/>
      <c r="AQ54" s="65"/>
      <c r="AR54" s="17"/>
      <c r="AS54" s="65" t="str">
        <f>Working!C84&amp;""</f>
        <v/>
      </c>
      <c r="AT54" s="65"/>
      <c r="AU54" s="65"/>
      <c r="AW54" s="66" t="str">
        <f>Working!A120&amp;""</f>
        <v/>
      </c>
      <c r="AX54" s="66"/>
      <c r="AZ54" s="133" t="str">
        <f>Working!B120&amp;""</f>
        <v/>
      </c>
      <c r="BA54" s="133"/>
      <c r="BB54" s="17"/>
      <c r="BC54" s="134" t="str">
        <f>Working!C120&amp;""</f>
        <v/>
      </c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37"/>
      <c r="BQ54" s="133" t="str">
        <f>Working!D120&amp;""</f>
        <v/>
      </c>
      <c r="BR54" s="133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8"/>
      <c r="CQ54" s="33"/>
      <c r="CR54" s="2"/>
      <c r="CS54" s="2"/>
      <c r="CT54" s="2"/>
    </row>
    <row r="55" spans="3:98" ht="12" customHeight="1" x14ac:dyDescent="0.5">
      <c r="C55" s="94"/>
      <c r="D55" s="94"/>
      <c r="E55" s="104"/>
      <c r="F55" s="106"/>
      <c r="G55" s="106"/>
      <c r="H55" s="106"/>
      <c r="I55" s="106"/>
      <c r="J55" s="106"/>
      <c r="K55" s="105"/>
      <c r="L55" s="73"/>
      <c r="M55" s="74"/>
      <c r="O55" s="104"/>
      <c r="P55" s="104"/>
      <c r="Q55" s="104"/>
      <c r="R55" s="104"/>
      <c r="S55" s="104"/>
      <c r="T55" s="104"/>
      <c r="U55" s="104"/>
      <c r="V55" s="104"/>
      <c r="W55" s="49"/>
      <c r="X55" s="51"/>
      <c r="Z55" s="66" t="str">
        <f>Working!A85&amp;""</f>
        <v>Dungeoneer's pack</v>
      </c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29"/>
      <c r="AO55" s="65" t="str">
        <f>Working!B85&amp;""</f>
        <v/>
      </c>
      <c r="AP55" s="65"/>
      <c r="AQ55" s="65"/>
      <c r="AR55" s="17"/>
      <c r="AS55" s="65" t="str">
        <f>Working!C85&amp;""</f>
        <v>30.5</v>
      </c>
      <c r="AT55" s="65"/>
      <c r="AU55" s="65"/>
      <c r="AW55" s="66" t="str">
        <f>Working!A121&amp;""</f>
        <v/>
      </c>
      <c r="AX55" s="66"/>
      <c r="AZ55" s="133" t="str">
        <f>Working!B121&amp;""</f>
        <v/>
      </c>
      <c r="BA55" s="133"/>
      <c r="BB55" s="17"/>
      <c r="BC55" s="134" t="str">
        <f>Working!C121&amp;""</f>
        <v/>
      </c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37"/>
      <c r="BQ55" s="133" t="str">
        <f>Working!D121&amp;""</f>
        <v/>
      </c>
      <c r="BR55" s="133"/>
      <c r="BT55" s="58" t="s">
        <v>175</v>
      </c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8"/>
      <c r="CQ55" s="33"/>
      <c r="CR55" s="2"/>
      <c r="CS55" s="2"/>
      <c r="CT55" s="2"/>
    </row>
    <row r="56" spans="3:98" ht="12" customHeight="1" x14ac:dyDescent="0.5">
      <c r="Z56" s="66" t="str">
        <f>Working!A86&amp;""</f>
        <v/>
      </c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29"/>
      <c r="AO56" s="65" t="str">
        <f>Working!B86&amp;""</f>
        <v/>
      </c>
      <c r="AP56" s="65"/>
      <c r="AQ56" s="65"/>
      <c r="AR56" s="17"/>
      <c r="AS56" s="65" t="str">
        <f>Working!C86&amp;""</f>
        <v/>
      </c>
      <c r="AT56" s="65"/>
      <c r="AU56" s="65"/>
      <c r="AW56" s="66" t="str">
        <f>Working!A122&amp;""</f>
        <v/>
      </c>
      <c r="AX56" s="66"/>
      <c r="AZ56" s="133" t="str">
        <f>Working!B122&amp;""</f>
        <v/>
      </c>
      <c r="BA56" s="133"/>
      <c r="BB56" s="17"/>
      <c r="BC56" s="134" t="str">
        <f>Working!C122&amp;""</f>
        <v/>
      </c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37"/>
      <c r="BQ56" s="133" t="str">
        <f>Working!D122&amp;""</f>
        <v/>
      </c>
      <c r="BR56" s="133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8"/>
      <c r="CQ56" s="33"/>
      <c r="CR56" s="2"/>
      <c r="CS56" s="2"/>
      <c r="CT56" s="2"/>
    </row>
    <row r="57" spans="3:98" ht="12" customHeight="1" x14ac:dyDescent="0.5">
      <c r="C57" s="94" t="str">
        <f>Working!C38&amp;""</f>
        <v>T</v>
      </c>
      <c r="D57" s="94"/>
      <c r="E57" s="104" t="s">
        <v>24</v>
      </c>
      <c r="F57" s="106"/>
      <c r="G57" s="106"/>
      <c r="H57" s="106"/>
      <c r="I57" s="106"/>
      <c r="J57" s="106"/>
      <c r="K57" s="105"/>
      <c r="L57" s="71">
        <f>Working!F38</f>
        <v>5</v>
      </c>
      <c r="M57" s="72"/>
      <c r="O57" s="104" t="s">
        <v>48</v>
      </c>
      <c r="P57" s="104"/>
      <c r="Q57" s="104"/>
      <c r="R57" s="104"/>
      <c r="S57" s="104"/>
      <c r="T57" s="104"/>
      <c r="U57" s="104"/>
      <c r="V57" s="104"/>
      <c r="W57" s="46">
        <f>10+L57</f>
        <v>15</v>
      </c>
      <c r="X57" s="48"/>
      <c r="Z57" s="66" t="str">
        <f>Working!A87&amp;""</f>
        <v/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29"/>
      <c r="AO57" s="65" t="str">
        <f>Working!B87&amp;""</f>
        <v/>
      </c>
      <c r="AP57" s="65"/>
      <c r="AQ57" s="65"/>
      <c r="AR57" s="17"/>
      <c r="AS57" s="65" t="str">
        <f>Working!C87&amp;""</f>
        <v/>
      </c>
      <c r="AT57" s="65"/>
      <c r="AU57" s="65"/>
      <c r="AW57" s="66" t="str">
        <f>Working!A123&amp;""</f>
        <v/>
      </c>
      <c r="AX57" s="66"/>
      <c r="AZ57" s="133" t="str">
        <f>Working!B123&amp;""</f>
        <v/>
      </c>
      <c r="BA57" s="133"/>
      <c r="BB57" s="17"/>
      <c r="BC57" s="134" t="str">
        <f>Working!C123&amp;""</f>
        <v/>
      </c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37"/>
      <c r="BQ57" s="133" t="str">
        <f>Working!D123&amp;""</f>
        <v/>
      </c>
      <c r="BR57" s="133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8"/>
      <c r="CQ57" s="33"/>
      <c r="CR57" s="2"/>
      <c r="CS57" s="2"/>
      <c r="CT57" s="2"/>
    </row>
    <row r="58" spans="3:98" ht="12" customHeight="1" x14ac:dyDescent="0.5">
      <c r="C58" s="94"/>
      <c r="D58" s="94"/>
      <c r="E58" s="104"/>
      <c r="F58" s="106"/>
      <c r="G58" s="106"/>
      <c r="H58" s="106"/>
      <c r="I58" s="106"/>
      <c r="J58" s="106"/>
      <c r="K58" s="105"/>
      <c r="L58" s="73"/>
      <c r="M58" s="74"/>
      <c r="O58" s="104"/>
      <c r="P58" s="104"/>
      <c r="Q58" s="104"/>
      <c r="R58" s="104"/>
      <c r="S58" s="104"/>
      <c r="T58" s="104"/>
      <c r="U58" s="104"/>
      <c r="V58" s="104"/>
      <c r="W58" s="49"/>
      <c r="X58" s="51"/>
      <c r="Z58" s="66" t="str">
        <f>Working!A88&amp;""</f>
        <v/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29"/>
      <c r="AO58" s="65" t="str">
        <f>Working!B88&amp;""</f>
        <v/>
      </c>
      <c r="AP58" s="65"/>
      <c r="AQ58" s="65"/>
      <c r="AR58" s="17"/>
      <c r="AS58" s="65" t="str">
        <f>Working!C88&amp;""</f>
        <v/>
      </c>
      <c r="AT58" s="65"/>
      <c r="AU58" s="65"/>
      <c r="AW58" s="66" t="str">
        <f>Working!A124&amp;""</f>
        <v/>
      </c>
      <c r="AX58" s="66"/>
      <c r="AZ58" s="133" t="str">
        <f>Working!B124&amp;""</f>
        <v/>
      </c>
      <c r="BA58" s="133"/>
      <c r="BB58" s="17"/>
      <c r="BC58" s="134" t="str">
        <f>Working!C124&amp;""</f>
        <v/>
      </c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37"/>
      <c r="BQ58" s="133" t="str">
        <f>Working!D124&amp;""</f>
        <v/>
      </c>
      <c r="BR58" s="133"/>
      <c r="BT58" s="40" t="str">
        <f>Working!A167&amp;""</f>
        <v>Cloth, leather armor</v>
      </c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8"/>
      <c r="CQ58" s="33"/>
      <c r="CR58" s="2"/>
      <c r="CS58" s="2"/>
      <c r="CT58" s="2"/>
    </row>
    <row r="59" spans="3:98" ht="12" customHeight="1" x14ac:dyDescent="0.5">
      <c r="R59" s="113" t="s">
        <v>5</v>
      </c>
      <c r="S59" s="113"/>
      <c r="T59" s="113"/>
      <c r="V59" s="121" t="s">
        <v>96</v>
      </c>
      <c r="W59" s="121"/>
      <c r="X59" s="121"/>
      <c r="Z59" s="66" t="str">
        <f>Working!A89&amp;""</f>
        <v/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29"/>
      <c r="AO59" s="65" t="str">
        <f>Working!B89&amp;""</f>
        <v/>
      </c>
      <c r="AP59" s="65"/>
      <c r="AQ59" s="65"/>
      <c r="AR59" s="17"/>
      <c r="AS59" s="65" t="str">
        <f>Working!C89&amp;""</f>
        <v/>
      </c>
      <c r="AT59" s="65"/>
      <c r="AU59" s="65"/>
      <c r="AW59" s="66" t="str">
        <f>Working!A125&amp;""</f>
        <v/>
      </c>
      <c r="AX59" s="66"/>
      <c r="AZ59" s="133" t="str">
        <f>Working!B125&amp;""</f>
        <v/>
      </c>
      <c r="BA59" s="133"/>
      <c r="BB59" s="17"/>
      <c r="BC59" s="134" t="str">
        <f>Working!C125&amp;""</f>
        <v/>
      </c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37"/>
      <c r="BQ59" s="133" t="str">
        <f>Working!D125&amp;""</f>
        <v/>
      </c>
      <c r="BR59" s="133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8"/>
      <c r="CQ59" s="33"/>
      <c r="CR59" s="2"/>
      <c r="CS59" s="2"/>
      <c r="CT59" s="2"/>
    </row>
    <row r="60" spans="3:98" ht="12" customHeight="1" x14ac:dyDescent="0.5">
      <c r="C60" s="77">
        <f>Working!G23</f>
        <v>18</v>
      </c>
      <c r="D60" s="78"/>
      <c r="E60" s="78"/>
      <c r="F60" s="79"/>
      <c r="G60" s="114" t="s">
        <v>25</v>
      </c>
      <c r="H60" s="115"/>
      <c r="I60" s="115"/>
      <c r="J60" s="115"/>
      <c r="K60" s="115"/>
      <c r="L60" s="115"/>
      <c r="M60" s="115"/>
      <c r="N60" s="115"/>
      <c r="O60" s="115"/>
      <c r="P60" s="115"/>
      <c r="Q60" s="116"/>
      <c r="R60" s="95">
        <f>Working!H23</f>
        <v>4</v>
      </c>
      <c r="S60" s="96"/>
      <c r="T60" s="96"/>
      <c r="U60" s="1"/>
      <c r="V60" s="95">
        <f>Working!I23</f>
        <v>4</v>
      </c>
      <c r="W60" s="96"/>
      <c r="X60" s="99"/>
      <c r="Z60" s="66" t="str">
        <f>Working!A90&amp;""</f>
        <v/>
      </c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29"/>
      <c r="AO60" s="65" t="str">
        <f>Working!B90&amp;""</f>
        <v/>
      </c>
      <c r="AP60" s="65"/>
      <c r="AQ60" s="65"/>
      <c r="AR60" s="17"/>
      <c r="AS60" s="65" t="str">
        <f>Working!C90&amp;""</f>
        <v/>
      </c>
      <c r="AT60" s="65"/>
      <c r="AU60" s="65"/>
      <c r="AW60" s="66" t="str">
        <f>Working!A126&amp;""</f>
        <v/>
      </c>
      <c r="AX60" s="66"/>
      <c r="AZ60" s="133" t="str">
        <f>Working!B126&amp;""</f>
        <v/>
      </c>
      <c r="BA60" s="133"/>
      <c r="BB60" s="17"/>
      <c r="BC60" s="134" t="str">
        <f>Working!C126&amp;""</f>
        <v/>
      </c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37"/>
      <c r="BQ60" s="133" t="str">
        <f>Working!D126&amp;""</f>
        <v/>
      </c>
      <c r="BR60" s="133"/>
      <c r="BT60" s="40" t="str">
        <f>Working!A168&amp;""</f>
        <v>Simple melee, simple ranged; martial focuses</v>
      </c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8"/>
      <c r="CQ60" s="33"/>
      <c r="CR60" s="2"/>
      <c r="CS60" s="2"/>
      <c r="CT60" s="2"/>
    </row>
    <row r="61" spans="3:98" ht="12" customHeight="1" x14ac:dyDescent="0.5">
      <c r="C61" s="80"/>
      <c r="D61" s="81"/>
      <c r="E61" s="81"/>
      <c r="F61" s="82"/>
      <c r="G61" s="114"/>
      <c r="H61" s="115"/>
      <c r="I61" s="115"/>
      <c r="J61" s="115"/>
      <c r="K61" s="115"/>
      <c r="L61" s="115"/>
      <c r="M61" s="115"/>
      <c r="N61" s="115"/>
      <c r="O61" s="115"/>
      <c r="P61" s="115"/>
      <c r="Q61" s="116"/>
      <c r="R61" s="97"/>
      <c r="S61" s="98"/>
      <c r="T61" s="98"/>
      <c r="U61" s="1"/>
      <c r="V61" s="97"/>
      <c r="W61" s="98"/>
      <c r="X61" s="100"/>
      <c r="Y61" s="2"/>
      <c r="Z61" s="66" t="str">
        <f>Working!A91&amp;""</f>
        <v/>
      </c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29"/>
      <c r="AO61" s="65" t="str">
        <f>Working!B91&amp;""</f>
        <v/>
      </c>
      <c r="AP61" s="65"/>
      <c r="AQ61" s="65"/>
      <c r="AR61" s="17"/>
      <c r="AS61" s="65" t="str">
        <f>Working!C91&amp;""</f>
        <v/>
      </c>
      <c r="AT61" s="65"/>
      <c r="AU61" s="65"/>
      <c r="AW61" s="66" t="str">
        <f>Working!A127&amp;""</f>
        <v/>
      </c>
      <c r="AX61" s="66"/>
      <c r="AZ61" s="133" t="str">
        <f>Working!B127&amp;""</f>
        <v/>
      </c>
      <c r="BA61" s="133"/>
      <c r="BB61" s="17"/>
      <c r="BC61" s="134" t="str">
        <f>Working!C127&amp;""</f>
        <v/>
      </c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37"/>
      <c r="BQ61" s="133" t="str">
        <f>Working!D127&amp;""</f>
        <v/>
      </c>
      <c r="BR61" s="133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8"/>
      <c r="CQ61" s="33"/>
      <c r="CR61" s="2"/>
      <c r="CS61" s="2"/>
      <c r="CT61" s="2"/>
    </row>
    <row r="62" spans="3:98" ht="12" customHeight="1" x14ac:dyDescent="0.5">
      <c r="C62" s="107"/>
      <c r="D62" s="107"/>
      <c r="E62" s="107"/>
      <c r="F62" s="5"/>
      <c r="G62" s="5"/>
      <c r="H62" s="5"/>
      <c r="I62" s="5"/>
      <c r="J62" s="5"/>
      <c r="K62" s="108"/>
      <c r="L62" s="108"/>
      <c r="M62" s="108"/>
      <c r="N62" s="108"/>
      <c r="O62" s="5"/>
      <c r="P62" s="5"/>
      <c r="Q62" s="5"/>
      <c r="R62" s="5"/>
      <c r="S62" s="5"/>
      <c r="T62" s="5"/>
      <c r="U62" s="5"/>
      <c r="V62" s="3"/>
      <c r="W62" s="3"/>
      <c r="X62" s="3"/>
      <c r="Y62" s="3"/>
      <c r="Z62" s="66" t="str">
        <f>Working!A92&amp;""</f>
        <v/>
      </c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29"/>
      <c r="AO62" s="65" t="str">
        <f>Working!B92&amp;""</f>
        <v/>
      </c>
      <c r="AP62" s="65"/>
      <c r="AQ62" s="65"/>
      <c r="AR62" s="17"/>
      <c r="AS62" s="65" t="str">
        <f>Working!C92&amp;""</f>
        <v/>
      </c>
      <c r="AT62" s="65"/>
      <c r="AU62" s="65"/>
      <c r="AW62" s="66" t="str">
        <f>Working!A128&amp;""</f>
        <v/>
      </c>
      <c r="AX62" s="66"/>
      <c r="AZ62" s="133" t="str">
        <f>Working!B128&amp;""</f>
        <v/>
      </c>
      <c r="BA62" s="133"/>
      <c r="BB62" s="17"/>
      <c r="BC62" s="134" t="str">
        <f>Working!C128&amp;""</f>
        <v/>
      </c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37"/>
      <c r="BQ62" s="133" t="str">
        <f>Working!D128&amp;""</f>
        <v/>
      </c>
      <c r="BR62" s="133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8"/>
      <c r="CQ62" s="33"/>
      <c r="CR62" s="2"/>
      <c r="CS62" s="2"/>
      <c r="CT62" s="2"/>
    </row>
    <row r="63" spans="3:98" ht="12" customHeight="1" x14ac:dyDescent="0.5">
      <c r="C63" s="94" t="str">
        <f>Working!C29&amp;""</f>
        <v>T</v>
      </c>
      <c r="D63" s="94"/>
      <c r="E63" s="104" t="s">
        <v>26</v>
      </c>
      <c r="F63" s="104"/>
      <c r="G63" s="104"/>
      <c r="H63" s="104"/>
      <c r="I63" s="104"/>
      <c r="J63" s="104"/>
      <c r="K63" s="105"/>
      <c r="L63" s="71">
        <f>Working!F29</f>
        <v>9</v>
      </c>
      <c r="M63" s="75"/>
      <c r="N63" s="109" t="str">
        <f>Working!C30&amp;""</f>
        <v/>
      </c>
      <c r="O63" s="94"/>
      <c r="P63" s="101" t="s">
        <v>27</v>
      </c>
      <c r="Q63" s="102"/>
      <c r="R63" s="102"/>
      <c r="S63" s="102"/>
      <c r="T63" s="102"/>
      <c r="U63" s="102"/>
      <c r="V63" s="103"/>
      <c r="W63" s="71">
        <f>Working!F30</f>
        <v>4</v>
      </c>
      <c r="X63" s="72"/>
      <c r="Y63" s="4"/>
      <c r="Z63" s="66" t="str">
        <f>Working!A93&amp;""</f>
        <v/>
      </c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29"/>
      <c r="AO63" s="65" t="str">
        <f>Working!B93&amp;""</f>
        <v/>
      </c>
      <c r="AP63" s="65"/>
      <c r="AQ63" s="65"/>
      <c r="AR63" s="17"/>
      <c r="AS63" s="65" t="str">
        <f>Working!C93&amp;""</f>
        <v/>
      </c>
      <c r="AT63" s="65"/>
      <c r="AU63" s="65"/>
      <c r="AW63" s="66" t="str">
        <f>Working!A129&amp;""</f>
        <v/>
      </c>
      <c r="AX63" s="66"/>
      <c r="AZ63" s="133" t="str">
        <f>Working!B129&amp;""</f>
        <v/>
      </c>
      <c r="BA63" s="133"/>
      <c r="BB63" s="17"/>
      <c r="BC63" s="134" t="str">
        <f>Working!C129&amp;""</f>
        <v/>
      </c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37"/>
      <c r="BQ63" s="133" t="str">
        <f>Working!D129&amp;""</f>
        <v/>
      </c>
      <c r="BR63" s="133"/>
      <c r="BT63" s="58" t="s">
        <v>173</v>
      </c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8"/>
      <c r="CQ63" s="33"/>
      <c r="CR63" s="2"/>
      <c r="CS63" s="2"/>
      <c r="CT63" s="2"/>
    </row>
    <row r="64" spans="3:98" ht="12" customHeight="1" x14ac:dyDescent="0.5">
      <c r="C64" s="94"/>
      <c r="D64" s="94"/>
      <c r="E64" s="104"/>
      <c r="F64" s="104"/>
      <c r="G64" s="104"/>
      <c r="H64" s="104"/>
      <c r="I64" s="104"/>
      <c r="J64" s="104"/>
      <c r="K64" s="105"/>
      <c r="L64" s="73"/>
      <c r="M64" s="76"/>
      <c r="N64" s="109"/>
      <c r="O64" s="94"/>
      <c r="P64" s="101"/>
      <c r="Q64" s="102"/>
      <c r="R64" s="102"/>
      <c r="S64" s="102"/>
      <c r="T64" s="102"/>
      <c r="U64" s="102"/>
      <c r="V64" s="103"/>
      <c r="W64" s="73"/>
      <c r="X64" s="74"/>
      <c r="Y64" s="4"/>
      <c r="Z64" s="66" t="str">
        <f>Working!A94&amp;""</f>
        <v/>
      </c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29"/>
      <c r="AO64" s="65" t="str">
        <f>Working!B94&amp;""</f>
        <v/>
      </c>
      <c r="AP64" s="65"/>
      <c r="AQ64" s="65"/>
      <c r="AR64" s="17"/>
      <c r="AS64" s="65" t="str">
        <f>Working!C94&amp;""</f>
        <v/>
      </c>
      <c r="AT64" s="65"/>
      <c r="AU64" s="65"/>
      <c r="AW64" s="66" t="str">
        <f>Working!A130&amp;""</f>
        <v/>
      </c>
      <c r="AX64" s="66"/>
      <c r="AZ64" s="133" t="str">
        <f>Working!B130&amp;""</f>
        <v/>
      </c>
      <c r="BA64" s="133"/>
      <c r="BB64" s="17"/>
      <c r="BC64" s="134" t="str">
        <f>Working!C130&amp;""</f>
        <v/>
      </c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37"/>
      <c r="BQ64" s="133" t="str">
        <f>Working!D130&amp;""</f>
        <v/>
      </c>
      <c r="BR64" s="133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8"/>
      <c r="CQ64" s="33"/>
      <c r="CR64" s="2"/>
      <c r="CS64" s="2"/>
      <c r="CT64" s="2"/>
    </row>
    <row r="65" spans="3:98" ht="12" customHeight="1" x14ac:dyDescent="0.5">
      <c r="N65" s="2"/>
      <c r="O65" s="2"/>
      <c r="Z65" s="66" t="str">
        <f>Working!A95&amp;""</f>
        <v/>
      </c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29"/>
      <c r="AO65" s="65" t="str">
        <f>Working!B95&amp;""</f>
        <v/>
      </c>
      <c r="AP65" s="65"/>
      <c r="AQ65" s="65"/>
      <c r="AR65" s="17"/>
      <c r="AS65" s="65" t="str">
        <f>Working!C95&amp;""</f>
        <v/>
      </c>
      <c r="AT65" s="65"/>
      <c r="AU65" s="65"/>
      <c r="AW65" s="66" t="str">
        <f>Working!A131&amp;""</f>
        <v/>
      </c>
      <c r="AX65" s="66"/>
      <c r="AZ65" s="133" t="str">
        <f>Working!B131&amp;""</f>
        <v/>
      </c>
      <c r="BA65" s="133"/>
      <c r="BB65" s="17"/>
      <c r="BC65" s="134" t="str">
        <f>Working!C131&amp;""</f>
        <v/>
      </c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37"/>
      <c r="BQ65" s="133" t="str">
        <f>Working!D131&amp;""</f>
        <v/>
      </c>
      <c r="BR65" s="133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8"/>
      <c r="CQ65" s="33"/>
      <c r="CR65" s="2"/>
      <c r="CS65" s="2"/>
      <c r="CT65" s="2"/>
    </row>
    <row r="66" spans="3:98" ht="12" customHeight="1" x14ac:dyDescent="0.5">
      <c r="C66" s="94" t="str">
        <f>Working!C36&amp;""</f>
        <v/>
      </c>
      <c r="D66" s="94"/>
      <c r="E66" s="104" t="s">
        <v>28</v>
      </c>
      <c r="F66" s="106"/>
      <c r="G66" s="106"/>
      <c r="H66" s="106"/>
      <c r="I66" s="106"/>
      <c r="J66" s="106"/>
      <c r="K66" s="105"/>
      <c r="L66" s="71">
        <f>Working!F36</f>
        <v>4</v>
      </c>
      <c r="M66" s="75"/>
      <c r="N66" s="109" t="str">
        <f>Working!C42&amp;""</f>
        <v>T</v>
      </c>
      <c r="O66" s="94"/>
      <c r="P66" s="104" t="s">
        <v>29</v>
      </c>
      <c r="Q66" s="106"/>
      <c r="R66" s="106"/>
      <c r="S66" s="106"/>
      <c r="T66" s="106"/>
      <c r="U66" s="106"/>
      <c r="V66" s="105"/>
      <c r="W66" s="71">
        <f>Working!F42</f>
        <v>9</v>
      </c>
      <c r="X66" s="72"/>
      <c r="Z66" s="66" t="str">
        <f>Working!A96&amp;""</f>
        <v/>
      </c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29"/>
      <c r="AO66" s="65" t="str">
        <f>Working!B96&amp;""</f>
        <v/>
      </c>
      <c r="AP66" s="65"/>
      <c r="AQ66" s="65"/>
      <c r="AR66" s="17"/>
      <c r="AS66" s="65" t="str">
        <f>Working!C96&amp;""</f>
        <v/>
      </c>
      <c r="AT66" s="65"/>
      <c r="AU66" s="65"/>
      <c r="AW66" s="66" t="str">
        <f>Working!A132&amp;""</f>
        <v/>
      </c>
      <c r="AX66" s="66"/>
      <c r="AZ66" s="133" t="str">
        <f>Working!B132&amp;""</f>
        <v/>
      </c>
      <c r="BA66" s="133"/>
      <c r="BB66" s="17"/>
      <c r="BC66" s="134" t="str">
        <f>Working!C132&amp;""</f>
        <v/>
      </c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37"/>
      <c r="BQ66" s="133" t="str">
        <f>Working!D132&amp;""</f>
        <v/>
      </c>
      <c r="BR66" s="133"/>
      <c r="BT66" s="40" t="str">
        <f>Working!A136&amp;""</f>
        <v>Common, Halfling</v>
      </c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8"/>
      <c r="CQ66" s="33"/>
      <c r="CR66" s="2"/>
      <c r="CS66" s="2"/>
      <c r="CT66" s="2"/>
    </row>
    <row r="67" spans="3:98" ht="12" customHeight="1" x14ac:dyDescent="0.5">
      <c r="C67" s="94"/>
      <c r="D67" s="94"/>
      <c r="E67" s="104"/>
      <c r="F67" s="106"/>
      <c r="G67" s="106"/>
      <c r="H67" s="106"/>
      <c r="I67" s="106"/>
      <c r="J67" s="106"/>
      <c r="K67" s="105"/>
      <c r="L67" s="73"/>
      <c r="M67" s="76"/>
      <c r="N67" s="109"/>
      <c r="O67" s="94"/>
      <c r="P67" s="104"/>
      <c r="Q67" s="106"/>
      <c r="R67" s="106"/>
      <c r="S67" s="106"/>
      <c r="T67" s="106"/>
      <c r="U67" s="106"/>
      <c r="V67" s="105"/>
      <c r="W67" s="73"/>
      <c r="X67" s="74"/>
      <c r="Z67" s="66" t="s">
        <v>170</v>
      </c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29"/>
      <c r="AO67" s="65"/>
      <c r="AP67" s="65"/>
      <c r="AQ67" s="65"/>
      <c r="AR67" s="17"/>
      <c r="AS67" s="65" t="str">
        <f>Working!D106&amp;""</f>
        <v>1</v>
      </c>
      <c r="AT67" s="65"/>
      <c r="AU67" s="65"/>
      <c r="AW67" s="66" t="str">
        <f>Working!A133&amp;""</f>
        <v/>
      </c>
      <c r="AX67" s="66"/>
      <c r="AZ67" s="133" t="str">
        <f>Working!B133&amp;""</f>
        <v/>
      </c>
      <c r="BA67" s="133"/>
      <c r="BB67" s="17"/>
      <c r="BC67" s="134" t="str">
        <f>Working!C133&amp;""</f>
        <v/>
      </c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37"/>
      <c r="BQ67" s="133" t="str">
        <f>Working!D133&amp;""</f>
        <v/>
      </c>
      <c r="BR67" s="133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8"/>
      <c r="CQ67" s="33"/>
      <c r="CR67" s="2"/>
      <c r="CS67" s="2"/>
      <c r="CT67" s="2"/>
    </row>
    <row r="68" spans="3:98" ht="12" customHeight="1" x14ac:dyDescent="0.3">
      <c r="AP68" s="2"/>
      <c r="AT68" s="2"/>
      <c r="AY68" s="2"/>
      <c r="BB68" s="2"/>
      <c r="CP68" s="2"/>
      <c r="CQ68" s="32"/>
      <c r="CR68" s="2"/>
      <c r="CS68" s="2"/>
      <c r="CT68" s="2"/>
    </row>
    <row r="69" spans="3:98" s="31" customFormat="1" ht="12" customHeight="1" x14ac:dyDescent="0.3">
      <c r="CP69" s="32"/>
      <c r="CQ69" s="32"/>
      <c r="CR69" s="32"/>
      <c r="CS69" s="32"/>
      <c r="CT69" s="32"/>
    </row>
    <row r="70" spans="3:98" ht="12" customHeight="1" x14ac:dyDescent="0.3">
      <c r="CP70" s="2"/>
      <c r="CQ70" s="32"/>
      <c r="CR70" s="2"/>
      <c r="CS70" s="2"/>
      <c r="CT70" s="2"/>
    </row>
    <row r="71" spans="3:98" ht="12" customHeight="1" x14ac:dyDescent="0.3">
      <c r="CP71" s="2"/>
      <c r="CQ71" s="32"/>
      <c r="CR71" s="2"/>
      <c r="CS71" s="2"/>
      <c r="CT71" s="2"/>
    </row>
  </sheetData>
  <mergeCells count="380">
    <mergeCell ref="Z14:AC14"/>
    <mergeCell ref="AC33:AH33"/>
    <mergeCell ref="R20:T20"/>
    <mergeCell ref="V20:X20"/>
    <mergeCell ref="R26:T26"/>
    <mergeCell ref="V26:X26"/>
    <mergeCell ref="R35:T35"/>
    <mergeCell ref="V35:X35"/>
    <mergeCell ref="R44:T44"/>
    <mergeCell ref="V44:X44"/>
    <mergeCell ref="V21:X22"/>
    <mergeCell ref="Z43:AA44"/>
    <mergeCell ref="AW66:AX66"/>
    <mergeCell ref="AZ66:BA66"/>
    <mergeCell ref="BC66:BO66"/>
    <mergeCell ref="BQ66:BR66"/>
    <mergeCell ref="AW59:AX59"/>
    <mergeCell ref="AZ59:BA59"/>
    <mergeCell ref="BC59:BO59"/>
    <mergeCell ref="BQ59:BR59"/>
    <mergeCell ref="AW60:AX60"/>
    <mergeCell ref="AZ60:BA60"/>
    <mergeCell ref="BC60:BO60"/>
    <mergeCell ref="BQ60:BR60"/>
    <mergeCell ref="AW61:AX61"/>
    <mergeCell ref="AZ61:BA61"/>
    <mergeCell ref="BC61:BO61"/>
    <mergeCell ref="BQ61:BR61"/>
    <mergeCell ref="AW58:AX58"/>
    <mergeCell ref="AZ58:BA58"/>
    <mergeCell ref="BC58:BO58"/>
    <mergeCell ref="BQ58:BR58"/>
    <mergeCell ref="AW67:AX67"/>
    <mergeCell ref="AZ67:BA67"/>
    <mergeCell ref="BC67:BO67"/>
    <mergeCell ref="BQ67:BR67"/>
    <mergeCell ref="AW62:AX62"/>
    <mergeCell ref="AZ62:BA62"/>
    <mergeCell ref="BC62:BO62"/>
    <mergeCell ref="BQ62:BR62"/>
    <mergeCell ref="AW63:AX63"/>
    <mergeCell ref="AZ63:BA63"/>
    <mergeCell ref="BC63:BO63"/>
    <mergeCell ref="BQ63:BR63"/>
    <mergeCell ref="AW64:AX64"/>
    <mergeCell ref="AZ64:BA64"/>
    <mergeCell ref="BC64:BO64"/>
    <mergeCell ref="BQ64:BR64"/>
    <mergeCell ref="AW65:AX65"/>
    <mergeCell ref="AZ65:BA65"/>
    <mergeCell ref="BC65:BO65"/>
    <mergeCell ref="BQ65:BR65"/>
    <mergeCell ref="AW55:AX55"/>
    <mergeCell ref="AZ55:BA55"/>
    <mergeCell ref="BC55:BO55"/>
    <mergeCell ref="BQ55:BR55"/>
    <mergeCell ref="AW56:AX56"/>
    <mergeCell ref="AZ56:BA56"/>
    <mergeCell ref="BC56:BO56"/>
    <mergeCell ref="BQ56:BR56"/>
    <mergeCell ref="AW57:AX57"/>
    <mergeCell ref="AZ57:BA57"/>
    <mergeCell ref="BC57:BO57"/>
    <mergeCell ref="BQ57:BR57"/>
    <mergeCell ref="BC52:BO52"/>
    <mergeCell ref="BQ52:BR52"/>
    <mergeCell ref="AW53:AX53"/>
    <mergeCell ref="AZ53:BA53"/>
    <mergeCell ref="BC53:BO53"/>
    <mergeCell ref="BQ53:BR53"/>
    <mergeCell ref="AW54:AX54"/>
    <mergeCell ref="AZ54:BA54"/>
    <mergeCell ref="BC54:BO54"/>
    <mergeCell ref="BQ54:BR54"/>
    <mergeCell ref="W66:X67"/>
    <mergeCell ref="L63:M64"/>
    <mergeCell ref="L66:M67"/>
    <mergeCell ref="BC47:BO47"/>
    <mergeCell ref="BQ47:BR47"/>
    <mergeCell ref="AZ47:BA47"/>
    <mergeCell ref="AW48:AX48"/>
    <mergeCell ref="AZ48:BA48"/>
    <mergeCell ref="BC48:BO48"/>
    <mergeCell ref="BQ48:BR48"/>
    <mergeCell ref="AW49:AX49"/>
    <mergeCell ref="AZ49:BA49"/>
    <mergeCell ref="BC49:BO49"/>
    <mergeCell ref="BQ49:BR49"/>
    <mergeCell ref="AW50:AX50"/>
    <mergeCell ref="AZ50:BA50"/>
    <mergeCell ref="BC50:BO50"/>
    <mergeCell ref="BQ50:BR50"/>
    <mergeCell ref="AW51:AX51"/>
    <mergeCell ref="AZ51:BA51"/>
    <mergeCell ref="BC51:BO51"/>
    <mergeCell ref="BQ51:BR51"/>
    <mergeCell ref="AW52:AX52"/>
    <mergeCell ref="AZ52:BA52"/>
    <mergeCell ref="O54:V55"/>
    <mergeCell ref="O57:V58"/>
    <mergeCell ref="G60:Q61"/>
    <mergeCell ref="P48:V49"/>
    <mergeCell ref="F51:J52"/>
    <mergeCell ref="E48:K49"/>
    <mergeCell ref="E54:K55"/>
    <mergeCell ref="E57:K58"/>
    <mergeCell ref="W63:X64"/>
    <mergeCell ref="R59:T59"/>
    <mergeCell ref="V59:X59"/>
    <mergeCell ref="K47:N47"/>
    <mergeCell ref="AS49:AU50"/>
    <mergeCell ref="AN49:AR50"/>
    <mergeCell ref="Z49:AM50"/>
    <mergeCell ref="AS51:AU51"/>
    <mergeCell ref="BI34:BO35"/>
    <mergeCell ref="AX37:BD38"/>
    <mergeCell ref="BI37:BO38"/>
    <mergeCell ref="AX34:BD35"/>
    <mergeCell ref="G27:Q28"/>
    <mergeCell ref="Z46:AA47"/>
    <mergeCell ref="AJ46:AK47"/>
    <mergeCell ref="BE34:BG35"/>
    <mergeCell ref="Z27:AC28"/>
    <mergeCell ref="E30:K31"/>
    <mergeCell ref="E33:K34"/>
    <mergeCell ref="E39:K40"/>
    <mergeCell ref="E42:K43"/>
    <mergeCell ref="AW47:AX47"/>
    <mergeCell ref="V27:X28"/>
    <mergeCell ref="R27:T28"/>
    <mergeCell ref="AI45:AL45"/>
    <mergeCell ref="Y42:AB42"/>
    <mergeCell ref="AI42:AL42"/>
    <mergeCell ref="Y39:AB39"/>
    <mergeCell ref="AI39:AL39"/>
    <mergeCell ref="Y36:AB36"/>
    <mergeCell ref="AI36:AL36"/>
    <mergeCell ref="Y33:AB33"/>
    <mergeCell ref="AI33:AL33"/>
    <mergeCell ref="AJ34:AK35"/>
    <mergeCell ref="AJ37:AK38"/>
    <mergeCell ref="AJ40:AK41"/>
    <mergeCell ref="C17:E17"/>
    <mergeCell ref="C29:E29"/>
    <mergeCell ref="C38:E38"/>
    <mergeCell ref="C47:E47"/>
    <mergeCell ref="P39:V40"/>
    <mergeCell ref="V29:Y29"/>
    <mergeCell ref="P30:V31"/>
    <mergeCell ref="AA17:AF17"/>
    <mergeCell ref="AW31:BR32"/>
    <mergeCell ref="AX40:BD41"/>
    <mergeCell ref="BJ28:BP29"/>
    <mergeCell ref="Z30:AU31"/>
    <mergeCell ref="G21:Q22"/>
    <mergeCell ref="K17:N17"/>
    <mergeCell ref="E18:K19"/>
    <mergeCell ref="G36:Q37"/>
    <mergeCell ref="G45:Q46"/>
    <mergeCell ref="AX28:BD29"/>
    <mergeCell ref="AY45:BB45"/>
    <mergeCell ref="AZ46:BA46"/>
    <mergeCell ref="BC46:BO46"/>
    <mergeCell ref="BC45:BO45"/>
    <mergeCell ref="BQ45:BR45"/>
    <mergeCell ref="BQ46:BR46"/>
    <mergeCell ref="BT3:CO3"/>
    <mergeCell ref="CE7:CO7"/>
    <mergeCell ref="CE8:CO9"/>
    <mergeCell ref="BK15:BR16"/>
    <mergeCell ref="N7:X7"/>
    <mergeCell ref="N8:X9"/>
    <mergeCell ref="R15:T16"/>
    <mergeCell ref="V15:X16"/>
    <mergeCell ref="BI15:BJ16"/>
    <mergeCell ref="AX15:AY16"/>
    <mergeCell ref="AO15:AU28"/>
    <mergeCell ref="AW14:AZ14"/>
    <mergeCell ref="BL14:BO14"/>
    <mergeCell ref="BA14:BD14"/>
    <mergeCell ref="BT11:CO12"/>
    <mergeCell ref="C11:X12"/>
    <mergeCell ref="Z21:AC22"/>
    <mergeCell ref="Z24:AC25"/>
    <mergeCell ref="AX19:BQ20"/>
    <mergeCell ref="AX18:BQ18"/>
    <mergeCell ref="BE25:BF26"/>
    <mergeCell ref="BQ25:BR26"/>
    <mergeCell ref="BE28:BF29"/>
    <mergeCell ref="BQ28:BR29"/>
    <mergeCell ref="AZ15:BG16"/>
    <mergeCell ref="AW22:BR23"/>
    <mergeCell ref="AW43:BR44"/>
    <mergeCell ref="AC46:AH47"/>
    <mergeCell ref="Y45:AB45"/>
    <mergeCell ref="C36:F37"/>
    <mergeCell ref="BT4:CO5"/>
    <mergeCell ref="BH14:BK14"/>
    <mergeCell ref="C14:F14"/>
    <mergeCell ref="G15:Q16"/>
    <mergeCell ref="AX25:BD26"/>
    <mergeCell ref="BJ25:BP26"/>
    <mergeCell ref="C27:F28"/>
    <mergeCell ref="C15:F16"/>
    <mergeCell ref="C21:F22"/>
    <mergeCell ref="C23:E23"/>
    <mergeCell ref="K23:N23"/>
    <mergeCell ref="E24:K25"/>
    <mergeCell ref="AH18:AI19"/>
    <mergeCell ref="AK18:AL19"/>
    <mergeCell ref="R21:T22"/>
    <mergeCell ref="AW46:AX46"/>
    <mergeCell ref="R14:T14"/>
    <mergeCell ref="V14:X14"/>
    <mergeCell ref="BT13:CO13"/>
    <mergeCell ref="Z11:AU12"/>
    <mergeCell ref="AW11:BR12"/>
    <mergeCell ref="C18:D19"/>
    <mergeCell ref="N29:P29"/>
    <mergeCell ref="N63:O64"/>
    <mergeCell ref="N66:O67"/>
    <mergeCell ref="N48:O49"/>
    <mergeCell ref="N39:O40"/>
    <mergeCell ref="N30:O31"/>
    <mergeCell ref="AC34:AH35"/>
    <mergeCell ref="AC37:AH38"/>
    <mergeCell ref="AC40:AH41"/>
    <mergeCell ref="AC43:AH44"/>
    <mergeCell ref="C48:D49"/>
    <mergeCell ref="C51:D52"/>
    <mergeCell ref="C54:D55"/>
    <mergeCell ref="C57:D58"/>
    <mergeCell ref="C63:D64"/>
    <mergeCell ref="C39:D40"/>
    <mergeCell ref="C33:D34"/>
    <mergeCell ref="C30:D31"/>
    <mergeCell ref="C24:D25"/>
    <mergeCell ref="C45:F46"/>
    <mergeCell ref="C60:F61"/>
    <mergeCell ref="W30:X31"/>
    <mergeCell ref="W39:X40"/>
    <mergeCell ref="W48:X49"/>
    <mergeCell ref="W54:X55"/>
    <mergeCell ref="W57:X58"/>
    <mergeCell ref="C66:D67"/>
    <mergeCell ref="C42:D43"/>
    <mergeCell ref="R45:T46"/>
    <mergeCell ref="V36:X37"/>
    <mergeCell ref="V45:X46"/>
    <mergeCell ref="R60:T61"/>
    <mergeCell ref="V60:X61"/>
    <mergeCell ref="L57:M58"/>
    <mergeCell ref="L51:M52"/>
    <mergeCell ref="L54:M55"/>
    <mergeCell ref="P63:V64"/>
    <mergeCell ref="E63:K64"/>
    <mergeCell ref="E66:K67"/>
    <mergeCell ref="C62:E62"/>
    <mergeCell ref="R36:T37"/>
    <mergeCell ref="K62:N62"/>
    <mergeCell ref="P66:V67"/>
    <mergeCell ref="K38:N38"/>
    <mergeCell ref="AJ43:AK44"/>
    <mergeCell ref="AM37:AU38"/>
    <mergeCell ref="AM40:AU41"/>
    <mergeCell ref="AM43:AU44"/>
    <mergeCell ref="C7:L7"/>
    <mergeCell ref="C8:L9"/>
    <mergeCell ref="L33:M34"/>
    <mergeCell ref="L39:M40"/>
    <mergeCell ref="L48:M49"/>
    <mergeCell ref="L42:M43"/>
    <mergeCell ref="Z15:AC16"/>
    <mergeCell ref="AD15:AM16"/>
    <mergeCell ref="L18:M19"/>
    <mergeCell ref="L24:M25"/>
    <mergeCell ref="L30:M31"/>
    <mergeCell ref="AD21:AM22"/>
    <mergeCell ref="AD24:AM25"/>
    <mergeCell ref="AD27:AM28"/>
    <mergeCell ref="AH17:AI17"/>
    <mergeCell ref="AJ17:AM17"/>
    <mergeCell ref="AA18:AF19"/>
    <mergeCell ref="Z34:AA35"/>
    <mergeCell ref="Z37:AA38"/>
    <mergeCell ref="Z40:AA41"/>
    <mergeCell ref="AM46:AU47"/>
    <mergeCell ref="Z52:AM52"/>
    <mergeCell ref="Z53:AM53"/>
    <mergeCell ref="Z54:AM54"/>
    <mergeCell ref="AO52:AQ52"/>
    <mergeCell ref="AS52:AU52"/>
    <mergeCell ref="AO53:AQ53"/>
    <mergeCell ref="AS53:AU53"/>
    <mergeCell ref="AO54:AQ54"/>
    <mergeCell ref="AS54:AU54"/>
    <mergeCell ref="Z55:AM55"/>
    <mergeCell ref="AO55:AQ55"/>
    <mergeCell ref="AS55:AU55"/>
    <mergeCell ref="Z56:AM56"/>
    <mergeCell ref="AO56:AQ56"/>
    <mergeCell ref="AS56:AU56"/>
    <mergeCell ref="Z57:AM57"/>
    <mergeCell ref="AO57:AQ57"/>
    <mergeCell ref="AS57:AU57"/>
    <mergeCell ref="Z58:AM58"/>
    <mergeCell ref="AO58:AQ58"/>
    <mergeCell ref="AS58:AU58"/>
    <mergeCell ref="Z59:AM59"/>
    <mergeCell ref="AO59:AQ59"/>
    <mergeCell ref="AS59:AU59"/>
    <mergeCell ref="Z60:AM60"/>
    <mergeCell ref="AO60:AQ60"/>
    <mergeCell ref="AS60:AU60"/>
    <mergeCell ref="AS61:AU61"/>
    <mergeCell ref="Z62:AM62"/>
    <mergeCell ref="AO62:AQ62"/>
    <mergeCell ref="AS62:AU62"/>
    <mergeCell ref="Z63:AM63"/>
    <mergeCell ref="AO63:AQ63"/>
    <mergeCell ref="AS63:AU63"/>
    <mergeCell ref="Z67:AM67"/>
    <mergeCell ref="AO67:AQ67"/>
    <mergeCell ref="AS67:AU67"/>
    <mergeCell ref="Z64:AM64"/>
    <mergeCell ref="AO64:AQ64"/>
    <mergeCell ref="AS64:AU64"/>
    <mergeCell ref="Z65:AM65"/>
    <mergeCell ref="AO65:AQ65"/>
    <mergeCell ref="AS65:AU65"/>
    <mergeCell ref="Z66:AM66"/>
    <mergeCell ref="AO66:AQ66"/>
    <mergeCell ref="AS66:AU66"/>
    <mergeCell ref="Z61:AM61"/>
    <mergeCell ref="AO61:AQ61"/>
    <mergeCell ref="BZ8:CC9"/>
    <mergeCell ref="BT8:BW9"/>
    <mergeCell ref="BT7:BW7"/>
    <mergeCell ref="BY7:CD7"/>
    <mergeCell ref="AL8:AU9"/>
    <mergeCell ref="AL7:AU7"/>
    <mergeCell ref="Z7:AI7"/>
    <mergeCell ref="Z8:AI9"/>
    <mergeCell ref="AW7:BF7"/>
    <mergeCell ref="BI7:BR7"/>
    <mergeCell ref="AW8:BF9"/>
    <mergeCell ref="BI8:BR9"/>
    <mergeCell ref="BT66:CO67"/>
    <mergeCell ref="BT46:CO47"/>
    <mergeCell ref="BT48:CO49"/>
    <mergeCell ref="BT50:CO51"/>
    <mergeCell ref="BT52:CO53"/>
    <mergeCell ref="BT58:CO59"/>
    <mergeCell ref="BT60:CO61"/>
    <mergeCell ref="BT63:CO64"/>
    <mergeCell ref="BT55:CO56"/>
    <mergeCell ref="BT44:CO45"/>
    <mergeCell ref="BT32:CO33"/>
    <mergeCell ref="BT34:CO35"/>
    <mergeCell ref="BT36:CO37"/>
    <mergeCell ref="BT38:CO39"/>
    <mergeCell ref="BT40:CO41"/>
    <mergeCell ref="C3:AU5"/>
    <mergeCell ref="AW3:BR3"/>
    <mergeCell ref="AW4:BR5"/>
    <mergeCell ref="BT42:CO43"/>
    <mergeCell ref="BT14:CO15"/>
    <mergeCell ref="BT16:CO17"/>
    <mergeCell ref="BT18:CO19"/>
    <mergeCell ref="BT20:CO21"/>
    <mergeCell ref="BT22:CO23"/>
    <mergeCell ref="BT24:CO25"/>
    <mergeCell ref="BT26:CO27"/>
    <mergeCell ref="BT28:CO29"/>
    <mergeCell ref="BT30:CO31"/>
    <mergeCell ref="BE37:BG38"/>
    <mergeCell ref="BP34:BR35"/>
    <mergeCell ref="BP37:BR38"/>
    <mergeCell ref="BE40:BR41"/>
    <mergeCell ref="AM34:AU35"/>
  </mergeCells>
  <pageMargins left="0.23622047244094488" right="0.23622047244094488" top="0.23622047244094488" bottom="0.23622047244094488" header="0" footer="0"/>
  <pageSetup paperSize="9" scale="4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D3B2-E0AB-4BC6-89C0-C0A32C142C74}">
  <dimension ref="A2:S168"/>
  <sheetViews>
    <sheetView workbookViewId="0">
      <selection activeCell="L27" sqref="L27"/>
    </sheetView>
  </sheetViews>
  <sheetFormatPr defaultRowHeight="14.4" x14ac:dyDescent="0.3"/>
  <cols>
    <col min="1" max="1" width="17.88671875" bestFit="1" customWidth="1"/>
    <col min="3" max="3" width="11.33203125" customWidth="1"/>
  </cols>
  <sheetData>
    <row r="2" spans="1:5" x14ac:dyDescent="0.3">
      <c r="A2" s="19" t="s">
        <v>69</v>
      </c>
      <c r="B2" s="20" t="s">
        <v>75</v>
      </c>
      <c r="D2" s="19" t="s">
        <v>65</v>
      </c>
      <c r="E2" s="20" t="s">
        <v>215</v>
      </c>
    </row>
    <row r="4" spans="1:5" x14ac:dyDescent="0.3">
      <c r="A4" s="19" t="s">
        <v>67</v>
      </c>
      <c r="B4" s="20" t="s">
        <v>216</v>
      </c>
      <c r="D4" s="19" t="s">
        <v>66</v>
      </c>
      <c r="E4" s="20"/>
    </row>
    <row r="6" spans="1:5" x14ac:dyDescent="0.3">
      <c r="A6" s="19" t="s">
        <v>68</v>
      </c>
      <c r="B6" s="20" t="s">
        <v>82</v>
      </c>
      <c r="D6" s="19" t="s">
        <v>204</v>
      </c>
      <c r="E6" s="20"/>
    </row>
    <row r="7" spans="1:5" x14ac:dyDescent="0.3">
      <c r="A7" s="19" t="s">
        <v>141</v>
      </c>
      <c r="B7" s="20" t="s">
        <v>217</v>
      </c>
      <c r="C7" t="str">
        <f>IF(B7="",B6,B6&amp;" ("&amp;B7&amp;")")</f>
        <v>Jester (Clown)</v>
      </c>
    </row>
    <row r="9" spans="1:5" x14ac:dyDescent="0.3">
      <c r="A9" s="19" t="s">
        <v>89</v>
      </c>
      <c r="B9" s="20">
        <v>1</v>
      </c>
    </row>
    <row r="10" spans="1:5" x14ac:dyDescent="0.3">
      <c r="A10" t="s">
        <v>88</v>
      </c>
      <c r="B10" s="20" t="s">
        <v>218</v>
      </c>
    </row>
    <row r="12" spans="1:5" x14ac:dyDescent="0.3">
      <c r="A12" t="s">
        <v>137</v>
      </c>
      <c r="B12" s="20"/>
    </row>
    <row r="13" spans="1:5" x14ac:dyDescent="0.3">
      <c r="A13" t="s">
        <v>136</v>
      </c>
      <c r="B13" s="20"/>
    </row>
    <row r="15" spans="1:5" x14ac:dyDescent="0.3">
      <c r="A15" s="19" t="s">
        <v>70</v>
      </c>
      <c r="B15" s="20">
        <v>1</v>
      </c>
      <c r="C15">
        <f>ROUNDDOWN(B15/2,0)</f>
        <v>0</v>
      </c>
    </row>
    <row r="17" spans="1:11" x14ac:dyDescent="0.3">
      <c r="A17" s="19" t="s">
        <v>90</v>
      </c>
      <c r="B17" t="s">
        <v>147</v>
      </c>
      <c r="C17" t="s">
        <v>67</v>
      </c>
      <c r="D17" t="s">
        <v>151</v>
      </c>
      <c r="E17" t="s">
        <v>149</v>
      </c>
      <c r="F17" t="s">
        <v>148</v>
      </c>
      <c r="G17" t="s">
        <v>115</v>
      </c>
      <c r="H17" t="s">
        <v>91</v>
      </c>
      <c r="I17" s="21" t="s">
        <v>95</v>
      </c>
      <c r="K17" t="s">
        <v>150</v>
      </c>
    </row>
    <row r="18" spans="1:11" x14ac:dyDescent="0.3">
      <c r="A18" t="s">
        <v>4</v>
      </c>
      <c r="B18" s="20">
        <v>10</v>
      </c>
      <c r="C18" s="20"/>
      <c r="D18">
        <f>IF($B$15&gt;20,2,IF($B$15&gt;10,1,0))</f>
        <v>0</v>
      </c>
      <c r="E18" s="20"/>
      <c r="F18" s="20"/>
      <c r="G18">
        <f t="shared" ref="G18:G23" si="0">SUM(B18:F18)</f>
        <v>10</v>
      </c>
      <c r="H18">
        <f>IF(G18&lt;10,ROUNDUP((G18-10)/2,0),ROUNDDOWN((G18-10)/2,0))</f>
        <v>0</v>
      </c>
      <c r="I18">
        <f>H18+$C$15</f>
        <v>0</v>
      </c>
      <c r="K18">
        <f>IF(B15&gt;27,12,IF(B15&gt;23,10,IF(B15&gt;17,8,IF(B15&gt;13,6,IF(B15&gt;7,4,IF(B15&gt;3,2,0))))))</f>
        <v>0</v>
      </c>
    </row>
    <row r="19" spans="1:11" x14ac:dyDescent="0.3">
      <c r="A19" t="s">
        <v>9</v>
      </c>
      <c r="B19" s="20">
        <v>12</v>
      </c>
      <c r="C19" s="20"/>
      <c r="D19">
        <f t="shared" ref="D19:D23" si="1">IF($B$15&gt;20,2,IF($B$15&gt;10,1,0))</f>
        <v>0</v>
      </c>
      <c r="E19" s="20"/>
      <c r="F19" s="20"/>
      <c r="G19">
        <f t="shared" si="0"/>
        <v>12</v>
      </c>
      <c r="H19">
        <f t="shared" ref="H19:H23" si="2">IF(G19&lt;10,ROUNDUP((G19-10)/2,0),ROUNDDOWN((G19-10)/2,0))</f>
        <v>1</v>
      </c>
      <c r="I19">
        <f t="shared" ref="I19:I23" si="3">H19+$C$15</f>
        <v>1</v>
      </c>
    </row>
    <row r="20" spans="1:11" x14ac:dyDescent="0.3">
      <c r="A20" t="s">
        <v>11</v>
      </c>
      <c r="B20" s="20">
        <v>16</v>
      </c>
      <c r="C20" s="20">
        <v>2</v>
      </c>
      <c r="D20">
        <f t="shared" si="1"/>
        <v>0</v>
      </c>
      <c r="E20" s="20"/>
      <c r="F20" s="20"/>
      <c r="G20">
        <f t="shared" si="0"/>
        <v>18</v>
      </c>
      <c r="H20">
        <f t="shared" si="2"/>
        <v>4</v>
      </c>
      <c r="I20">
        <f t="shared" si="3"/>
        <v>4</v>
      </c>
    </row>
    <row r="21" spans="1:11" x14ac:dyDescent="0.3">
      <c r="A21" t="s">
        <v>15</v>
      </c>
      <c r="B21" s="20">
        <v>10</v>
      </c>
      <c r="C21" s="20"/>
      <c r="D21">
        <f t="shared" si="1"/>
        <v>0</v>
      </c>
      <c r="E21" s="20"/>
      <c r="F21" s="20"/>
      <c r="G21">
        <f t="shared" si="0"/>
        <v>10</v>
      </c>
      <c r="H21">
        <f t="shared" si="2"/>
        <v>0</v>
      </c>
      <c r="I21">
        <f t="shared" si="3"/>
        <v>0</v>
      </c>
    </row>
    <row r="22" spans="1:11" x14ac:dyDescent="0.3">
      <c r="A22" t="s">
        <v>19</v>
      </c>
      <c r="B22" s="20">
        <v>10</v>
      </c>
      <c r="C22" s="20"/>
      <c r="D22">
        <f t="shared" si="1"/>
        <v>0</v>
      </c>
      <c r="E22" s="20"/>
      <c r="F22" s="20"/>
      <c r="G22">
        <f t="shared" si="0"/>
        <v>10</v>
      </c>
      <c r="H22">
        <f t="shared" si="2"/>
        <v>0</v>
      </c>
      <c r="I22">
        <f t="shared" si="3"/>
        <v>0</v>
      </c>
    </row>
    <row r="23" spans="1:11" x14ac:dyDescent="0.3">
      <c r="A23" t="s">
        <v>25</v>
      </c>
      <c r="B23" s="20">
        <v>16</v>
      </c>
      <c r="C23" s="20">
        <v>2</v>
      </c>
      <c r="D23">
        <f t="shared" si="1"/>
        <v>0</v>
      </c>
      <c r="E23" s="20"/>
      <c r="F23" s="20"/>
      <c r="G23">
        <f t="shared" si="0"/>
        <v>18</v>
      </c>
      <c r="H23">
        <f t="shared" si="2"/>
        <v>4</v>
      </c>
      <c r="I23">
        <f t="shared" si="3"/>
        <v>4</v>
      </c>
    </row>
    <row r="25" spans="1:11" x14ac:dyDescent="0.3">
      <c r="A25" s="19" t="s">
        <v>92</v>
      </c>
      <c r="C25" s="19" t="s">
        <v>7</v>
      </c>
      <c r="D25" s="19" t="s">
        <v>93</v>
      </c>
      <c r="E25" s="19" t="s">
        <v>50</v>
      </c>
      <c r="F25" s="19" t="s">
        <v>94</v>
      </c>
      <c r="G25" s="19" t="s">
        <v>97</v>
      </c>
    </row>
    <row r="26" spans="1:11" x14ac:dyDescent="0.3">
      <c r="A26" t="s">
        <v>12</v>
      </c>
      <c r="B26" t="s">
        <v>11</v>
      </c>
      <c r="C26" s="20"/>
      <c r="D26" s="20">
        <v>2</v>
      </c>
      <c r="E26">
        <f>H47</f>
        <v>0</v>
      </c>
      <c r="F26" s="22">
        <f>IF(C26="T",5,0)+D26+G26+E26</f>
        <v>6</v>
      </c>
      <c r="G26">
        <f>$I$20</f>
        <v>4</v>
      </c>
    </row>
    <row r="27" spans="1:11" x14ac:dyDescent="0.3">
      <c r="A27" t="s">
        <v>16</v>
      </c>
      <c r="B27" t="s">
        <v>15</v>
      </c>
      <c r="C27" s="20"/>
      <c r="D27" s="20"/>
      <c r="F27" s="22">
        <f t="shared" ref="F27:F42" si="4">IF(C27="T",5,0)+D27+G27+E27</f>
        <v>0</v>
      </c>
      <c r="G27">
        <f>$I$21</f>
        <v>0</v>
      </c>
    </row>
    <row r="28" spans="1:11" x14ac:dyDescent="0.3">
      <c r="A28" t="s">
        <v>6</v>
      </c>
      <c r="B28" t="s">
        <v>4</v>
      </c>
      <c r="C28" s="20"/>
      <c r="D28" s="20"/>
      <c r="E28">
        <f>H47</f>
        <v>0</v>
      </c>
      <c r="F28" s="22">
        <f t="shared" si="4"/>
        <v>0</v>
      </c>
      <c r="G28">
        <f>$I$18</f>
        <v>0</v>
      </c>
    </row>
    <row r="29" spans="1:11" x14ac:dyDescent="0.3">
      <c r="A29" t="s">
        <v>26</v>
      </c>
      <c r="B29" t="s">
        <v>25</v>
      </c>
      <c r="C29" s="20" t="s">
        <v>71</v>
      </c>
      <c r="D29" s="20"/>
      <c r="F29" s="22">
        <f t="shared" si="4"/>
        <v>9</v>
      </c>
      <c r="G29">
        <f>$I$23</f>
        <v>4</v>
      </c>
    </row>
    <row r="30" spans="1:11" x14ac:dyDescent="0.3">
      <c r="A30" t="s">
        <v>27</v>
      </c>
      <c r="B30" t="s">
        <v>25</v>
      </c>
      <c r="C30" s="20"/>
      <c r="D30" s="20"/>
      <c r="F30" s="22">
        <f t="shared" si="4"/>
        <v>4</v>
      </c>
      <c r="G30">
        <f>$I$23</f>
        <v>4</v>
      </c>
    </row>
    <row r="31" spans="1:11" x14ac:dyDescent="0.3">
      <c r="A31" t="s">
        <v>20</v>
      </c>
      <c r="B31" t="s">
        <v>19</v>
      </c>
      <c r="C31" s="20"/>
      <c r="D31" s="20"/>
      <c r="F31" s="22">
        <f t="shared" si="4"/>
        <v>0</v>
      </c>
      <c r="G31">
        <f>$I$22</f>
        <v>0</v>
      </c>
    </row>
    <row r="32" spans="1:11" x14ac:dyDescent="0.3">
      <c r="A32" t="s">
        <v>10</v>
      </c>
      <c r="B32" t="s">
        <v>9</v>
      </c>
      <c r="C32" s="20"/>
      <c r="D32" s="20"/>
      <c r="E32">
        <f>H47</f>
        <v>0</v>
      </c>
      <c r="F32" s="22">
        <f t="shared" si="4"/>
        <v>1</v>
      </c>
      <c r="G32">
        <f>I19</f>
        <v>1</v>
      </c>
    </row>
    <row r="33" spans="1:8" x14ac:dyDescent="0.3">
      <c r="A33" t="s">
        <v>21</v>
      </c>
      <c r="B33" t="s">
        <v>19</v>
      </c>
      <c r="C33" s="20"/>
      <c r="D33" s="20"/>
      <c r="F33" s="22">
        <f t="shared" si="4"/>
        <v>0</v>
      </c>
      <c r="G33">
        <f>$I$22</f>
        <v>0</v>
      </c>
    </row>
    <row r="34" spans="1:8" x14ac:dyDescent="0.3">
      <c r="A34" t="s">
        <v>17</v>
      </c>
      <c r="B34" t="s">
        <v>15</v>
      </c>
      <c r="C34" s="20"/>
      <c r="D34" s="20"/>
      <c r="F34" s="22">
        <f t="shared" si="4"/>
        <v>0</v>
      </c>
      <c r="G34">
        <f>$I$21</f>
        <v>0</v>
      </c>
    </row>
    <row r="35" spans="1:8" x14ac:dyDescent="0.3">
      <c r="A35" t="s">
        <v>22</v>
      </c>
      <c r="B35" t="s">
        <v>19</v>
      </c>
      <c r="C35" s="20" t="s">
        <v>71</v>
      </c>
      <c r="D35" s="20"/>
      <c r="F35" s="22">
        <f t="shared" si="4"/>
        <v>5</v>
      </c>
      <c r="G35">
        <f>$I$22</f>
        <v>0</v>
      </c>
    </row>
    <row r="36" spans="1:8" x14ac:dyDescent="0.3">
      <c r="A36" t="s">
        <v>28</v>
      </c>
      <c r="B36" t="s">
        <v>25</v>
      </c>
      <c r="C36" s="20"/>
      <c r="D36" s="20"/>
      <c r="F36" s="22">
        <f t="shared" si="4"/>
        <v>4</v>
      </c>
      <c r="G36">
        <f>$I$23</f>
        <v>4</v>
      </c>
    </row>
    <row r="37" spans="1:8" x14ac:dyDescent="0.3">
      <c r="A37" t="s">
        <v>23</v>
      </c>
      <c r="B37" t="s">
        <v>19</v>
      </c>
      <c r="C37" s="20"/>
      <c r="D37" s="20"/>
      <c r="F37" s="22">
        <f t="shared" si="4"/>
        <v>0</v>
      </c>
      <c r="G37">
        <f>$I$22</f>
        <v>0</v>
      </c>
    </row>
    <row r="38" spans="1:8" x14ac:dyDescent="0.3">
      <c r="A38" t="s">
        <v>24</v>
      </c>
      <c r="B38" t="s">
        <v>19</v>
      </c>
      <c r="C38" s="20" t="s">
        <v>71</v>
      </c>
      <c r="D38" s="20"/>
      <c r="F38" s="22">
        <f t="shared" si="4"/>
        <v>5</v>
      </c>
      <c r="G38">
        <f>$I$22</f>
        <v>0</v>
      </c>
    </row>
    <row r="39" spans="1:8" x14ac:dyDescent="0.3">
      <c r="A39" t="s">
        <v>18</v>
      </c>
      <c r="B39" t="s">
        <v>15</v>
      </c>
      <c r="C39" s="20"/>
      <c r="D39" s="20"/>
      <c r="F39" s="22">
        <f t="shared" si="4"/>
        <v>0</v>
      </c>
      <c r="G39">
        <f>$I$21</f>
        <v>0</v>
      </c>
    </row>
    <row r="40" spans="1:8" x14ac:dyDescent="0.3">
      <c r="A40" t="s">
        <v>13</v>
      </c>
      <c r="B40" t="s">
        <v>11</v>
      </c>
      <c r="C40" s="20" t="s">
        <v>71</v>
      </c>
      <c r="D40" s="20">
        <v>2</v>
      </c>
      <c r="E40">
        <f>H47</f>
        <v>0</v>
      </c>
      <c r="F40" s="22">
        <f t="shared" si="4"/>
        <v>11</v>
      </c>
      <c r="G40">
        <f>$I$20</f>
        <v>4</v>
      </c>
    </row>
    <row r="41" spans="1:8" x14ac:dyDescent="0.3">
      <c r="A41" t="s">
        <v>14</v>
      </c>
      <c r="B41" t="s">
        <v>11</v>
      </c>
      <c r="C41" s="20"/>
      <c r="D41" s="20"/>
      <c r="E41">
        <f>H47</f>
        <v>0</v>
      </c>
      <c r="F41" s="22">
        <f t="shared" si="4"/>
        <v>4</v>
      </c>
      <c r="G41">
        <f>$I$20</f>
        <v>4</v>
      </c>
    </row>
    <row r="42" spans="1:8" x14ac:dyDescent="0.3">
      <c r="A42" t="s">
        <v>29</v>
      </c>
      <c r="B42" t="s">
        <v>25</v>
      </c>
      <c r="C42" s="20" t="s">
        <v>71</v>
      </c>
      <c r="D42" s="20"/>
      <c r="F42" s="22">
        <f t="shared" si="4"/>
        <v>9</v>
      </c>
      <c r="G42">
        <f>$I$23</f>
        <v>4</v>
      </c>
    </row>
    <row r="44" spans="1:8" x14ac:dyDescent="0.3">
      <c r="A44" s="19" t="s">
        <v>99</v>
      </c>
      <c r="C44" s="19" t="s">
        <v>110</v>
      </c>
      <c r="D44" s="19" t="s">
        <v>111</v>
      </c>
      <c r="E44" s="19" t="s">
        <v>50</v>
      </c>
      <c r="F44" s="19" t="s">
        <v>112</v>
      </c>
    </row>
    <row r="45" spans="1:8" x14ac:dyDescent="0.3">
      <c r="A45" t="s">
        <v>100</v>
      </c>
      <c r="B45" s="20" t="s">
        <v>102</v>
      </c>
      <c r="C45">
        <f>IF(B45="Cloth",0,IF(B45="Leather",2,IF(B45="Hide",3,IF(B45="Chainmail",6,IF(B45="Scale",7,IF(B45="Plate",8))))))</f>
        <v>2</v>
      </c>
      <c r="D45">
        <f>IF(B45="Cloth",1,IF(B45="Leather",1,IF(B45="Hide",1,IF(B45="",1,))))</f>
        <v>1</v>
      </c>
      <c r="E45">
        <f>IF(B45="Hide",-1,IF(Working!B45="Plate",-2,IF(Working!B45="Chainmail",-1,0)))</f>
        <v>0</v>
      </c>
      <c r="F45" t="str">
        <f>IF(D45=1,"",-1)</f>
        <v/>
      </c>
    </row>
    <row r="46" spans="1:8" x14ac:dyDescent="0.3">
      <c r="A46" t="s">
        <v>107</v>
      </c>
      <c r="B46" s="20"/>
      <c r="C46">
        <f>IF(B46="Light",1,IF(B46="Heavy",2,0))</f>
        <v>0</v>
      </c>
      <c r="E46">
        <f>IF(B46="Heavy",-2,0)</f>
        <v>0</v>
      </c>
      <c r="H46" t="str">
        <f>IF(B45="",B46&amp;" Shield",IF(B46="",B45,B45&amp;", "&amp;B46&amp;" Shield"))</f>
        <v>Leather</v>
      </c>
    </row>
    <row r="47" spans="1:8" x14ac:dyDescent="0.3">
      <c r="A47" t="s">
        <v>128</v>
      </c>
      <c r="B47" s="20"/>
      <c r="C47">
        <f>B47</f>
        <v>0</v>
      </c>
      <c r="H47">
        <f>SUM(E45:E46)</f>
        <v>0</v>
      </c>
    </row>
    <row r="48" spans="1:8" x14ac:dyDescent="0.3">
      <c r="B48" s="25" t="s">
        <v>8</v>
      </c>
      <c r="C48">
        <f>IF(D45=1,IF(B15&gt;21,2,IF(B15&gt;10,1,0)),B47)</f>
        <v>0</v>
      </c>
    </row>
    <row r="49" spans="1:7" x14ac:dyDescent="0.3">
      <c r="B49" s="25" t="s">
        <v>114</v>
      </c>
      <c r="C49">
        <f>IF(D45=1,B56,0)</f>
        <v>4</v>
      </c>
    </row>
    <row r="50" spans="1:7" x14ac:dyDescent="0.3">
      <c r="A50" t="s">
        <v>116</v>
      </c>
      <c r="B50" s="20"/>
    </row>
    <row r="51" spans="1:7" x14ac:dyDescent="0.3">
      <c r="A51" t="s">
        <v>115</v>
      </c>
      <c r="C51">
        <f>10+SUM(C45:C49)</f>
        <v>16</v>
      </c>
    </row>
    <row r="53" spans="1:7" x14ac:dyDescent="0.3">
      <c r="B53" s="19" t="s">
        <v>114</v>
      </c>
      <c r="C53" s="19" t="s">
        <v>68</v>
      </c>
      <c r="D53" s="19" t="s">
        <v>107</v>
      </c>
      <c r="E53" s="19" t="s">
        <v>116</v>
      </c>
      <c r="G53" s="19" t="s">
        <v>115</v>
      </c>
    </row>
    <row r="54" spans="1:7" x14ac:dyDescent="0.3">
      <c r="A54" s="19" t="s">
        <v>31</v>
      </c>
      <c r="B54">
        <f>IF(I18&gt;I19,I18,I19)</f>
        <v>1</v>
      </c>
      <c r="C54" s="20"/>
      <c r="E54" s="20"/>
      <c r="G54">
        <f>10+SUM(B54:F54)</f>
        <v>11</v>
      </c>
    </row>
    <row r="56" spans="1:7" x14ac:dyDescent="0.3">
      <c r="A56" s="19" t="s">
        <v>32</v>
      </c>
      <c r="B56">
        <f>IF(I20&gt;I21,I20,I21)</f>
        <v>4</v>
      </c>
      <c r="C56" s="20"/>
      <c r="D56">
        <f>C46</f>
        <v>0</v>
      </c>
      <c r="E56" s="20"/>
      <c r="G56">
        <f>10+SUM(B56:F56)</f>
        <v>14</v>
      </c>
    </row>
    <row r="58" spans="1:7" x14ac:dyDescent="0.3">
      <c r="A58" s="19" t="s">
        <v>33</v>
      </c>
      <c r="B58">
        <f>IF(I22&gt;I23,I22,I23)</f>
        <v>4</v>
      </c>
      <c r="C58" s="20">
        <v>2</v>
      </c>
      <c r="E58" s="20"/>
      <c r="G58">
        <f>10+SUM(B58:F58)</f>
        <v>16</v>
      </c>
    </row>
    <row r="60" spans="1:7" x14ac:dyDescent="0.3">
      <c r="A60" s="19" t="s">
        <v>117</v>
      </c>
      <c r="C60" t="s">
        <v>115</v>
      </c>
      <c r="D60" t="s">
        <v>40</v>
      </c>
      <c r="E60" t="s">
        <v>41</v>
      </c>
    </row>
    <row r="61" spans="1:7" x14ac:dyDescent="0.3">
      <c r="A61" t="s">
        <v>118</v>
      </c>
      <c r="B61" s="20">
        <v>10</v>
      </c>
      <c r="C61">
        <f>B61+B19+(B15-1)*B62</f>
        <v>22</v>
      </c>
      <c r="D61">
        <f>ROUNDDOWN(C61/2,0)</f>
        <v>11</v>
      </c>
      <c r="E61">
        <f>ROUNDDOWN(D61/2,0)</f>
        <v>5</v>
      </c>
    </row>
    <row r="62" spans="1:7" x14ac:dyDescent="0.3">
      <c r="A62" s="26" t="s">
        <v>119</v>
      </c>
      <c r="B62" s="20">
        <v>4</v>
      </c>
    </row>
    <row r="63" spans="1:7" x14ac:dyDescent="0.3">
      <c r="A63" s="27" t="s">
        <v>42</v>
      </c>
      <c r="B63" s="20">
        <v>6</v>
      </c>
      <c r="C63">
        <f>B63+H19</f>
        <v>7</v>
      </c>
    </row>
    <row r="65" spans="1:19" x14ac:dyDescent="0.3">
      <c r="A65" s="19" t="s">
        <v>35</v>
      </c>
      <c r="B65" t="s">
        <v>114</v>
      </c>
      <c r="C65" t="s">
        <v>116</v>
      </c>
      <c r="D65" t="s">
        <v>115</v>
      </c>
    </row>
    <row r="66" spans="1:19" x14ac:dyDescent="0.3">
      <c r="B66">
        <f>I20</f>
        <v>4</v>
      </c>
      <c r="C66" s="20"/>
      <c r="D66">
        <f>SUM(B66:C66)</f>
        <v>4</v>
      </c>
    </row>
    <row r="68" spans="1:19" x14ac:dyDescent="0.3">
      <c r="A68" s="19" t="s">
        <v>36</v>
      </c>
      <c r="B68" t="s">
        <v>67</v>
      </c>
      <c r="C68" t="s">
        <v>116</v>
      </c>
      <c r="D68" t="s">
        <v>120</v>
      </c>
      <c r="E68" t="s">
        <v>115</v>
      </c>
    </row>
    <row r="69" spans="1:19" x14ac:dyDescent="0.3">
      <c r="B69" s="20">
        <v>6</v>
      </c>
      <c r="C69" s="20"/>
      <c r="D69" t="str">
        <f>F45</f>
        <v/>
      </c>
      <c r="E69">
        <f>SUM(B69:D69)</f>
        <v>6</v>
      </c>
    </row>
    <row r="72" spans="1:19" x14ac:dyDescent="0.3">
      <c r="A72" s="19" t="s">
        <v>121</v>
      </c>
    </row>
    <row r="73" spans="1:19" x14ac:dyDescent="0.3">
      <c r="B73" t="s">
        <v>56</v>
      </c>
      <c r="C73" t="s">
        <v>125</v>
      </c>
      <c r="D73" t="s">
        <v>126</v>
      </c>
      <c r="F73" t="s">
        <v>116</v>
      </c>
      <c r="G73" t="s">
        <v>127</v>
      </c>
      <c r="I73" t="s">
        <v>115</v>
      </c>
      <c r="J73" t="s">
        <v>129</v>
      </c>
      <c r="K73" t="s">
        <v>126</v>
      </c>
      <c r="M73" t="s">
        <v>116</v>
      </c>
      <c r="N73" t="s">
        <v>127</v>
      </c>
      <c r="O73" t="s">
        <v>115</v>
      </c>
      <c r="P73" t="s">
        <v>211</v>
      </c>
      <c r="R73" t="s">
        <v>131</v>
      </c>
      <c r="S73" t="s">
        <v>132</v>
      </c>
    </row>
    <row r="74" spans="1:19" x14ac:dyDescent="0.3">
      <c r="A74" s="20" t="s">
        <v>160</v>
      </c>
      <c r="B74" s="20" t="s">
        <v>122</v>
      </c>
      <c r="C74" s="20">
        <v>2</v>
      </c>
      <c r="D74" s="20" t="s">
        <v>4</v>
      </c>
      <c r="E74">
        <f>IF(D74="Strength",$I$18,IF(D74="Constitution",$I$19,IF(D74="Dexterity",$I$20,IF(D74="Intelligence",$I$21,IF(D74="Wisdom",$I$22,IF(D74="Charisma",$I$23))))))</f>
        <v>0</v>
      </c>
      <c r="F74" s="20"/>
      <c r="G74" s="20"/>
      <c r="I74">
        <f>IF(A74="","",SUM(E74:H74))</f>
        <v>0</v>
      </c>
      <c r="J74" t="s">
        <v>177</v>
      </c>
      <c r="K74" s="20" t="s">
        <v>4</v>
      </c>
      <c r="L74">
        <f>IF(K74="Strength",$I$18,IF(K74="Constitution",$I$19,IF(K74="Dexterity",$I$20,IF(K74="Intelligence",$I$21,IF(K74="Wisdom",$I$22,IF(K74="Charisma",$I$23))))))</f>
        <v>0</v>
      </c>
      <c r="M74" s="20"/>
      <c r="N74">
        <f>G74</f>
        <v>0</v>
      </c>
      <c r="O74" t="str">
        <f t="shared" ref="O74:O75" si="5">IF(J74="","",CONCATENATE(J74,"+",SUM(L74:N74)))</f>
        <v>1d4+0</v>
      </c>
      <c r="P74" s="20"/>
      <c r="Q74" t="str">
        <f>IF(P74="",IF(O74="","",O74),O74&amp;" "&amp;P74)</f>
        <v>1d4+0</v>
      </c>
      <c r="R74" s="20"/>
      <c r="S74" t="str">
        <f>IF(Q74="",IF(Q74="","",R74),IF(R74="",Q74,Q74&amp;"; "&amp;R74))</f>
        <v>1d4+0</v>
      </c>
    </row>
    <row r="75" spans="1:19" x14ac:dyDescent="0.3">
      <c r="A75" s="20" t="s">
        <v>219</v>
      </c>
      <c r="B75" s="20" t="s">
        <v>122</v>
      </c>
      <c r="C75" s="20">
        <v>2</v>
      </c>
      <c r="D75" s="20" t="s">
        <v>11</v>
      </c>
      <c r="E75">
        <f>IF(D75="Strength",$I$18,IF(D75="Constitution",$I$19,IF(D75="Dexterity",$I$20,IF(D75="Intelligence",$I$21,IF(D75="Wisdom",$I$22,IF(D75="Charisma",$I$23))))))</f>
        <v>4</v>
      </c>
      <c r="F75" s="20"/>
      <c r="G75" s="20"/>
      <c r="I75">
        <f>IF(A75="","",SUM(E75:H75))</f>
        <v>4</v>
      </c>
      <c r="J75" t="s">
        <v>130</v>
      </c>
      <c r="K75" s="20" t="s">
        <v>11</v>
      </c>
      <c r="L75">
        <f>IF(K75="Strength",$I$18,IF(K75="Constitution",$I$19,IF(K75="Dexterity",$I$20,IF(K75="Intelligence",$I$21,IF(K75="Wisdom",$I$22,IF(K75="Charisma",$I$23))))))</f>
        <v>4</v>
      </c>
      <c r="M75" s="20"/>
      <c r="N75">
        <f t="shared" ref="N75:N76" si="6">G75</f>
        <v>0</v>
      </c>
      <c r="O75" t="str">
        <f t="shared" si="5"/>
        <v>1d6+4</v>
      </c>
      <c r="P75" s="20"/>
      <c r="Q75" t="str">
        <f t="shared" ref="Q75:Q78" si="7">IF(P75="",IF(O75="","",O75),O75&amp;" "&amp;P75)</f>
        <v>1d6+4</v>
      </c>
      <c r="R75" s="20"/>
      <c r="S75" t="str">
        <f t="shared" ref="S75:S78" si="8">IF(Q75="",IF(Q75="","",R75),IF(R75="",Q75,Q75&amp;"; "&amp;R75))</f>
        <v>1d6+4</v>
      </c>
    </row>
    <row r="76" spans="1:19" x14ac:dyDescent="0.3">
      <c r="A76" s="20"/>
      <c r="B76" s="20"/>
      <c r="C76" s="20"/>
      <c r="D76" s="20"/>
      <c r="E76" t="b">
        <f>IF(D76="Strength",$I$18,IF(D76="Constitution",$I$19,IF(D76="Dexterity",$I$20,IF(D76="Intelligence",$I$21,IF(D76="Wisdom",$I$22,IF(D76="Charisma",$I$23))))))</f>
        <v>0</v>
      </c>
      <c r="F76" s="20"/>
      <c r="G76" s="20"/>
      <c r="I76" t="str">
        <f t="shared" ref="I76:I78" si="9">IF(A76="","",SUM(E76:H76))</f>
        <v/>
      </c>
      <c r="J76" t="s">
        <v>207</v>
      </c>
      <c r="K76" s="20"/>
      <c r="L76" t="b">
        <f>IF(K76="Strength",$I$18,IF(K76="Constitution",$I$19,IF(K76="Dexterity",$I$20,IF(K76="Intelligence",$I$21,IF(K76="Wisdom",$I$22,IF(K76="Charisma",$I$23))))))</f>
        <v>0</v>
      </c>
      <c r="M76" s="20"/>
      <c r="N76">
        <f t="shared" si="6"/>
        <v>0</v>
      </c>
      <c r="O76" t="str">
        <f>IF(J76="","",CONCATENATE(J76,"+",SUM(L76:N76)))</f>
        <v>1d8+0</v>
      </c>
      <c r="P76" s="20"/>
      <c r="Q76" t="str">
        <f t="shared" si="7"/>
        <v>1d8+0</v>
      </c>
      <c r="R76" s="39"/>
      <c r="S76" t="str">
        <f t="shared" si="8"/>
        <v>1d8+0</v>
      </c>
    </row>
    <row r="77" spans="1:19" x14ac:dyDescent="0.3">
      <c r="A77" s="20"/>
      <c r="B77" s="20"/>
      <c r="C77" s="20"/>
      <c r="D77" s="20"/>
      <c r="E77" t="b">
        <f>IF(D77="Strength",$I$18,IF(D77="Constitution",$I$19,IF(D77="Dexterity",$I$20,IF(D77="Intelligence",$I$21,IF(D77="Wisdom",$I$22,IF(D77="Charisma",$I$23))))))</f>
        <v>0</v>
      </c>
      <c r="F77" s="20"/>
      <c r="G77" s="20"/>
      <c r="I77" t="str">
        <f t="shared" si="9"/>
        <v/>
      </c>
      <c r="J77" t="s">
        <v>207</v>
      </c>
      <c r="K77" s="20"/>
      <c r="L77" t="b">
        <f>IF(K77="Strength",$I$18,IF(K77="Constitution",$I$19,IF(K77="Dexterity",$I$20,IF(K77="Intelligence",$I$21,IF(K77="Wisdom",$I$22,IF(K77="Charisma",$I$23))))))</f>
        <v>0</v>
      </c>
      <c r="M77" s="20"/>
      <c r="N77">
        <f t="shared" ref="N77:N78" si="10">G77</f>
        <v>0</v>
      </c>
      <c r="O77" t="str">
        <f t="shared" ref="O77:O78" si="11">IF(J77="","",CONCATENATE(J77,"+",SUM(L77:N77)))</f>
        <v>1d8+0</v>
      </c>
      <c r="P77" s="20"/>
      <c r="Q77" t="str">
        <f t="shared" si="7"/>
        <v>1d8+0</v>
      </c>
      <c r="R77" s="20"/>
      <c r="S77" t="str">
        <f t="shared" si="8"/>
        <v>1d8+0</v>
      </c>
    </row>
    <row r="78" spans="1:19" x14ac:dyDescent="0.3">
      <c r="A78" s="20"/>
      <c r="B78" s="20"/>
      <c r="C78" s="20"/>
      <c r="D78" s="20"/>
      <c r="E78" t="b">
        <f>IF(D78="Strength",$I$18,IF(D78="Constitution",$I$19,IF(D78="Dexterity",$I$20,IF(D78="Intelligence",$I$21,IF(D78="Wisdom",$I$22,IF(D78="Charisma",$I$23))))))</f>
        <v>0</v>
      </c>
      <c r="F78" s="20"/>
      <c r="G78" s="20"/>
      <c r="I78" t="str">
        <f t="shared" si="9"/>
        <v/>
      </c>
      <c r="K78" s="20"/>
      <c r="L78" t="b">
        <f>IF(K78="Strength",$I$18,IF(K78="Constitution",$I$19,IF(K78="Dexterity",$I$20,IF(K78="Intelligence",$I$21,IF(K78="Wisdom",$I$22,IF(K78="Charisma",$I$23))))))</f>
        <v>0</v>
      </c>
      <c r="M78" s="20"/>
      <c r="N78">
        <f t="shared" si="10"/>
        <v>0</v>
      </c>
      <c r="O78" t="str">
        <f t="shared" si="11"/>
        <v/>
      </c>
      <c r="P78" s="20"/>
      <c r="Q78" t="str">
        <f t="shared" si="7"/>
        <v/>
      </c>
      <c r="R78" s="20"/>
      <c r="S78" t="str">
        <f t="shared" si="8"/>
        <v/>
      </c>
    </row>
    <row r="81" spans="1:4" x14ac:dyDescent="0.3">
      <c r="A81" s="19" t="s">
        <v>133</v>
      </c>
      <c r="B81" t="s">
        <v>134</v>
      </c>
      <c r="C81" t="s">
        <v>135</v>
      </c>
      <c r="D81" t="s">
        <v>161</v>
      </c>
    </row>
    <row r="82" spans="1:4" x14ac:dyDescent="0.3">
      <c r="A82" s="20" t="s">
        <v>220</v>
      </c>
      <c r="B82" s="20"/>
      <c r="C82" s="20"/>
      <c r="D82" s="20">
        <v>1</v>
      </c>
    </row>
    <row r="83" spans="1:4" x14ac:dyDescent="0.3">
      <c r="A83" s="20" t="s">
        <v>160</v>
      </c>
      <c r="B83" s="20">
        <v>4</v>
      </c>
      <c r="C83" s="20"/>
      <c r="D83" s="20">
        <v>5</v>
      </c>
    </row>
    <row r="84" spans="1:4" x14ac:dyDescent="0.3">
      <c r="A84" s="20" t="s">
        <v>221</v>
      </c>
      <c r="B84" s="20"/>
      <c r="C84" s="20"/>
      <c r="D84" s="20">
        <v>1</v>
      </c>
    </row>
    <row r="85" spans="1:4" x14ac:dyDescent="0.3">
      <c r="A85" s="20" t="s">
        <v>162</v>
      </c>
      <c r="B85" s="20"/>
      <c r="C85" s="20">
        <v>30.5</v>
      </c>
      <c r="D85" s="20">
        <v>15</v>
      </c>
    </row>
    <row r="86" spans="1:4" x14ac:dyDescent="0.3">
      <c r="A86" s="20"/>
      <c r="B86" s="20"/>
      <c r="C86" s="20"/>
      <c r="D86" s="20"/>
    </row>
    <row r="87" spans="1:4" x14ac:dyDescent="0.3">
      <c r="A87" s="20"/>
      <c r="B87" s="20"/>
      <c r="C87" s="20"/>
      <c r="D87" s="20"/>
    </row>
    <row r="88" spans="1:4" x14ac:dyDescent="0.3">
      <c r="A88" s="20"/>
      <c r="B88" s="20"/>
      <c r="C88" s="20"/>
      <c r="D88" s="20"/>
    </row>
    <row r="89" spans="1:4" x14ac:dyDescent="0.3">
      <c r="A89" s="20"/>
      <c r="B89" s="20"/>
      <c r="C89" s="20"/>
      <c r="D89" s="20"/>
    </row>
    <row r="90" spans="1:4" x14ac:dyDescent="0.3">
      <c r="A90" s="20"/>
      <c r="B90" s="20"/>
      <c r="C90" s="20"/>
      <c r="D90" s="20"/>
    </row>
    <row r="91" spans="1:4" x14ac:dyDescent="0.3">
      <c r="A91" s="20"/>
      <c r="B91" s="20"/>
      <c r="C91" s="20"/>
      <c r="D91" s="20"/>
    </row>
    <row r="92" spans="1:4" x14ac:dyDescent="0.3">
      <c r="A92" s="20"/>
      <c r="B92" s="20"/>
      <c r="C92" s="20"/>
      <c r="D92" s="20"/>
    </row>
    <row r="93" spans="1:4" x14ac:dyDescent="0.3">
      <c r="A93" s="20"/>
      <c r="B93" s="20"/>
      <c r="C93" s="20"/>
      <c r="D93" s="20"/>
    </row>
    <row r="94" spans="1:4" x14ac:dyDescent="0.3">
      <c r="A94" s="20"/>
      <c r="B94" s="20"/>
      <c r="C94" s="20"/>
      <c r="D94" s="20"/>
    </row>
    <row r="95" spans="1:4" x14ac:dyDescent="0.3">
      <c r="A95" s="20"/>
      <c r="B95" s="20"/>
      <c r="C95" s="20"/>
      <c r="D95" s="20"/>
    </row>
    <row r="96" spans="1:4" x14ac:dyDescent="0.3">
      <c r="A96" s="20"/>
      <c r="B96" s="20"/>
      <c r="C96" s="20"/>
      <c r="D96" s="20"/>
    </row>
    <row r="97" spans="1:6" x14ac:dyDescent="0.3">
      <c r="A97" t="s">
        <v>170</v>
      </c>
      <c r="C97">
        <f>D106</f>
        <v>1</v>
      </c>
      <c r="D97">
        <f>C106</f>
        <v>30</v>
      </c>
    </row>
    <row r="98" spans="1:6" x14ac:dyDescent="0.3">
      <c r="C98">
        <f>SUM(C82:C96)</f>
        <v>30.5</v>
      </c>
      <c r="E98" t="s">
        <v>171</v>
      </c>
      <c r="F98">
        <f>B18*10</f>
        <v>100</v>
      </c>
    </row>
    <row r="100" spans="1:6" x14ac:dyDescent="0.3">
      <c r="A100" t="s">
        <v>164</v>
      </c>
      <c r="B100" t="s">
        <v>134</v>
      </c>
      <c r="C100" t="s">
        <v>169</v>
      </c>
      <c r="D100" t="s">
        <v>62</v>
      </c>
    </row>
    <row r="101" spans="1:6" x14ac:dyDescent="0.3">
      <c r="A101" t="s">
        <v>165</v>
      </c>
      <c r="B101" s="20"/>
      <c r="C101" s="20">
        <f>B101/100</f>
        <v>0</v>
      </c>
      <c r="D101">
        <f>C101/50</f>
        <v>0</v>
      </c>
    </row>
    <row r="102" spans="1:6" x14ac:dyDescent="0.3">
      <c r="A102" t="s">
        <v>166</v>
      </c>
      <c r="B102" s="20"/>
      <c r="C102" s="20">
        <f>B102/10</f>
        <v>0</v>
      </c>
      <c r="D102">
        <f t="shared" ref="D102:D105" si="12">C102/50</f>
        <v>0</v>
      </c>
    </row>
    <row r="103" spans="1:6" x14ac:dyDescent="0.3">
      <c r="A103" t="s">
        <v>167</v>
      </c>
      <c r="B103" s="20">
        <v>30</v>
      </c>
      <c r="C103" s="20">
        <f>B103</f>
        <v>30</v>
      </c>
      <c r="D103">
        <f t="shared" si="12"/>
        <v>0.6</v>
      </c>
    </row>
    <row r="104" spans="1:6" x14ac:dyDescent="0.3">
      <c r="A104" t="s">
        <v>168</v>
      </c>
      <c r="B104" s="20"/>
      <c r="C104" s="20">
        <f>B104*100</f>
        <v>0</v>
      </c>
      <c r="D104">
        <f t="shared" si="12"/>
        <v>0</v>
      </c>
    </row>
    <row r="105" spans="1:6" x14ac:dyDescent="0.3">
      <c r="A105" s="20"/>
      <c r="B105" s="20"/>
      <c r="C105" s="20"/>
      <c r="D105">
        <f t="shared" si="12"/>
        <v>0</v>
      </c>
    </row>
    <row r="106" spans="1:6" x14ac:dyDescent="0.3">
      <c r="B106">
        <f>SUM(B101:B105)</f>
        <v>30</v>
      </c>
      <c r="C106">
        <f>SUM(C101:C105)</f>
        <v>30</v>
      </c>
      <c r="D106">
        <f>ROUNDUP(SUM(D101:D105)*2,0)/2</f>
        <v>1</v>
      </c>
    </row>
    <row r="108" spans="1:6" x14ac:dyDescent="0.3">
      <c r="B108" t="str">
        <f>CONCATENATE(IF(B101&gt;0,B101&amp;" cp ",""),IF(B102&gt;0,B102&amp;" sp ",""),IF(B103&gt;0,B103&amp;" gp ",""),IF(B104&gt;0,B104&amp;" pp ",""),IF(B105&gt;0,B105&amp;" "&amp;A105,""))</f>
        <v xml:space="preserve">30 gp </v>
      </c>
    </row>
    <row r="110" spans="1:6" x14ac:dyDescent="0.3">
      <c r="A110" t="s">
        <v>192</v>
      </c>
    </row>
    <row r="111" spans="1:6" x14ac:dyDescent="0.3">
      <c r="A111" s="19" t="s">
        <v>56</v>
      </c>
      <c r="B111" s="19" t="s">
        <v>179</v>
      </c>
      <c r="C111" s="19" t="s">
        <v>53</v>
      </c>
      <c r="D111" s="19" t="s">
        <v>70</v>
      </c>
    </row>
    <row r="112" spans="1:6" x14ac:dyDescent="0.3">
      <c r="A112" s="20" t="s">
        <v>123</v>
      </c>
      <c r="B112" s="20" t="s">
        <v>222</v>
      </c>
      <c r="C112" s="20" t="s">
        <v>223</v>
      </c>
      <c r="D112" s="20" t="s">
        <v>181</v>
      </c>
    </row>
    <row r="113" spans="1:4" x14ac:dyDescent="0.3">
      <c r="A113" s="20" t="s">
        <v>33</v>
      </c>
      <c r="B113" s="20" t="s">
        <v>183</v>
      </c>
      <c r="C113" s="20" t="s">
        <v>227</v>
      </c>
      <c r="D113" s="20">
        <v>1</v>
      </c>
    </row>
    <row r="114" spans="1:4" x14ac:dyDescent="0.3">
      <c r="A114" s="20" t="s">
        <v>33</v>
      </c>
      <c r="B114" s="20" t="s">
        <v>183</v>
      </c>
      <c r="C114" s="20" t="s">
        <v>228</v>
      </c>
      <c r="D114" s="20">
        <v>1</v>
      </c>
    </row>
    <row r="115" spans="1:4" x14ac:dyDescent="0.3">
      <c r="A115" s="20" t="s">
        <v>123</v>
      </c>
      <c r="B115" s="20" t="s">
        <v>183</v>
      </c>
      <c r="C115" s="20" t="s">
        <v>229</v>
      </c>
      <c r="D115" s="20">
        <v>1</v>
      </c>
    </row>
    <row r="116" spans="1:4" x14ac:dyDescent="0.3">
      <c r="A116" s="20" t="s">
        <v>124</v>
      </c>
      <c r="B116" s="20" t="s">
        <v>183</v>
      </c>
      <c r="C116" s="20" t="s">
        <v>224</v>
      </c>
      <c r="D116" s="20">
        <v>1</v>
      </c>
    </row>
    <row r="117" spans="1:4" x14ac:dyDescent="0.3">
      <c r="A117" s="20" t="s">
        <v>123</v>
      </c>
      <c r="B117" s="20" t="s">
        <v>189</v>
      </c>
      <c r="C117" s="20" t="s">
        <v>225</v>
      </c>
      <c r="D117" s="20" t="s">
        <v>88</v>
      </c>
    </row>
    <row r="118" spans="1:4" x14ac:dyDescent="0.3">
      <c r="A118" s="20" t="s">
        <v>123</v>
      </c>
      <c r="B118" s="20" t="s">
        <v>189</v>
      </c>
      <c r="C118" s="20" t="s">
        <v>226</v>
      </c>
      <c r="D118" s="20" t="s">
        <v>68</v>
      </c>
    </row>
    <row r="119" spans="1:4" x14ac:dyDescent="0.3">
      <c r="A119" s="20"/>
      <c r="B119" s="20"/>
      <c r="C119" s="20"/>
      <c r="D119" s="20"/>
    </row>
    <row r="120" spans="1:4" x14ac:dyDescent="0.3">
      <c r="A120" s="20"/>
      <c r="B120" s="20"/>
      <c r="C120" s="20"/>
      <c r="D120" s="20"/>
    </row>
    <row r="121" spans="1:4" x14ac:dyDescent="0.3">
      <c r="A121" s="20"/>
      <c r="B121" s="20"/>
      <c r="C121" s="20"/>
      <c r="D121" s="20"/>
    </row>
    <row r="122" spans="1:4" x14ac:dyDescent="0.3">
      <c r="A122" s="20"/>
      <c r="B122" s="20"/>
      <c r="C122" s="20"/>
      <c r="D122" s="20"/>
    </row>
    <row r="123" spans="1:4" x14ac:dyDescent="0.3">
      <c r="A123" s="20"/>
      <c r="B123" s="20"/>
      <c r="C123" s="20"/>
      <c r="D123" s="20"/>
    </row>
    <row r="124" spans="1:4" x14ac:dyDescent="0.3">
      <c r="A124" s="20"/>
      <c r="B124" s="20"/>
      <c r="C124" s="20"/>
      <c r="D124" s="20"/>
    </row>
    <row r="125" spans="1:4" x14ac:dyDescent="0.3">
      <c r="A125" s="20"/>
      <c r="B125" s="20"/>
      <c r="C125" s="20"/>
      <c r="D125" s="20"/>
    </row>
    <row r="126" spans="1:4" x14ac:dyDescent="0.3">
      <c r="A126" s="20"/>
      <c r="B126" s="20"/>
      <c r="C126" s="20"/>
      <c r="D126" s="20"/>
    </row>
    <row r="127" spans="1:4" x14ac:dyDescent="0.3">
      <c r="A127" s="20"/>
      <c r="B127" s="20"/>
      <c r="C127" s="20"/>
      <c r="D127" s="20"/>
    </row>
    <row r="128" spans="1:4" x14ac:dyDescent="0.3">
      <c r="A128" s="20"/>
      <c r="B128" s="20"/>
      <c r="C128" s="20"/>
      <c r="D128" s="20"/>
    </row>
    <row r="129" spans="1:4" x14ac:dyDescent="0.3">
      <c r="A129" s="20"/>
      <c r="B129" s="20"/>
      <c r="C129" s="20"/>
      <c r="D129" s="20"/>
    </row>
    <row r="130" spans="1:4" x14ac:dyDescent="0.3">
      <c r="A130" s="20"/>
      <c r="B130" s="20"/>
      <c r="C130" s="20"/>
      <c r="D130" s="20"/>
    </row>
    <row r="131" spans="1:4" x14ac:dyDescent="0.3">
      <c r="A131" s="20"/>
      <c r="B131" s="20"/>
      <c r="C131" s="20"/>
      <c r="D131" s="20"/>
    </row>
    <row r="132" spans="1:4" x14ac:dyDescent="0.3">
      <c r="A132" s="20"/>
      <c r="B132" s="20"/>
      <c r="C132" s="20"/>
      <c r="D132" s="20"/>
    </row>
    <row r="133" spans="1:4" x14ac:dyDescent="0.3">
      <c r="A133" s="20"/>
      <c r="B133" s="20"/>
      <c r="C133" s="20"/>
      <c r="D133" s="20"/>
    </row>
    <row r="135" spans="1:4" x14ac:dyDescent="0.3">
      <c r="A135" s="19" t="s">
        <v>193</v>
      </c>
    </row>
    <row r="136" spans="1:4" x14ac:dyDescent="0.3">
      <c r="A136" s="20" t="s">
        <v>230</v>
      </c>
    </row>
    <row r="138" spans="1:4" x14ac:dyDescent="0.3">
      <c r="A138" s="19" t="s">
        <v>194</v>
      </c>
      <c r="B138" s="19" t="s">
        <v>195</v>
      </c>
      <c r="C138" s="19" t="s">
        <v>132</v>
      </c>
    </row>
    <row r="139" spans="1:4" x14ac:dyDescent="0.3">
      <c r="A139" s="20" t="s">
        <v>231</v>
      </c>
      <c r="B139" s="20" t="s">
        <v>200</v>
      </c>
      <c r="C139" s="20" t="str">
        <f>IF(A139="","",A139&amp;" ["&amp;B139&amp;"]")</f>
        <v>Double Your Efforts [class]</v>
      </c>
    </row>
    <row r="140" spans="1:4" x14ac:dyDescent="0.3">
      <c r="A140" s="20" t="s">
        <v>232</v>
      </c>
      <c r="B140" s="20" t="s">
        <v>199</v>
      </c>
      <c r="C140" s="20" t="str">
        <f t="shared" ref="C140:C158" si="13">IF(A140="","",A140&amp;" ["&amp;B140&amp;"]")</f>
        <v>Brave - +5 saves vs fear [ancestry]</v>
      </c>
    </row>
    <row r="141" spans="1:4" x14ac:dyDescent="0.3">
      <c r="A141" s="20" t="s">
        <v>233</v>
      </c>
      <c r="B141" s="20" t="s">
        <v>199</v>
      </c>
      <c r="C141" s="20" t="str">
        <f t="shared" si="13"/>
        <v>Halfling Nimbleness - +2 AC vs AoO [ancestry]</v>
      </c>
    </row>
    <row r="142" spans="1:4" x14ac:dyDescent="0.3">
      <c r="A142" s="20" t="s">
        <v>234</v>
      </c>
      <c r="B142" s="20" t="s">
        <v>200</v>
      </c>
      <c r="C142" s="20" t="str">
        <f t="shared" si="13"/>
        <v>Character Actor [class]</v>
      </c>
    </row>
    <row r="143" spans="1:4" x14ac:dyDescent="0.3">
      <c r="A143" s="20" t="s">
        <v>217</v>
      </c>
      <c r="B143" s="20" t="s">
        <v>197</v>
      </c>
      <c r="C143" s="20" t="str">
        <f t="shared" si="13"/>
        <v>Clown [talent]</v>
      </c>
    </row>
    <row r="144" spans="1:4" x14ac:dyDescent="0.3">
      <c r="A144" s="20"/>
      <c r="B144" s="20"/>
      <c r="C144" s="20"/>
    </row>
    <row r="145" spans="1:3" x14ac:dyDescent="0.3">
      <c r="A145" s="20"/>
      <c r="B145" s="20"/>
      <c r="C145" s="20"/>
    </row>
    <row r="146" spans="1:3" x14ac:dyDescent="0.3">
      <c r="A146" s="20"/>
      <c r="B146" s="20"/>
      <c r="C146" s="20" t="str">
        <f t="shared" si="13"/>
        <v/>
      </c>
    </row>
    <row r="147" spans="1:3" x14ac:dyDescent="0.3">
      <c r="A147" s="20"/>
      <c r="B147" s="20"/>
      <c r="C147" s="20" t="str">
        <f t="shared" si="13"/>
        <v/>
      </c>
    </row>
    <row r="148" spans="1:3" x14ac:dyDescent="0.3">
      <c r="A148" s="20"/>
      <c r="B148" s="20"/>
      <c r="C148" s="20" t="str">
        <f t="shared" si="13"/>
        <v/>
      </c>
    </row>
    <row r="149" spans="1:3" x14ac:dyDescent="0.3">
      <c r="A149" s="20"/>
      <c r="B149" s="20"/>
      <c r="C149" s="20" t="str">
        <f t="shared" si="13"/>
        <v/>
      </c>
    </row>
    <row r="150" spans="1:3" x14ac:dyDescent="0.3">
      <c r="A150" s="20"/>
      <c r="B150" s="20"/>
      <c r="C150" s="20" t="str">
        <f t="shared" si="13"/>
        <v/>
      </c>
    </row>
    <row r="151" spans="1:3" x14ac:dyDescent="0.3">
      <c r="A151" s="20"/>
      <c r="B151" s="20"/>
      <c r="C151" s="20" t="str">
        <f t="shared" si="13"/>
        <v/>
      </c>
    </row>
    <row r="152" spans="1:3" x14ac:dyDescent="0.3">
      <c r="A152" s="20"/>
      <c r="B152" s="20"/>
      <c r="C152" s="20" t="str">
        <f t="shared" si="13"/>
        <v/>
      </c>
    </row>
    <row r="153" spans="1:3" x14ac:dyDescent="0.3">
      <c r="A153" s="20"/>
      <c r="B153" s="20"/>
      <c r="C153" s="20" t="str">
        <f t="shared" si="13"/>
        <v/>
      </c>
    </row>
    <row r="154" spans="1:3" x14ac:dyDescent="0.3">
      <c r="A154" s="20"/>
      <c r="B154" s="20"/>
      <c r="C154" s="20" t="str">
        <f t="shared" si="13"/>
        <v/>
      </c>
    </row>
    <row r="155" spans="1:3" x14ac:dyDescent="0.3">
      <c r="A155" s="20"/>
      <c r="B155" s="20"/>
      <c r="C155" s="20" t="str">
        <f t="shared" si="13"/>
        <v/>
      </c>
    </row>
    <row r="156" spans="1:3" x14ac:dyDescent="0.3">
      <c r="A156" s="20"/>
      <c r="B156" s="20"/>
      <c r="C156" s="20" t="str">
        <f t="shared" si="13"/>
        <v/>
      </c>
    </row>
    <row r="157" spans="1:3" x14ac:dyDescent="0.3">
      <c r="A157" s="20"/>
      <c r="B157" s="20"/>
      <c r="C157" s="20" t="str">
        <f t="shared" si="13"/>
        <v/>
      </c>
    </row>
    <row r="158" spans="1:3" x14ac:dyDescent="0.3">
      <c r="A158" s="20"/>
      <c r="B158" s="20"/>
      <c r="C158" s="20" t="str">
        <f t="shared" si="13"/>
        <v/>
      </c>
    </row>
    <row r="159" spans="1:3" x14ac:dyDescent="0.3">
      <c r="C159" t="s">
        <v>201</v>
      </c>
    </row>
    <row r="160" spans="1:3" x14ac:dyDescent="0.3">
      <c r="A160">
        <f>IF(B9=1,-6,0)</f>
        <v>-6</v>
      </c>
      <c r="B160">
        <f>ROUNDDOWN(B15/2,0)+1</f>
        <v>1</v>
      </c>
      <c r="C160">
        <f>IF((A160+B160)&lt;0,0,B160+A160)</f>
        <v>0</v>
      </c>
    </row>
    <row r="161" spans="1:3" x14ac:dyDescent="0.3">
      <c r="C161" t="s">
        <v>202</v>
      </c>
    </row>
    <row r="162" spans="1:3" x14ac:dyDescent="0.3">
      <c r="C162">
        <f>COUNTIF(B139:B150,"feat")</f>
        <v>0</v>
      </c>
    </row>
    <row r="163" spans="1:3" x14ac:dyDescent="0.3">
      <c r="C163" t="s">
        <v>203</v>
      </c>
    </row>
    <row r="164" spans="1:3" x14ac:dyDescent="0.3">
      <c r="C164" s="38">
        <f>C160-C162</f>
        <v>0</v>
      </c>
    </row>
    <row r="166" spans="1:3" x14ac:dyDescent="0.3">
      <c r="A166" t="s">
        <v>125</v>
      </c>
    </row>
    <row r="167" spans="1:3" x14ac:dyDescent="0.3">
      <c r="A167" s="20" t="s">
        <v>235</v>
      </c>
    </row>
    <row r="168" spans="1:3" x14ac:dyDescent="0.3">
      <c r="A168" s="20" t="s">
        <v>236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A6F1C7EE-6A9A-42B3-AD1E-6371DF3D5BFD}">
          <x14:formula1>
            <xm:f>Tables!$C$3:$C$12</xm:f>
          </x14:formula1>
          <xm:sqref>B6</xm:sqref>
        </x14:dataValidation>
        <x14:dataValidation type="list" allowBlank="1" showInputMessage="1" showErrorMessage="1" xr:uid="{61148A49-D8B5-4990-A0C4-37043AE0483D}">
          <x14:formula1>
            <xm:f>Tables!$E$3:$E$9</xm:f>
          </x14:formula1>
          <xm:sqref>B45</xm:sqref>
        </x14:dataValidation>
        <x14:dataValidation type="list" allowBlank="1" showInputMessage="1" showErrorMessage="1" xr:uid="{7C6B14DA-AD86-4E1E-8936-85D7ED35DA50}">
          <x14:formula1>
            <xm:f>Tables!$G$3:$G$5</xm:f>
          </x14:formula1>
          <xm:sqref>B46</xm:sqref>
        </x14:dataValidation>
        <x14:dataValidation type="list" allowBlank="1" showInputMessage="1" showErrorMessage="1" xr:uid="{02DA24C4-78EB-41E3-B844-53E7D1108909}">
          <x14:formula1>
            <xm:f>Tables!$I$3:$I$9</xm:f>
          </x14:formula1>
          <xm:sqref>B47 G74:G78</xm:sqref>
        </x14:dataValidation>
        <x14:dataValidation type="list" allowBlank="1" showInputMessage="1" showErrorMessage="1" xr:uid="{73C858FC-E309-4EA2-A0C7-513396E46455}">
          <x14:formula1>
            <xm:f>Tables!$K$3:$K$7</xm:f>
          </x14:formula1>
          <xm:sqref>B74:B78</xm:sqref>
        </x14:dataValidation>
        <x14:dataValidation type="list" allowBlank="1" showInputMessage="1" showErrorMessage="1" xr:uid="{6BFCE33F-E23C-46F4-94CF-3EDDFA534BCF}">
          <x14:formula1>
            <xm:f>Tables!$M$3:$M$9</xm:f>
          </x14:formula1>
          <xm:sqref>D74:D78 K74:K78</xm:sqref>
        </x14:dataValidation>
        <x14:dataValidation type="list" allowBlank="1" showInputMessage="1" showErrorMessage="1" xr:uid="{16A691D2-6854-4A0D-AD32-4A0DCDE5362A}">
          <x14:formula1>
            <xm:f>Tables!A3:A8</xm:f>
          </x14:formula1>
          <xm:sqref>B2</xm:sqref>
        </x14:dataValidation>
        <x14:dataValidation type="list" allowBlank="1" showInputMessage="1" showErrorMessage="1" xr:uid="{7FFE9C7C-530C-403A-9EEB-0CCAEA0DC1A6}">
          <x14:formula1>
            <xm:f>Tables!$O$3:$O$4</xm:f>
          </x14:formula1>
          <xm:sqref>C26:C42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BEEA-8E1B-44C1-AF2B-B1A0400B69B9}">
  <dimension ref="A2:S168"/>
  <sheetViews>
    <sheetView workbookViewId="0">
      <selection activeCell="A13" sqref="A13"/>
    </sheetView>
  </sheetViews>
  <sheetFormatPr defaultRowHeight="14.4" x14ac:dyDescent="0.3"/>
  <cols>
    <col min="1" max="1" width="17.88671875" bestFit="1" customWidth="1"/>
    <col min="3" max="3" width="11.33203125" customWidth="1"/>
  </cols>
  <sheetData>
    <row r="2" spans="1:5" x14ac:dyDescent="0.3">
      <c r="A2" s="19" t="s">
        <v>69</v>
      </c>
      <c r="B2" s="20" t="s">
        <v>75</v>
      </c>
      <c r="D2" s="19" t="s">
        <v>65</v>
      </c>
      <c r="E2" s="20" t="s">
        <v>215</v>
      </c>
    </row>
    <row r="4" spans="1:5" x14ac:dyDescent="0.3">
      <c r="A4" s="19" t="s">
        <v>67</v>
      </c>
      <c r="B4" s="20" t="s">
        <v>216</v>
      </c>
      <c r="D4" s="19" t="s">
        <v>66</v>
      </c>
      <c r="E4" s="20"/>
    </row>
    <row r="6" spans="1:5" x14ac:dyDescent="0.3">
      <c r="A6" s="19" t="s">
        <v>68</v>
      </c>
      <c r="B6" s="20" t="s">
        <v>82</v>
      </c>
      <c r="D6" s="19" t="s">
        <v>204</v>
      </c>
      <c r="E6" s="20"/>
    </row>
    <row r="7" spans="1:5" x14ac:dyDescent="0.3">
      <c r="A7" s="19" t="s">
        <v>141</v>
      </c>
      <c r="B7" s="20" t="s">
        <v>217</v>
      </c>
      <c r="C7" t="str">
        <f>IF(B7="",B6,B6&amp;" ("&amp;B7&amp;")")</f>
        <v>Jester (Clown)</v>
      </c>
    </row>
    <row r="9" spans="1:5" x14ac:dyDescent="0.3">
      <c r="A9" s="19" t="s">
        <v>89</v>
      </c>
      <c r="B9" s="20">
        <v>1</v>
      </c>
    </row>
    <row r="10" spans="1:5" x14ac:dyDescent="0.3">
      <c r="A10" t="s">
        <v>88</v>
      </c>
      <c r="B10" s="20" t="s">
        <v>218</v>
      </c>
    </row>
    <row r="12" spans="1:5" x14ac:dyDescent="0.3">
      <c r="A12" t="s">
        <v>137</v>
      </c>
      <c r="B12" s="20"/>
    </row>
    <row r="13" spans="1:5" x14ac:dyDescent="0.3">
      <c r="A13" t="s">
        <v>136</v>
      </c>
      <c r="B13" s="20"/>
    </row>
    <row r="15" spans="1:5" x14ac:dyDescent="0.3">
      <c r="A15" s="19" t="s">
        <v>70</v>
      </c>
      <c r="B15" s="20">
        <v>1</v>
      </c>
      <c r="C15">
        <f>ROUNDDOWN(B15/2,0)</f>
        <v>0</v>
      </c>
    </row>
    <row r="17" spans="1:11" x14ac:dyDescent="0.3">
      <c r="A17" s="19" t="s">
        <v>90</v>
      </c>
      <c r="B17" t="s">
        <v>147</v>
      </c>
      <c r="C17" t="s">
        <v>67</v>
      </c>
      <c r="D17" t="s">
        <v>151</v>
      </c>
      <c r="E17" t="s">
        <v>149</v>
      </c>
      <c r="F17" t="s">
        <v>148</v>
      </c>
      <c r="G17" t="s">
        <v>115</v>
      </c>
      <c r="H17" t="s">
        <v>91</v>
      </c>
      <c r="I17" s="21" t="s">
        <v>95</v>
      </c>
      <c r="K17" t="s">
        <v>150</v>
      </c>
    </row>
    <row r="18" spans="1:11" x14ac:dyDescent="0.3">
      <c r="A18" t="s">
        <v>4</v>
      </c>
      <c r="B18" s="20">
        <v>10</v>
      </c>
      <c r="C18" s="20"/>
      <c r="D18">
        <f>IF($B$15&gt;20,2,IF($B$15&gt;10,1,0))</f>
        <v>0</v>
      </c>
      <c r="E18" s="20"/>
      <c r="F18" s="20"/>
      <c r="G18">
        <f t="shared" ref="G18:G23" si="0">SUM(B18:F18)</f>
        <v>10</v>
      </c>
      <c r="H18">
        <f>IF(G18&lt;10,ROUNDUP((G18-10)/2,0),ROUNDDOWN((G18-10)/2,0))</f>
        <v>0</v>
      </c>
      <c r="I18">
        <f>H18+$C$15</f>
        <v>0</v>
      </c>
      <c r="K18">
        <f>IF(B15&gt;27,12,IF(B15&gt;23,10,IF(B15&gt;17,8,IF(B15&gt;13,6,IF(B15&gt;7,4,IF(B15&gt;3,2,0))))))</f>
        <v>0</v>
      </c>
    </row>
    <row r="19" spans="1:11" x14ac:dyDescent="0.3">
      <c r="A19" t="s">
        <v>9</v>
      </c>
      <c r="B19" s="20">
        <v>12</v>
      </c>
      <c r="C19" s="20"/>
      <c r="D19">
        <f t="shared" ref="D19:D23" si="1">IF($B$15&gt;20,2,IF($B$15&gt;10,1,0))</f>
        <v>0</v>
      </c>
      <c r="E19" s="20"/>
      <c r="F19" s="20"/>
      <c r="G19">
        <f t="shared" si="0"/>
        <v>12</v>
      </c>
      <c r="H19">
        <f t="shared" ref="H19:H23" si="2">IF(G19&lt;10,ROUNDUP((G19-10)/2,0),ROUNDDOWN((G19-10)/2,0))</f>
        <v>1</v>
      </c>
      <c r="I19">
        <f t="shared" ref="I19:I23" si="3">H19+$C$15</f>
        <v>1</v>
      </c>
    </row>
    <row r="20" spans="1:11" x14ac:dyDescent="0.3">
      <c r="A20" t="s">
        <v>11</v>
      </c>
      <c r="B20" s="20">
        <v>16</v>
      </c>
      <c r="C20" s="20">
        <v>2</v>
      </c>
      <c r="D20">
        <f t="shared" si="1"/>
        <v>0</v>
      </c>
      <c r="E20" s="20"/>
      <c r="F20" s="20"/>
      <c r="G20">
        <f t="shared" si="0"/>
        <v>18</v>
      </c>
      <c r="H20">
        <f t="shared" si="2"/>
        <v>4</v>
      </c>
      <c r="I20">
        <f t="shared" si="3"/>
        <v>4</v>
      </c>
    </row>
    <row r="21" spans="1:11" x14ac:dyDescent="0.3">
      <c r="A21" t="s">
        <v>15</v>
      </c>
      <c r="B21" s="20">
        <v>10</v>
      </c>
      <c r="C21" s="20"/>
      <c r="D21">
        <f t="shared" si="1"/>
        <v>0</v>
      </c>
      <c r="E21" s="20"/>
      <c r="F21" s="20"/>
      <c r="G21">
        <f t="shared" si="0"/>
        <v>10</v>
      </c>
      <c r="H21">
        <f t="shared" si="2"/>
        <v>0</v>
      </c>
      <c r="I21">
        <f t="shared" si="3"/>
        <v>0</v>
      </c>
    </row>
    <row r="22" spans="1:11" x14ac:dyDescent="0.3">
      <c r="A22" t="s">
        <v>19</v>
      </c>
      <c r="B22" s="20">
        <v>10</v>
      </c>
      <c r="C22" s="20"/>
      <c r="D22">
        <f t="shared" si="1"/>
        <v>0</v>
      </c>
      <c r="E22" s="20"/>
      <c r="F22" s="20"/>
      <c r="G22">
        <f t="shared" si="0"/>
        <v>10</v>
      </c>
      <c r="H22">
        <f t="shared" si="2"/>
        <v>0</v>
      </c>
      <c r="I22">
        <f t="shared" si="3"/>
        <v>0</v>
      </c>
    </row>
    <row r="23" spans="1:11" x14ac:dyDescent="0.3">
      <c r="A23" t="s">
        <v>25</v>
      </c>
      <c r="B23" s="20">
        <v>16</v>
      </c>
      <c r="C23" s="20">
        <v>2</v>
      </c>
      <c r="D23">
        <f t="shared" si="1"/>
        <v>0</v>
      </c>
      <c r="E23" s="20"/>
      <c r="F23" s="20"/>
      <c r="G23">
        <f t="shared" si="0"/>
        <v>18</v>
      </c>
      <c r="H23">
        <f t="shared" si="2"/>
        <v>4</v>
      </c>
      <c r="I23">
        <f t="shared" si="3"/>
        <v>4</v>
      </c>
    </row>
    <row r="25" spans="1:11" x14ac:dyDescent="0.3">
      <c r="A25" s="19" t="s">
        <v>92</v>
      </c>
      <c r="C25" s="19" t="s">
        <v>7</v>
      </c>
      <c r="D25" s="19" t="s">
        <v>93</v>
      </c>
      <c r="E25" s="19" t="s">
        <v>50</v>
      </c>
      <c r="F25" s="19" t="s">
        <v>94</v>
      </c>
      <c r="G25" s="19" t="s">
        <v>97</v>
      </c>
    </row>
    <row r="26" spans="1:11" x14ac:dyDescent="0.3">
      <c r="A26" t="s">
        <v>12</v>
      </c>
      <c r="B26" t="s">
        <v>11</v>
      </c>
      <c r="C26" s="20"/>
      <c r="D26" s="20">
        <v>2</v>
      </c>
      <c r="E26">
        <f>H47</f>
        <v>0</v>
      </c>
      <c r="F26" s="22">
        <f>IF(C26="T",5,0)+D26+G26+E26</f>
        <v>6</v>
      </c>
      <c r="G26">
        <f>$I$20</f>
        <v>4</v>
      </c>
    </row>
    <row r="27" spans="1:11" x14ac:dyDescent="0.3">
      <c r="A27" t="s">
        <v>16</v>
      </c>
      <c r="B27" t="s">
        <v>15</v>
      </c>
      <c r="C27" s="20"/>
      <c r="D27" s="20"/>
      <c r="F27" s="22">
        <f t="shared" ref="F27:F42" si="4">IF(C27="T",5,0)+D27+G27+E27</f>
        <v>0</v>
      </c>
      <c r="G27">
        <f>$I$21</f>
        <v>0</v>
      </c>
    </row>
    <row r="28" spans="1:11" x14ac:dyDescent="0.3">
      <c r="A28" t="s">
        <v>6</v>
      </c>
      <c r="B28" t="s">
        <v>4</v>
      </c>
      <c r="C28" s="20"/>
      <c r="D28" s="20"/>
      <c r="E28">
        <f>H47</f>
        <v>0</v>
      </c>
      <c r="F28" s="22">
        <f t="shared" si="4"/>
        <v>0</v>
      </c>
      <c r="G28">
        <f>$I$18</f>
        <v>0</v>
      </c>
    </row>
    <row r="29" spans="1:11" x14ac:dyDescent="0.3">
      <c r="A29" t="s">
        <v>26</v>
      </c>
      <c r="B29" t="s">
        <v>25</v>
      </c>
      <c r="C29" s="20" t="s">
        <v>71</v>
      </c>
      <c r="D29" s="20"/>
      <c r="F29" s="22">
        <f t="shared" si="4"/>
        <v>9</v>
      </c>
      <c r="G29">
        <f>$I$23</f>
        <v>4</v>
      </c>
    </row>
    <row r="30" spans="1:11" x14ac:dyDescent="0.3">
      <c r="A30" t="s">
        <v>27</v>
      </c>
      <c r="B30" t="s">
        <v>25</v>
      </c>
      <c r="C30" s="20"/>
      <c r="D30" s="20"/>
      <c r="F30" s="22">
        <f t="shared" si="4"/>
        <v>4</v>
      </c>
      <c r="G30">
        <f>$I$23</f>
        <v>4</v>
      </c>
    </row>
    <row r="31" spans="1:11" x14ac:dyDescent="0.3">
      <c r="A31" t="s">
        <v>20</v>
      </c>
      <c r="B31" t="s">
        <v>19</v>
      </c>
      <c r="C31" s="20"/>
      <c r="D31" s="20"/>
      <c r="F31" s="22">
        <f t="shared" si="4"/>
        <v>0</v>
      </c>
      <c r="G31">
        <f>$I$22</f>
        <v>0</v>
      </c>
    </row>
    <row r="32" spans="1:11" x14ac:dyDescent="0.3">
      <c r="A32" t="s">
        <v>10</v>
      </c>
      <c r="B32" t="s">
        <v>9</v>
      </c>
      <c r="C32" s="20"/>
      <c r="D32" s="20"/>
      <c r="E32">
        <f>H47</f>
        <v>0</v>
      </c>
      <c r="F32" s="22">
        <f t="shared" si="4"/>
        <v>1</v>
      </c>
      <c r="G32">
        <f>I19</f>
        <v>1</v>
      </c>
    </row>
    <row r="33" spans="1:8" x14ac:dyDescent="0.3">
      <c r="A33" t="s">
        <v>21</v>
      </c>
      <c r="B33" t="s">
        <v>19</v>
      </c>
      <c r="C33" s="20"/>
      <c r="D33" s="20"/>
      <c r="F33" s="22">
        <f t="shared" si="4"/>
        <v>0</v>
      </c>
      <c r="G33">
        <f>$I$22</f>
        <v>0</v>
      </c>
    </row>
    <row r="34" spans="1:8" x14ac:dyDescent="0.3">
      <c r="A34" t="s">
        <v>17</v>
      </c>
      <c r="B34" t="s">
        <v>15</v>
      </c>
      <c r="C34" s="20"/>
      <c r="D34" s="20"/>
      <c r="F34" s="22">
        <f t="shared" si="4"/>
        <v>0</v>
      </c>
      <c r="G34">
        <f>$I$21</f>
        <v>0</v>
      </c>
    </row>
    <row r="35" spans="1:8" x14ac:dyDescent="0.3">
      <c r="A35" t="s">
        <v>22</v>
      </c>
      <c r="B35" t="s">
        <v>19</v>
      </c>
      <c r="C35" s="20" t="s">
        <v>71</v>
      </c>
      <c r="D35" s="20"/>
      <c r="F35" s="22">
        <f t="shared" si="4"/>
        <v>5</v>
      </c>
      <c r="G35">
        <f>$I$22</f>
        <v>0</v>
      </c>
    </row>
    <row r="36" spans="1:8" x14ac:dyDescent="0.3">
      <c r="A36" t="s">
        <v>28</v>
      </c>
      <c r="B36" t="s">
        <v>25</v>
      </c>
      <c r="C36" s="20"/>
      <c r="D36" s="20"/>
      <c r="F36" s="22">
        <f t="shared" si="4"/>
        <v>4</v>
      </c>
      <c r="G36">
        <f>$I$23</f>
        <v>4</v>
      </c>
    </row>
    <row r="37" spans="1:8" x14ac:dyDescent="0.3">
      <c r="A37" t="s">
        <v>23</v>
      </c>
      <c r="B37" t="s">
        <v>19</v>
      </c>
      <c r="C37" s="20"/>
      <c r="D37" s="20"/>
      <c r="F37" s="22">
        <f t="shared" si="4"/>
        <v>0</v>
      </c>
      <c r="G37">
        <f>$I$22</f>
        <v>0</v>
      </c>
    </row>
    <row r="38" spans="1:8" x14ac:dyDescent="0.3">
      <c r="A38" t="s">
        <v>24</v>
      </c>
      <c r="B38" t="s">
        <v>19</v>
      </c>
      <c r="C38" s="20" t="s">
        <v>71</v>
      </c>
      <c r="D38" s="20"/>
      <c r="F38" s="22">
        <f t="shared" si="4"/>
        <v>5</v>
      </c>
      <c r="G38">
        <f>$I$22</f>
        <v>0</v>
      </c>
    </row>
    <row r="39" spans="1:8" x14ac:dyDescent="0.3">
      <c r="A39" t="s">
        <v>18</v>
      </c>
      <c r="B39" t="s">
        <v>15</v>
      </c>
      <c r="C39" s="20"/>
      <c r="D39" s="20"/>
      <c r="F39" s="22">
        <f t="shared" si="4"/>
        <v>0</v>
      </c>
      <c r="G39">
        <f>$I$21</f>
        <v>0</v>
      </c>
    </row>
    <row r="40" spans="1:8" x14ac:dyDescent="0.3">
      <c r="A40" t="s">
        <v>13</v>
      </c>
      <c r="B40" t="s">
        <v>11</v>
      </c>
      <c r="C40" s="20" t="s">
        <v>71</v>
      </c>
      <c r="D40" s="20">
        <v>2</v>
      </c>
      <c r="E40">
        <f>H47</f>
        <v>0</v>
      </c>
      <c r="F40" s="22">
        <f t="shared" si="4"/>
        <v>11</v>
      </c>
      <c r="G40">
        <f>$I$20</f>
        <v>4</v>
      </c>
    </row>
    <row r="41" spans="1:8" x14ac:dyDescent="0.3">
      <c r="A41" t="s">
        <v>14</v>
      </c>
      <c r="B41" t="s">
        <v>11</v>
      </c>
      <c r="C41" s="20"/>
      <c r="D41" s="20"/>
      <c r="E41">
        <f>H47</f>
        <v>0</v>
      </c>
      <c r="F41" s="22">
        <f t="shared" si="4"/>
        <v>4</v>
      </c>
      <c r="G41">
        <f>$I$20</f>
        <v>4</v>
      </c>
    </row>
    <row r="42" spans="1:8" x14ac:dyDescent="0.3">
      <c r="A42" t="s">
        <v>29</v>
      </c>
      <c r="B42" t="s">
        <v>25</v>
      </c>
      <c r="C42" s="20" t="s">
        <v>71</v>
      </c>
      <c r="D42" s="20"/>
      <c r="F42" s="22">
        <f t="shared" si="4"/>
        <v>9</v>
      </c>
      <c r="G42">
        <f>$I$23</f>
        <v>4</v>
      </c>
    </row>
    <row r="44" spans="1:8" x14ac:dyDescent="0.3">
      <c r="A44" s="19" t="s">
        <v>99</v>
      </c>
      <c r="C44" s="19" t="s">
        <v>110</v>
      </c>
      <c r="D44" s="19" t="s">
        <v>111</v>
      </c>
      <c r="E44" s="19" t="s">
        <v>50</v>
      </c>
      <c r="F44" s="19" t="s">
        <v>112</v>
      </c>
    </row>
    <row r="45" spans="1:8" x14ac:dyDescent="0.3">
      <c r="A45" t="s">
        <v>100</v>
      </c>
      <c r="B45" s="20" t="s">
        <v>102</v>
      </c>
      <c r="C45">
        <f>IF(B45="Cloth",0,IF(B45="Leather",2,IF(B45="Hide",3,IF(B45="Chainmail",6,IF(B45="Scale",7,IF(B45="Plate",8))))))</f>
        <v>2</v>
      </c>
      <c r="D45">
        <f>IF(B45="Cloth",1,IF(B45="Leather",1,IF(B45="Hide",1,IF(B45="",1,))))</f>
        <v>1</v>
      </c>
      <c r="E45">
        <f>IF(B45="Hide",-1,IF(Working!B45="Plate",-2,IF(Working!B45="Chainmail",-1,0)))</f>
        <v>0</v>
      </c>
      <c r="F45" t="str">
        <f>IF(D45=1,"",-1)</f>
        <v/>
      </c>
    </row>
    <row r="46" spans="1:8" x14ac:dyDescent="0.3">
      <c r="A46" t="s">
        <v>107</v>
      </c>
      <c r="B46" s="20"/>
      <c r="C46">
        <f>IF(B46="Light",1,IF(B46="Heavy",2,0))</f>
        <v>0</v>
      </c>
      <c r="E46">
        <f>IF(B46="Heavy",-2,0)</f>
        <v>0</v>
      </c>
      <c r="H46" t="str">
        <f>IF(B45="",B46&amp;" Shield",IF(B46="",B45,B45&amp;", "&amp;B46&amp;" Shield"))</f>
        <v>Leather</v>
      </c>
    </row>
    <row r="47" spans="1:8" x14ac:dyDescent="0.3">
      <c r="A47" t="s">
        <v>128</v>
      </c>
      <c r="B47" s="20"/>
      <c r="C47">
        <f>B47</f>
        <v>0</v>
      </c>
      <c r="H47">
        <f>SUM(E45:E46)</f>
        <v>0</v>
      </c>
    </row>
    <row r="48" spans="1:8" x14ac:dyDescent="0.3">
      <c r="B48" s="25" t="s">
        <v>8</v>
      </c>
      <c r="C48">
        <f>IF(D45=1,IF(B15&gt;21,2,IF(B15&gt;10,1,0)),B47)</f>
        <v>0</v>
      </c>
    </row>
    <row r="49" spans="1:7" x14ac:dyDescent="0.3">
      <c r="B49" s="25" t="s">
        <v>114</v>
      </c>
      <c r="C49">
        <f>IF(D45=1,B56,0)</f>
        <v>4</v>
      </c>
    </row>
    <row r="50" spans="1:7" x14ac:dyDescent="0.3">
      <c r="A50" t="s">
        <v>116</v>
      </c>
      <c r="B50" s="20"/>
    </row>
    <row r="51" spans="1:7" x14ac:dyDescent="0.3">
      <c r="A51" t="s">
        <v>115</v>
      </c>
      <c r="C51">
        <f>10+SUM(C45:C49)</f>
        <v>16</v>
      </c>
    </row>
    <row r="53" spans="1:7" x14ac:dyDescent="0.3">
      <c r="B53" s="19" t="s">
        <v>114</v>
      </c>
      <c r="C53" s="19" t="s">
        <v>68</v>
      </c>
      <c r="D53" s="19" t="s">
        <v>107</v>
      </c>
      <c r="E53" s="19" t="s">
        <v>116</v>
      </c>
      <c r="G53" s="19" t="s">
        <v>115</v>
      </c>
    </row>
    <row r="54" spans="1:7" x14ac:dyDescent="0.3">
      <c r="A54" s="19" t="s">
        <v>31</v>
      </c>
      <c r="B54">
        <f>IF(I18&gt;I19,I18,I19)</f>
        <v>1</v>
      </c>
      <c r="C54" s="20"/>
      <c r="E54" s="20"/>
      <c r="G54">
        <f>10+SUM(B54:F54)</f>
        <v>11</v>
      </c>
    </row>
    <row r="56" spans="1:7" x14ac:dyDescent="0.3">
      <c r="A56" s="19" t="s">
        <v>32</v>
      </c>
      <c r="B56">
        <f>IF(I20&gt;I21,I20,I21)</f>
        <v>4</v>
      </c>
      <c r="C56" s="20"/>
      <c r="D56">
        <f>C46</f>
        <v>0</v>
      </c>
      <c r="E56" s="20"/>
      <c r="G56">
        <f>10+SUM(B56:F56)</f>
        <v>14</v>
      </c>
    </row>
    <row r="58" spans="1:7" x14ac:dyDescent="0.3">
      <c r="A58" s="19" t="s">
        <v>33</v>
      </c>
      <c r="B58">
        <f>IF(I22&gt;I23,I22,I23)</f>
        <v>4</v>
      </c>
      <c r="C58" s="20">
        <v>2</v>
      </c>
      <c r="E58" s="20"/>
      <c r="G58">
        <f>10+SUM(B58:F58)</f>
        <v>16</v>
      </c>
    </row>
    <row r="60" spans="1:7" x14ac:dyDescent="0.3">
      <c r="A60" s="19" t="s">
        <v>117</v>
      </c>
      <c r="C60" t="s">
        <v>115</v>
      </c>
      <c r="D60" t="s">
        <v>40</v>
      </c>
      <c r="E60" t="s">
        <v>41</v>
      </c>
    </row>
    <row r="61" spans="1:7" x14ac:dyDescent="0.3">
      <c r="A61" t="s">
        <v>118</v>
      </c>
      <c r="B61" s="20">
        <v>10</v>
      </c>
      <c r="C61">
        <f>B61+B19+(B15-1)*B62</f>
        <v>22</v>
      </c>
      <c r="D61">
        <f>ROUNDDOWN(C61/2,0)</f>
        <v>11</v>
      </c>
      <c r="E61">
        <f>ROUNDDOWN(D61/2,0)</f>
        <v>5</v>
      </c>
    </row>
    <row r="62" spans="1:7" x14ac:dyDescent="0.3">
      <c r="A62" s="26" t="s">
        <v>119</v>
      </c>
      <c r="B62" s="20">
        <v>4</v>
      </c>
    </row>
    <row r="63" spans="1:7" x14ac:dyDescent="0.3">
      <c r="A63" s="27" t="s">
        <v>42</v>
      </c>
      <c r="B63" s="20">
        <v>6</v>
      </c>
      <c r="C63">
        <f>B63+H19</f>
        <v>7</v>
      </c>
    </row>
    <row r="65" spans="1:19" x14ac:dyDescent="0.3">
      <c r="A65" s="19" t="s">
        <v>35</v>
      </c>
      <c r="B65" t="s">
        <v>114</v>
      </c>
      <c r="C65" t="s">
        <v>116</v>
      </c>
      <c r="D65" t="s">
        <v>115</v>
      </c>
    </row>
    <row r="66" spans="1:19" x14ac:dyDescent="0.3">
      <c r="B66">
        <f>I20</f>
        <v>4</v>
      </c>
      <c r="C66" s="20"/>
      <c r="D66">
        <f>SUM(B66:C66)</f>
        <v>4</v>
      </c>
    </row>
    <row r="68" spans="1:19" x14ac:dyDescent="0.3">
      <c r="A68" s="19" t="s">
        <v>36</v>
      </c>
      <c r="B68" t="s">
        <v>67</v>
      </c>
      <c r="C68" t="s">
        <v>116</v>
      </c>
      <c r="D68" t="s">
        <v>120</v>
      </c>
      <c r="E68" t="s">
        <v>115</v>
      </c>
    </row>
    <row r="69" spans="1:19" x14ac:dyDescent="0.3">
      <c r="B69" s="20">
        <v>6</v>
      </c>
      <c r="C69" s="20"/>
      <c r="D69" t="str">
        <f>F45</f>
        <v/>
      </c>
      <c r="E69">
        <f>SUM(B69:D69)</f>
        <v>6</v>
      </c>
    </row>
    <row r="72" spans="1:19" x14ac:dyDescent="0.3">
      <c r="A72" s="19" t="s">
        <v>121</v>
      </c>
    </row>
    <row r="73" spans="1:19" x14ac:dyDescent="0.3">
      <c r="B73" t="s">
        <v>56</v>
      </c>
      <c r="C73" t="s">
        <v>125</v>
      </c>
      <c r="D73" t="s">
        <v>126</v>
      </c>
      <c r="F73" t="s">
        <v>116</v>
      </c>
      <c r="G73" t="s">
        <v>127</v>
      </c>
      <c r="I73" t="s">
        <v>115</v>
      </c>
      <c r="J73" t="s">
        <v>129</v>
      </c>
      <c r="K73" t="s">
        <v>126</v>
      </c>
      <c r="M73" t="s">
        <v>116</v>
      </c>
      <c r="N73" t="s">
        <v>127</v>
      </c>
      <c r="O73" t="s">
        <v>115</v>
      </c>
      <c r="P73" t="s">
        <v>211</v>
      </c>
      <c r="R73" t="s">
        <v>131</v>
      </c>
      <c r="S73" t="s">
        <v>132</v>
      </c>
    </row>
    <row r="74" spans="1:19" x14ac:dyDescent="0.3">
      <c r="A74" s="20" t="s">
        <v>160</v>
      </c>
      <c r="B74" s="20" t="s">
        <v>122</v>
      </c>
      <c r="C74" s="20">
        <v>2</v>
      </c>
      <c r="D74" s="20" t="s">
        <v>4</v>
      </c>
      <c r="E74">
        <f>IF(D74="Strength",$I$18,IF(D74="Constitution",$I$19,IF(D74="Dexterity",$I$20,IF(D74="Intelligence",$I$21,IF(D74="Wisdom",$I$22,IF(D74="Charisma",$I$23))))))</f>
        <v>0</v>
      </c>
      <c r="F74" s="20"/>
      <c r="G74" s="20"/>
      <c r="I74">
        <f>IF(A74="","",SUM(E74:H74))</f>
        <v>0</v>
      </c>
      <c r="J74" t="s">
        <v>177</v>
      </c>
      <c r="K74" s="20" t="s">
        <v>4</v>
      </c>
      <c r="L74">
        <f>IF(K74="Strength",$I$18,IF(K74="Constitution",$I$19,IF(K74="Dexterity",$I$20,IF(K74="Intelligence",$I$21,IF(K74="Wisdom",$I$22,IF(K74="Charisma",$I$23))))))</f>
        <v>0</v>
      </c>
      <c r="M74" s="20"/>
      <c r="N74">
        <f>G74</f>
        <v>0</v>
      </c>
      <c r="O74" t="str">
        <f t="shared" ref="O74:O75" si="5">IF(J74="","",CONCATENATE(J74,"+",SUM(L74:N74)))</f>
        <v>1d4+0</v>
      </c>
      <c r="P74" s="20"/>
      <c r="Q74" t="str">
        <f>IF(P74="",IF(O74="","",O74),O74&amp;" "&amp;P74)</f>
        <v>1d4+0</v>
      </c>
      <c r="R74" s="20"/>
      <c r="S74" t="str">
        <f>IF(Q74="",IF(Q74="","",R74),IF(R74="",Q74,Q74&amp;"; "&amp;R74))</f>
        <v>1d4+0</v>
      </c>
    </row>
    <row r="75" spans="1:19" x14ac:dyDescent="0.3">
      <c r="A75" s="20" t="s">
        <v>219</v>
      </c>
      <c r="B75" s="20" t="s">
        <v>122</v>
      </c>
      <c r="C75" s="20">
        <v>2</v>
      </c>
      <c r="D75" s="20" t="s">
        <v>11</v>
      </c>
      <c r="E75">
        <f>IF(D75="Strength",$I$18,IF(D75="Constitution",$I$19,IF(D75="Dexterity",$I$20,IF(D75="Intelligence",$I$21,IF(D75="Wisdom",$I$22,IF(D75="Charisma",$I$23))))))</f>
        <v>4</v>
      </c>
      <c r="F75" s="20"/>
      <c r="G75" s="20"/>
      <c r="I75">
        <f>IF(A75="","",SUM(E75:H75))</f>
        <v>4</v>
      </c>
      <c r="J75" t="s">
        <v>130</v>
      </c>
      <c r="K75" s="20" t="s">
        <v>11</v>
      </c>
      <c r="L75">
        <f>IF(K75="Strength",$I$18,IF(K75="Constitution",$I$19,IF(K75="Dexterity",$I$20,IF(K75="Intelligence",$I$21,IF(K75="Wisdom",$I$22,IF(K75="Charisma",$I$23))))))</f>
        <v>4</v>
      </c>
      <c r="M75" s="20"/>
      <c r="N75">
        <f t="shared" ref="N75:N78" si="6">G75</f>
        <v>0</v>
      </c>
      <c r="O75" t="str">
        <f t="shared" si="5"/>
        <v>1d6+4</v>
      </c>
      <c r="P75" s="20"/>
      <c r="Q75" t="str">
        <f t="shared" ref="Q75:Q78" si="7">IF(P75="",IF(O75="","",O75),O75&amp;" "&amp;P75)</f>
        <v>1d6+4</v>
      </c>
      <c r="R75" s="20"/>
      <c r="S75" t="str">
        <f t="shared" ref="S75:S78" si="8">IF(Q75="",IF(Q75="","",R75),IF(R75="",Q75,Q75&amp;"; "&amp;R75))</f>
        <v>1d6+4</v>
      </c>
    </row>
    <row r="76" spans="1:19" x14ac:dyDescent="0.3">
      <c r="A76" s="20"/>
      <c r="B76" s="20"/>
      <c r="C76" s="20"/>
      <c r="D76" s="20"/>
      <c r="E76" t="b">
        <f>IF(D76="Strength",$I$18,IF(D76="Constitution",$I$19,IF(D76="Dexterity",$I$20,IF(D76="Intelligence",$I$21,IF(D76="Wisdom",$I$22,IF(D76="Charisma",$I$23))))))</f>
        <v>0</v>
      </c>
      <c r="F76" s="20"/>
      <c r="G76" s="20"/>
      <c r="I76" t="str">
        <f t="shared" ref="I76:I78" si="9">IF(A76="","",SUM(E76:H76))</f>
        <v/>
      </c>
      <c r="J76" t="s">
        <v>207</v>
      </c>
      <c r="K76" s="20"/>
      <c r="L76" t="b">
        <f>IF(K76="Strength",$I$18,IF(K76="Constitution",$I$19,IF(K76="Dexterity",$I$20,IF(K76="Intelligence",$I$21,IF(K76="Wisdom",$I$22,IF(K76="Charisma",$I$23))))))</f>
        <v>0</v>
      </c>
      <c r="M76" s="20"/>
      <c r="N76">
        <f t="shared" si="6"/>
        <v>0</v>
      </c>
      <c r="O76" t="str">
        <f>IF(J76="","",CONCATENATE(J76,"+",SUM(L76:N76)))</f>
        <v>1d8+0</v>
      </c>
      <c r="P76" s="20"/>
      <c r="Q76" t="str">
        <f t="shared" si="7"/>
        <v>1d8+0</v>
      </c>
      <c r="R76" s="39"/>
      <c r="S76" t="str">
        <f t="shared" si="8"/>
        <v>1d8+0</v>
      </c>
    </row>
    <row r="77" spans="1:19" x14ac:dyDescent="0.3">
      <c r="A77" s="20"/>
      <c r="B77" s="20"/>
      <c r="C77" s="20"/>
      <c r="D77" s="20"/>
      <c r="E77" t="b">
        <f>IF(D77="Strength",$I$18,IF(D77="Constitution",$I$19,IF(D77="Dexterity",$I$20,IF(D77="Intelligence",$I$21,IF(D77="Wisdom",$I$22,IF(D77="Charisma",$I$23))))))</f>
        <v>0</v>
      </c>
      <c r="F77" s="20"/>
      <c r="G77" s="20"/>
      <c r="I77" t="str">
        <f t="shared" si="9"/>
        <v/>
      </c>
      <c r="J77" t="s">
        <v>207</v>
      </c>
      <c r="K77" s="20"/>
      <c r="L77" t="b">
        <f>IF(K77="Strength",$I$18,IF(K77="Constitution",$I$19,IF(K77="Dexterity",$I$20,IF(K77="Intelligence",$I$21,IF(K77="Wisdom",$I$22,IF(K77="Charisma",$I$23))))))</f>
        <v>0</v>
      </c>
      <c r="M77" s="20"/>
      <c r="N77">
        <f t="shared" si="6"/>
        <v>0</v>
      </c>
      <c r="O77" t="str">
        <f t="shared" ref="O77:O78" si="10">IF(J77="","",CONCATENATE(J77,"+",SUM(L77:N77)))</f>
        <v>1d8+0</v>
      </c>
      <c r="P77" s="20"/>
      <c r="Q77" t="str">
        <f t="shared" si="7"/>
        <v>1d8+0</v>
      </c>
      <c r="R77" s="20"/>
      <c r="S77" t="str">
        <f t="shared" si="8"/>
        <v>1d8+0</v>
      </c>
    </row>
    <row r="78" spans="1:19" x14ac:dyDescent="0.3">
      <c r="A78" s="20"/>
      <c r="B78" s="20"/>
      <c r="C78" s="20"/>
      <c r="D78" s="20"/>
      <c r="E78" t="b">
        <f>IF(D78="Strength",$I$18,IF(D78="Constitution",$I$19,IF(D78="Dexterity",$I$20,IF(D78="Intelligence",$I$21,IF(D78="Wisdom",$I$22,IF(D78="Charisma",$I$23))))))</f>
        <v>0</v>
      </c>
      <c r="F78" s="20"/>
      <c r="G78" s="20"/>
      <c r="I78" t="str">
        <f t="shared" si="9"/>
        <v/>
      </c>
      <c r="K78" s="20"/>
      <c r="L78" t="b">
        <f>IF(K78="Strength",$I$18,IF(K78="Constitution",$I$19,IF(K78="Dexterity",$I$20,IF(K78="Intelligence",$I$21,IF(K78="Wisdom",$I$22,IF(K78="Charisma",$I$23))))))</f>
        <v>0</v>
      </c>
      <c r="M78" s="20"/>
      <c r="N78">
        <f t="shared" si="6"/>
        <v>0</v>
      </c>
      <c r="O78" t="str">
        <f t="shared" si="10"/>
        <v/>
      </c>
      <c r="P78" s="20"/>
      <c r="Q78" t="str">
        <f t="shared" si="7"/>
        <v/>
      </c>
      <c r="R78" s="20"/>
      <c r="S78" t="str">
        <f t="shared" si="8"/>
        <v/>
      </c>
    </row>
    <row r="81" spans="1:4" x14ac:dyDescent="0.3">
      <c r="A81" s="19" t="s">
        <v>133</v>
      </c>
      <c r="B81" t="s">
        <v>134</v>
      </c>
      <c r="C81" t="s">
        <v>135</v>
      </c>
      <c r="D81" t="s">
        <v>161</v>
      </c>
    </row>
    <row r="82" spans="1:4" x14ac:dyDescent="0.3">
      <c r="A82" s="20" t="s">
        <v>220</v>
      </c>
      <c r="B82" s="20"/>
      <c r="C82" s="20"/>
      <c r="D82" s="20">
        <v>1</v>
      </c>
    </row>
    <row r="83" spans="1:4" x14ac:dyDescent="0.3">
      <c r="A83" s="20" t="s">
        <v>160</v>
      </c>
      <c r="B83" s="20">
        <v>4</v>
      </c>
      <c r="C83" s="20"/>
      <c r="D83" s="20">
        <v>5</v>
      </c>
    </row>
    <row r="84" spans="1:4" x14ac:dyDescent="0.3">
      <c r="A84" s="20" t="s">
        <v>221</v>
      </c>
      <c r="B84" s="20"/>
      <c r="C84" s="20"/>
      <c r="D84" s="20">
        <v>1</v>
      </c>
    </row>
    <row r="85" spans="1:4" x14ac:dyDescent="0.3">
      <c r="A85" s="20" t="s">
        <v>162</v>
      </c>
      <c r="B85" s="20"/>
      <c r="C85" s="20">
        <v>30.5</v>
      </c>
      <c r="D85" s="20">
        <v>15</v>
      </c>
    </row>
    <row r="86" spans="1:4" x14ac:dyDescent="0.3">
      <c r="A86" s="20"/>
      <c r="B86" s="20"/>
      <c r="C86" s="20"/>
      <c r="D86" s="20"/>
    </row>
    <row r="87" spans="1:4" x14ac:dyDescent="0.3">
      <c r="A87" s="20"/>
      <c r="B87" s="20"/>
      <c r="C87" s="20"/>
      <c r="D87" s="20"/>
    </row>
    <row r="88" spans="1:4" x14ac:dyDescent="0.3">
      <c r="A88" s="20"/>
      <c r="B88" s="20"/>
      <c r="C88" s="20"/>
      <c r="D88" s="20"/>
    </row>
    <row r="89" spans="1:4" x14ac:dyDescent="0.3">
      <c r="A89" s="20"/>
      <c r="B89" s="20"/>
      <c r="C89" s="20"/>
      <c r="D89" s="20"/>
    </row>
    <row r="90" spans="1:4" x14ac:dyDescent="0.3">
      <c r="A90" s="20"/>
      <c r="B90" s="20"/>
      <c r="C90" s="20"/>
      <c r="D90" s="20"/>
    </row>
    <row r="91" spans="1:4" x14ac:dyDescent="0.3">
      <c r="A91" s="20"/>
      <c r="B91" s="20"/>
      <c r="C91" s="20"/>
      <c r="D91" s="20"/>
    </row>
    <row r="92" spans="1:4" x14ac:dyDescent="0.3">
      <c r="A92" s="20"/>
      <c r="B92" s="20"/>
      <c r="C92" s="20"/>
      <c r="D92" s="20"/>
    </row>
    <row r="93" spans="1:4" x14ac:dyDescent="0.3">
      <c r="A93" s="20"/>
      <c r="B93" s="20"/>
      <c r="C93" s="20"/>
      <c r="D93" s="20"/>
    </row>
    <row r="94" spans="1:4" x14ac:dyDescent="0.3">
      <c r="A94" s="20"/>
      <c r="B94" s="20"/>
      <c r="C94" s="20"/>
      <c r="D94" s="20"/>
    </row>
    <row r="95" spans="1:4" x14ac:dyDescent="0.3">
      <c r="A95" s="20"/>
      <c r="B95" s="20"/>
      <c r="C95" s="20"/>
      <c r="D95" s="20"/>
    </row>
    <row r="96" spans="1:4" x14ac:dyDescent="0.3">
      <c r="A96" s="20"/>
      <c r="B96" s="20"/>
      <c r="C96" s="20"/>
      <c r="D96" s="20"/>
    </row>
    <row r="97" spans="1:6" x14ac:dyDescent="0.3">
      <c r="A97" t="s">
        <v>170</v>
      </c>
      <c r="C97">
        <f>D106</f>
        <v>1</v>
      </c>
      <c r="D97">
        <f>C106</f>
        <v>30</v>
      </c>
    </row>
    <row r="98" spans="1:6" x14ac:dyDescent="0.3">
      <c r="C98">
        <f>SUM(C82:C96)</f>
        <v>30.5</v>
      </c>
      <c r="E98" t="s">
        <v>171</v>
      </c>
      <c r="F98">
        <f>B18*10</f>
        <v>100</v>
      </c>
    </row>
    <row r="100" spans="1:6" x14ac:dyDescent="0.3">
      <c r="A100" t="s">
        <v>164</v>
      </c>
      <c r="B100" t="s">
        <v>134</v>
      </c>
      <c r="C100" t="s">
        <v>169</v>
      </c>
      <c r="D100" t="s">
        <v>62</v>
      </c>
    </row>
    <row r="101" spans="1:6" x14ac:dyDescent="0.3">
      <c r="A101" t="s">
        <v>165</v>
      </c>
      <c r="B101" s="20"/>
      <c r="C101" s="20">
        <f>B101/100</f>
        <v>0</v>
      </c>
      <c r="D101">
        <f>C101/50</f>
        <v>0</v>
      </c>
    </row>
    <row r="102" spans="1:6" x14ac:dyDescent="0.3">
      <c r="A102" t="s">
        <v>166</v>
      </c>
      <c r="B102" s="20"/>
      <c r="C102" s="20">
        <f>B102/10</f>
        <v>0</v>
      </c>
      <c r="D102">
        <f t="shared" ref="D102:D105" si="11">C102/50</f>
        <v>0</v>
      </c>
    </row>
    <row r="103" spans="1:6" x14ac:dyDescent="0.3">
      <c r="A103" t="s">
        <v>167</v>
      </c>
      <c r="B103" s="20">
        <v>30</v>
      </c>
      <c r="C103" s="20">
        <f>B103</f>
        <v>30</v>
      </c>
      <c r="D103">
        <f t="shared" si="11"/>
        <v>0.6</v>
      </c>
    </row>
    <row r="104" spans="1:6" x14ac:dyDescent="0.3">
      <c r="A104" t="s">
        <v>168</v>
      </c>
      <c r="B104" s="20"/>
      <c r="C104" s="20">
        <f>B104*100</f>
        <v>0</v>
      </c>
      <c r="D104">
        <f t="shared" si="11"/>
        <v>0</v>
      </c>
    </row>
    <row r="105" spans="1:6" x14ac:dyDescent="0.3">
      <c r="A105" s="20"/>
      <c r="B105" s="20"/>
      <c r="C105" s="20"/>
      <c r="D105">
        <f t="shared" si="11"/>
        <v>0</v>
      </c>
    </row>
    <row r="106" spans="1:6" x14ac:dyDescent="0.3">
      <c r="B106">
        <f>SUM(B101:B105)</f>
        <v>30</v>
      </c>
      <c r="C106">
        <f>SUM(C101:C105)</f>
        <v>30</v>
      </c>
      <c r="D106">
        <f>ROUNDUP(SUM(D101:D105)*2,0)/2</f>
        <v>1</v>
      </c>
    </row>
    <row r="108" spans="1:6" x14ac:dyDescent="0.3">
      <c r="B108" t="str">
        <f>CONCATENATE(IF(B101&gt;0,B101&amp;" cp ",""),IF(B102&gt;0,B102&amp;" sp ",""),IF(B103&gt;0,B103&amp;" gp ",""),IF(B104&gt;0,B104&amp;" pp ",""),IF(B105&gt;0,B105&amp;" "&amp;A105,""))</f>
        <v xml:space="preserve">30 gp </v>
      </c>
    </row>
    <row r="110" spans="1:6" x14ac:dyDescent="0.3">
      <c r="A110" t="s">
        <v>192</v>
      </c>
    </row>
    <row r="111" spans="1:6" x14ac:dyDescent="0.3">
      <c r="A111" s="19" t="s">
        <v>56</v>
      </c>
      <c r="B111" s="19" t="s">
        <v>179</v>
      </c>
      <c r="C111" s="19" t="s">
        <v>53</v>
      </c>
      <c r="D111" s="19" t="s">
        <v>70</v>
      </c>
    </row>
    <row r="112" spans="1:6" x14ac:dyDescent="0.3">
      <c r="A112" s="20" t="s">
        <v>123</v>
      </c>
      <c r="B112" s="20" t="s">
        <v>222</v>
      </c>
      <c r="C112" s="20" t="s">
        <v>223</v>
      </c>
      <c r="D112" s="20" t="s">
        <v>181</v>
      </c>
    </row>
    <row r="113" spans="1:4" x14ac:dyDescent="0.3">
      <c r="A113" s="20" t="s">
        <v>33</v>
      </c>
      <c r="B113" s="20" t="s">
        <v>183</v>
      </c>
      <c r="C113" s="20" t="s">
        <v>227</v>
      </c>
      <c r="D113" s="20">
        <v>1</v>
      </c>
    </row>
    <row r="114" spans="1:4" x14ac:dyDescent="0.3">
      <c r="A114" s="20" t="s">
        <v>33</v>
      </c>
      <c r="B114" s="20" t="s">
        <v>183</v>
      </c>
      <c r="C114" s="20" t="s">
        <v>228</v>
      </c>
      <c r="D114" s="20">
        <v>1</v>
      </c>
    </row>
    <row r="115" spans="1:4" x14ac:dyDescent="0.3">
      <c r="A115" s="20" t="s">
        <v>123</v>
      </c>
      <c r="B115" s="20" t="s">
        <v>183</v>
      </c>
      <c r="C115" s="20" t="s">
        <v>229</v>
      </c>
      <c r="D115" s="20">
        <v>1</v>
      </c>
    </row>
    <row r="116" spans="1:4" x14ac:dyDescent="0.3">
      <c r="A116" s="20" t="s">
        <v>124</v>
      </c>
      <c r="B116" s="20" t="s">
        <v>183</v>
      </c>
      <c r="C116" s="20" t="s">
        <v>224</v>
      </c>
      <c r="D116" s="20">
        <v>1</v>
      </c>
    </row>
    <row r="117" spans="1:4" x14ac:dyDescent="0.3">
      <c r="A117" s="20" t="s">
        <v>123</v>
      </c>
      <c r="B117" s="20" t="s">
        <v>189</v>
      </c>
      <c r="C117" s="20" t="s">
        <v>225</v>
      </c>
      <c r="D117" s="20" t="s">
        <v>88</v>
      </c>
    </row>
    <row r="118" spans="1:4" x14ac:dyDescent="0.3">
      <c r="A118" s="20" t="s">
        <v>123</v>
      </c>
      <c r="B118" s="20" t="s">
        <v>189</v>
      </c>
      <c r="C118" s="20" t="s">
        <v>226</v>
      </c>
      <c r="D118" s="20" t="s">
        <v>68</v>
      </c>
    </row>
    <row r="119" spans="1:4" x14ac:dyDescent="0.3">
      <c r="A119" s="20"/>
      <c r="B119" s="20"/>
      <c r="C119" s="20"/>
      <c r="D119" s="20"/>
    </row>
    <row r="120" spans="1:4" x14ac:dyDescent="0.3">
      <c r="A120" s="20"/>
      <c r="B120" s="20"/>
      <c r="C120" s="20"/>
      <c r="D120" s="20"/>
    </row>
    <row r="121" spans="1:4" x14ac:dyDescent="0.3">
      <c r="A121" s="20"/>
      <c r="B121" s="20"/>
      <c r="C121" s="20"/>
      <c r="D121" s="20"/>
    </row>
    <row r="122" spans="1:4" x14ac:dyDescent="0.3">
      <c r="A122" s="20"/>
      <c r="B122" s="20"/>
      <c r="C122" s="20"/>
      <c r="D122" s="20"/>
    </row>
    <row r="123" spans="1:4" x14ac:dyDescent="0.3">
      <c r="A123" s="20"/>
      <c r="B123" s="20"/>
      <c r="C123" s="20"/>
      <c r="D123" s="20"/>
    </row>
    <row r="124" spans="1:4" x14ac:dyDescent="0.3">
      <c r="A124" s="20"/>
      <c r="B124" s="20"/>
      <c r="C124" s="20"/>
      <c r="D124" s="20"/>
    </row>
    <row r="125" spans="1:4" x14ac:dyDescent="0.3">
      <c r="A125" s="20"/>
      <c r="B125" s="20"/>
      <c r="C125" s="20"/>
      <c r="D125" s="20"/>
    </row>
    <row r="126" spans="1:4" x14ac:dyDescent="0.3">
      <c r="A126" s="20"/>
      <c r="B126" s="20"/>
      <c r="C126" s="20"/>
      <c r="D126" s="20"/>
    </row>
    <row r="127" spans="1:4" x14ac:dyDescent="0.3">
      <c r="A127" s="20"/>
      <c r="B127" s="20"/>
      <c r="C127" s="20"/>
      <c r="D127" s="20"/>
    </row>
    <row r="128" spans="1:4" x14ac:dyDescent="0.3">
      <c r="A128" s="20"/>
      <c r="B128" s="20"/>
      <c r="C128" s="20"/>
      <c r="D128" s="20"/>
    </row>
    <row r="129" spans="1:4" x14ac:dyDescent="0.3">
      <c r="A129" s="20"/>
      <c r="B129" s="20"/>
      <c r="C129" s="20"/>
      <c r="D129" s="20"/>
    </row>
    <row r="130" spans="1:4" x14ac:dyDescent="0.3">
      <c r="A130" s="20"/>
      <c r="B130" s="20"/>
      <c r="C130" s="20"/>
      <c r="D130" s="20"/>
    </row>
    <row r="131" spans="1:4" x14ac:dyDescent="0.3">
      <c r="A131" s="20"/>
      <c r="B131" s="20"/>
      <c r="C131" s="20"/>
      <c r="D131" s="20"/>
    </row>
    <row r="132" spans="1:4" x14ac:dyDescent="0.3">
      <c r="A132" s="20"/>
      <c r="B132" s="20"/>
      <c r="C132" s="20"/>
      <c r="D132" s="20"/>
    </row>
    <row r="133" spans="1:4" x14ac:dyDescent="0.3">
      <c r="A133" s="20"/>
      <c r="B133" s="20"/>
      <c r="C133" s="20"/>
      <c r="D133" s="20"/>
    </row>
    <row r="135" spans="1:4" x14ac:dyDescent="0.3">
      <c r="A135" s="19" t="s">
        <v>193</v>
      </c>
    </row>
    <row r="136" spans="1:4" x14ac:dyDescent="0.3">
      <c r="A136" s="20" t="s">
        <v>230</v>
      </c>
    </row>
    <row r="138" spans="1:4" x14ac:dyDescent="0.3">
      <c r="A138" s="19" t="s">
        <v>194</v>
      </c>
      <c r="B138" s="19" t="s">
        <v>195</v>
      </c>
      <c r="C138" s="19" t="s">
        <v>132</v>
      </c>
    </row>
    <row r="139" spans="1:4" x14ac:dyDescent="0.3">
      <c r="A139" s="20" t="s">
        <v>231</v>
      </c>
      <c r="B139" s="20" t="s">
        <v>200</v>
      </c>
      <c r="C139" s="20" t="str">
        <f>IF(A139="","",A139&amp;" ["&amp;B139&amp;"]")</f>
        <v>Double Your Efforts [class]</v>
      </c>
    </row>
    <row r="140" spans="1:4" x14ac:dyDescent="0.3">
      <c r="A140" s="20" t="s">
        <v>232</v>
      </c>
      <c r="B140" s="20" t="s">
        <v>199</v>
      </c>
      <c r="C140" s="20" t="str">
        <f t="shared" ref="C140:C158" si="12">IF(A140="","",A140&amp;" ["&amp;B140&amp;"]")</f>
        <v>Brave - +5 saves vs fear [ancestry]</v>
      </c>
    </row>
    <row r="141" spans="1:4" x14ac:dyDescent="0.3">
      <c r="A141" s="20" t="s">
        <v>233</v>
      </c>
      <c r="B141" s="20" t="s">
        <v>199</v>
      </c>
      <c r="C141" s="20" t="str">
        <f t="shared" si="12"/>
        <v>Halfling Nimbleness - +2 AC vs AoO [ancestry]</v>
      </c>
    </row>
    <row r="142" spans="1:4" x14ac:dyDescent="0.3">
      <c r="A142" s="20" t="s">
        <v>234</v>
      </c>
      <c r="B142" s="20" t="s">
        <v>200</v>
      </c>
      <c r="C142" s="20" t="str">
        <f t="shared" si="12"/>
        <v>Character Actor [class]</v>
      </c>
    </row>
    <row r="143" spans="1:4" x14ac:dyDescent="0.3">
      <c r="A143" s="20" t="s">
        <v>217</v>
      </c>
      <c r="B143" s="20" t="s">
        <v>197</v>
      </c>
      <c r="C143" s="20" t="str">
        <f t="shared" si="12"/>
        <v>Clown [talent]</v>
      </c>
    </row>
    <row r="144" spans="1:4" x14ac:dyDescent="0.3">
      <c r="A144" s="20"/>
      <c r="B144" s="20"/>
      <c r="C144" s="20"/>
    </row>
    <row r="145" spans="1:3" x14ac:dyDescent="0.3">
      <c r="A145" s="20"/>
      <c r="B145" s="20"/>
      <c r="C145" s="20"/>
    </row>
    <row r="146" spans="1:3" x14ac:dyDescent="0.3">
      <c r="A146" s="20"/>
      <c r="B146" s="20"/>
      <c r="C146" s="20" t="str">
        <f t="shared" si="12"/>
        <v/>
      </c>
    </row>
    <row r="147" spans="1:3" x14ac:dyDescent="0.3">
      <c r="A147" s="20"/>
      <c r="B147" s="20"/>
      <c r="C147" s="20" t="str">
        <f t="shared" si="12"/>
        <v/>
      </c>
    </row>
    <row r="148" spans="1:3" x14ac:dyDescent="0.3">
      <c r="A148" s="20"/>
      <c r="B148" s="20"/>
      <c r="C148" s="20" t="str">
        <f t="shared" si="12"/>
        <v/>
      </c>
    </row>
    <row r="149" spans="1:3" x14ac:dyDescent="0.3">
      <c r="A149" s="20"/>
      <c r="B149" s="20"/>
      <c r="C149" s="20" t="str">
        <f t="shared" si="12"/>
        <v/>
      </c>
    </row>
    <row r="150" spans="1:3" x14ac:dyDescent="0.3">
      <c r="A150" s="20"/>
      <c r="B150" s="20"/>
      <c r="C150" s="20" t="str">
        <f t="shared" si="12"/>
        <v/>
      </c>
    </row>
    <row r="151" spans="1:3" x14ac:dyDescent="0.3">
      <c r="A151" s="20"/>
      <c r="B151" s="20"/>
      <c r="C151" s="20" t="str">
        <f t="shared" si="12"/>
        <v/>
      </c>
    </row>
    <row r="152" spans="1:3" x14ac:dyDescent="0.3">
      <c r="A152" s="20"/>
      <c r="B152" s="20"/>
      <c r="C152" s="20" t="str">
        <f t="shared" si="12"/>
        <v/>
      </c>
    </row>
    <row r="153" spans="1:3" x14ac:dyDescent="0.3">
      <c r="A153" s="20"/>
      <c r="B153" s="20"/>
      <c r="C153" s="20" t="str">
        <f t="shared" si="12"/>
        <v/>
      </c>
    </row>
    <row r="154" spans="1:3" x14ac:dyDescent="0.3">
      <c r="A154" s="20"/>
      <c r="B154" s="20"/>
      <c r="C154" s="20" t="str">
        <f t="shared" si="12"/>
        <v/>
      </c>
    </row>
    <row r="155" spans="1:3" x14ac:dyDescent="0.3">
      <c r="A155" s="20"/>
      <c r="B155" s="20"/>
      <c r="C155" s="20" t="str">
        <f t="shared" si="12"/>
        <v/>
      </c>
    </row>
    <row r="156" spans="1:3" x14ac:dyDescent="0.3">
      <c r="A156" s="20"/>
      <c r="B156" s="20"/>
      <c r="C156" s="20" t="str">
        <f t="shared" si="12"/>
        <v/>
      </c>
    </row>
    <row r="157" spans="1:3" x14ac:dyDescent="0.3">
      <c r="A157" s="20"/>
      <c r="B157" s="20"/>
      <c r="C157" s="20" t="str">
        <f t="shared" si="12"/>
        <v/>
      </c>
    </row>
    <row r="158" spans="1:3" x14ac:dyDescent="0.3">
      <c r="A158" s="20"/>
      <c r="B158" s="20"/>
      <c r="C158" s="20" t="str">
        <f t="shared" si="12"/>
        <v/>
      </c>
    </row>
    <row r="159" spans="1:3" x14ac:dyDescent="0.3">
      <c r="C159" t="s">
        <v>201</v>
      </c>
    </row>
    <row r="160" spans="1:3" x14ac:dyDescent="0.3">
      <c r="A160">
        <f>IF(B9=1,-6,0)</f>
        <v>-6</v>
      </c>
      <c r="B160">
        <f>ROUNDDOWN(B15/2,0)+1</f>
        <v>1</v>
      </c>
      <c r="C160">
        <f>IF((A160+B160)&lt;0,0,B160+A160)</f>
        <v>0</v>
      </c>
    </row>
    <row r="161" spans="1:3" x14ac:dyDescent="0.3">
      <c r="C161" t="s">
        <v>202</v>
      </c>
    </row>
    <row r="162" spans="1:3" x14ac:dyDescent="0.3">
      <c r="C162">
        <f>COUNTIF(B139:B150,"feat")</f>
        <v>0</v>
      </c>
    </row>
    <row r="163" spans="1:3" x14ac:dyDescent="0.3">
      <c r="C163" t="s">
        <v>203</v>
      </c>
    </row>
    <row r="164" spans="1:3" x14ac:dyDescent="0.3">
      <c r="C164" s="38">
        <f>C160-C162</f>
        <v>0</v>
      </c>
    </row>
    <row r="166" spans="1:3" x14ac:dyDescent="0.3">
      <c r="A166" t="s">
        <v>125</v>
      </c>
    </row>
    <row r="167" spans="1:3" x14ac:dyDescent="0.3">
      <c r="A167" s="20" t="s">
        <v>235</v>
      </c>
    </row>
    <row r="168" spans="1:3" x14ac:dyDescent="0.3">
      <c r="A168" s="20" t="s">
        <v>236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8E4FB32-5B44-48A1-9E4E-494937BD5681}">
          <x14:formula1>
            <xm:f>Tables!$O$3:$O$4</xm:f>
          </x14:formula1>
          <xm:sqref>C26:C42</xm:sqref>
        </x14:dataValidation>
        <x14:dataValidation type="list" allowBlank="1" showInputMessage="1" showErrorMessage="1" xr:uid="{BFED4FBC-0191-486E-BBC8-C8D5CEEBA3E7}">
          <x14:formula1>
            <xm:f>Tables!A3:A8</xm:f>
          </x14:formula1>
          <xm:sqref>B2</xm:sqref>
        </x14:dataValidation>
        <x14:dataValidation type="list" allowBlank="1" showInputMessage="1" showErrorMessage="1" xr:uid="{4DEA585C-A4B8-4A68-8AE2-80D09C9D8985}">
          <x14:formula1>
            <xm:f>Tables!$M$3:$M$9</xm:f>
          </x14:formula1>
          <xm:sqref>D74:D78 K74:K78</xm:sqref>
        </x14:dataValidation>
        <x14:dataValidation type="list" allowBlank="1" showInputMessage="1" showErrorMessage="1" xr:uid="{BD0686C0-8B0B-44F9-9268-E109E5A789D2}">
          <x14:formula1>
            <xm:f>Tables!$K$3:$K$7</xm:f>
          </x14:formula1>
          <xm:sqref>B74:B78</xm:sqref>
        </x14:dataValidation>
        <x14:dataValidation type="list" allowBlank="1" showInputMessage="1" showErrorMessage="1" xr:uid="{64E48B30-4FFA-4AE8-AE98-FB443D2DAD8C}">
          <x14:formula1>
            <xm:f>Tables!$I$3:$I$9</xm:f>
          </x14:formula1>
          <xm:sqref>B47 G74:G78</xm:sqref>
        </x14:dataValidation>
        <x14:dataValidation type="list" allowBlank="1" showInputMessage="1" showErrorMessage="1" xr:uid="{2A6F3CCD-824E-4156-8323-41D00DB2ABAB}">
          <x14:formula1>
            <xm:f>Tables!$G$3:$G$5</xm:f>
          </x14:formula1>
          <xm:sqref>B46</xm:sqref>
        </x14:dataValidation>
        <x14:dataValidation type="list" allowBlank="1" showInputMessage="1" showErrorMessage="1" xr:uid="{AB34F6F7-BC29-4CE4-8C3F-ED93DC074627}">
          <x14:formula1>
            <xm:f>Tables!$E$3:$E$9</xm:f>
          </x14:formula1>
          <xm:sqref>B45</xm:sqref>
        </x14:dataValidation>
        <x14:dataValidation type="list" allowBlank="1" showInputMessage="1" showErrorMessage="1" xr:uid="{CEC0C59A-77A7-49DB-B215-7BA221BFDC02}">
          <x14:formula1>
            <xm:f>Tables!$C$3:$C$12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DFDB-0584-42EA-A936-BD3B5BBBCDE6}">
  <dimension ref="A2:S168"/>
  <sheetViews>
    <sheetView topLeftCell="A22" workbookViewId="0">
      <selection activeCell="D42" sqref="D42"/>
    </sheetView>
  </sheetViews>
  <sheetFormatPr defaultRowHeight="14.4" x14ac:dyDescent="0.3"/>
  <cols>
    <col min="1" max="1" width="17.88671875" bestFit="1" customWidth="1"/>
    <col min="3" max="3" width="11.33203125" customWidth="1"/>
  </cols>
  <sheetData>
    <row r="2" spans="1:5" x14ac:dyDescent="0.3">
      <c r="A2" s="19" t="s">
        <v>69</v>
      </c>
      <c r="B2" s="20" t="s">
        <v>75</v>
      </c>
      <c r="D2" s="19" t="s">
        <v>65</v>
      </c>
      <c r="E2" s="20" t="s">
        <v>140</v>
      </c>
    </row>
    <row r="4" spans="1:5" x14ac:dyDescent="0.3">
      <c r="A4" s="19" t="s">
        <v>67</v>
      </c>
      <c r="B4" s="20" t="s">
        <v>142</v>
      </c>
      <c r="D4" s="19" t="s">
        <v>66</v>
      </c>
      <c r="E4" s="20"/>
    </row>
    <row r="6" spans="1:5" x14ac:dyDescent="0.3">
      <c r="A6" s="19" t="s">
        <v>68</v>
      </c>
      <c r="B6" s="20" t="s">
        <v>84</v>
      </c>
      <c r="D6" s="19" t="s">
        <v>204</v>
      </c>
      <c r="E6" s="20"/>
    </row>
    <row r="7" spans="1:5" x14ac:dyDescent="0.3">
      <c r="A7" s="19" t="s">
        <v>141</v>
      </c>
      <c r="B7" s="20" t="s">
        <v>143</v>
      </c>
      <c r="C7" t="str">
        <f>IF(B7="",B6,B6&amp;" ("&amp;B7&amp;")")</f>
        <v>Magician (Conjurer)</v>
      </c>
    </row>
    <row r="9" spans="1:5" x14ac:dyDescent="0.3">
      <c r="A9" s="19" t="s">
        <v>89</v>
      </c>
      <c r="B9" s="20">
        <v>1</v>
      </c>
    </row>
    <row r="10" spans="1:5" x14ac:dyDescent="0.3">
      <c r="A10" t="s">
        <v>88</v>
      </c>
      <c r="B10" s="20" t="s">
        <v>144</v>
      </c>
    </row>
    <row r="12" spans="1:5" x14ac:dyDescent="0.3">
      <c r="A12" t="s">
        <v>137</v>
      </c>
      <c r="B12" s="20"/>
    </row>
    <row r="13" spans="1:5" x14ac:dyDescent="0.3">
      <c r="A13" t="s">
        <v>136</v>
      </c>
      <c r="B13" s="20"/>
    </row>
    <row r="15" spans="1:5" x14ac:dyDescent="0.3">
      <c r="A15" s="19" t="s">
        <v>70</v>
      </c>
      <c r="B15" s="20">
        <v>1</v>
      </c>
      <c r="C15">
        <f>ROUNDDOWN(B15/2,0)</f>
        <v>0</v>
      </c>
    </row>
    <row r="17" spans="1:11" x14ac:dyDescent="0.3">
      <c r="A17" s="19" t="s">
        <v>90</v>
      </c>
      <c r="B17" t="s">
        <v>147</v>
      </c>
      <c r="C17" t="s">
        <v>67</v>
      </c>
      <c r="D17" t="s">
        <v>151</v>
      </c>
      <c r="E17" t="s">
        <v>149</v>
      </c>
      <c r="F17" t="s">
        <v>148</v>
      </c>
      <c r="G17" t="s">
        <v>115</v>
      </c>
      <c r="H17" t="s">
        <v>91</v>
      </c>
      <c r="I17" s="21" t="s">
        <v>95</v>
      </c>
      <c r="K17" t="s">
        <v>150</v>
      </c>
    </row>
    <row r="18" spans="1:11" x14ac:dyDescent="0.3">
      <c r="A18" t="s">
        <v>4</v>
      </c>
      <c r="B18" s="20">
        <v>12</v>
      </c>
      <c r="C18" s="20"/>
      <c r="D18">
        <f>IF($B$15&gt;20,2,IF($B$15&gt;10,1,0))</f>
        <v>0</v>
      </c>
      <c r="E18" s="20"/>
      <c r="F18" s="20"/>
      <c r="G18">
        <f t="shared" ref="G18:G23" si="0">SUM(B18:F18)</f>
        <v>12</v>
      </c>
      <c r="H18">
        <f>IF(G18&lt;10,ROUNDUP((G18-10)/2,0),ROUNDDOWN((G18-10)/2,0))</f>
        <v>1</v>
      </c>
      <c r="I18">
        <f>H18+$C$15</f>
        <v>1</v>
      </c>
      <c r="K18">
        <f>IF(B15&gt;27,12,IF(B15&gt;23,10,IF(B15&gt;17,8,IF(B15&gt;13,6,IF(B15&gt;7,4,IF(B15&gt;3,2,0))))))</f>
        <v>0</v>
      </c>
    </row>
    <row r="19" spans="1:11" x14ac:dyDescent="0.3">
      <c r="A19" t="s">
        <v>9</v>
      </c>
      <c r="B19" s="20">
        <v>14</v>
      </c>
      <c r="C19" s="20"/>
      <c r="D19">
        <f t="shared" ref="D19:D23" si="1">IF($B$15&gt;20,2,IF($B$15&gt;10,1,0))</f>
        <v>0</v>
      </c>
      <c r="E19" s="20"/>
      <c r="F19" s="20"/>
      <c r="G19">
        <f t="shared" si="0"/>
        <v>14</v>
      </c>
      <c r="H19">
        <f t="shared" ref="H19:H23" si="2">IF(G19&lt;10,ROUNDUP((G19-10)/2,0),ROUNDDOWN((G19-10)/2,0))</f>
        <v>2</v>
      </c>
      <c r="I19">
        <f t="shared" ref="I19:I23" si="3">H19+$C$15</f>
        <v>2</v>
      </c>
    </row>
    <row r="20" spans="1:11" x14ac:dyDescent="0.3">
      <c r="A20" t="s">
        <v>11</v>
      </c>
      <c r="B20" s="20">
        <v>12</v>
      </c>
      <c r="C20" s="20"/>
      <c r="D20">
        <f t="shared" si="1"/>
        <v>0</v>
      </c>
      <c r="E20" s="20"/>
      <c r="F20" s="20"/>
      <c r="G20">
        <f t="shared" si="0"/>
        <v>12</v>
      </c>
      <c r="H20">
        <f t="shared" si="2"/>
        <v>1</v>
      </c>
      <c r="I20">
        <f t="shared" si="3"/>
        <v>1</v>
      </c>
    </row>
    <row r="21" spans="1:11" x14ac:dyDescent="0.3">
      <c r="A21" t="s">
        <v>15</v>
      </c>
      <c r="B21" s="20">
        <v>16</v>
      </c>
      <c r="C21" s="20">
        <v>2</v>
      </c>
      <c r="D21">
        <f t="shared" si="1"/>
        <v>0</v>
      </c>
      <c r="E21" s="20"/>
      <c r="F21" s="20"/>
      <c r="G21">
        <f t="shared" si="0"/>
        <v>18</v>
      </c>
      <c r="H21">
        <f t="shared" si="2"/>
        <v>4</v>
      </c>
      <c r="I21">
        <f t="shared" si="3"/>
        <v>4</v>
      </c>
    </row>
    <row r="22" spans="1:11" x14ac:dyDescent="0.3">
      <c r="A22" t="s">
        <v>19</v>
      </c>
      <c r="B22" s="20">
        <v>9</v>
      </c>
      <c r="C22" s="20"/>
      <c r="D22">
        <f t="shared" si="1"/>
        <v>0</v>
      </c>
      <c r="E22" s="20"/>
      <c r="F22" s="20"/>
      <c r="G22">
        <f t="shared" si="0"/>
        <v>9</v>
      </c>
      <c r="H22">
        <f t="shared" si="2"/>
        <v>-1</v>
      </c>
      <c r="I22">
        <f t="shared" si="3"/>
        <v>-1</v>
      </c>
    </row>
    <row r="23" spans="1:11" x14ac:dyDescent="0.3">
      <c r="A23" t="s">
        <v>25</v>
      </c>
      <c r="B23" s="20">
        <v>13</v>
      </c>
      <c r="C23" s="20">
        <v>2</v>
      </c>
      <c r="D23">
        <f t="shared" si="1"/>
        <v>0</v>
      </c>
      <c r="E23" s="20"/>
      <c r="F23" s="20"/>
      <c r="G23">
        <f t="shared" si="0"/>
        <v>15</v>
      </c>
      <c r="H23">
        <f t="shared" si="2"/>
        <v>2</v>
      </c>
      <c r="I23">
        <f t="shared" si="3"/>
        <v>2</v>
      </c>
    </row>
    <row r="25" spans="1:11" x14ac:dyDescent="0.3">
      <c r="A25" s="19" t="s">
        <v>92</v>
      </c>
      <c r="C25" s="19" t="s">
        <v>7</v>
      </c>
      <c r="D25" s="19" t="s">
        <v>93</v>
      </c>
      <c r="E25" s="19" t="s">
        <v>50</v>
      </c>
      <c r="F25" s="19" t="s">
        <v>94</v>
      </c>
      <c r="G25" s="19" t="s">
        <v>97</v>
      </c>
    </row>
    <row r="26" spans="1:11" x14ac:dyDescent="0.3">
      <c r="A26" t="s">
        <v>12</v>
      </c>
      <c r="B26" t="s">
        <v>11</v>
      </c>
      <c r="C26" s="20"/>
      <c r="D26" s="20"/>
      <c r="E26">
        <f>H47</f>
        <v>0</v>
      </c>
      <c r="F26" s="22">
        <f>IF(C26="T",5,0)+D26+G26+E26</f>
        <v>1</v>
      </c>
      <c r="G26">
        <f>$I$20</f>
        <v>1</v>
      </c>
    </row>
    <row r="27" spans="1:11" x14ac:dyDescent="0.3">
      <c r="A27" t="s">
        <v>16</v>
      </c>
      <c r="B27" t="s">
        <v>15</v>
      </c>
      <c r="C27" s="20" t="s">
        <v>71</v>
      </c>
      <c r="D27" s="20"/>
      <c r="F27" s="22">
        <f t="shared" ref="F27:F42" si="4">IF(C27="T",5,0)+D27+G27+E27</f>
        <v>9</v>
      </c>
      <c r="G27">
        <f>$I$21</f>
        <v>4</v>
      </c>
    </row>
    <row r="28" spans="1:11" x14ac:dyDescent="0.3">
      <c r="A28" t="s">
        <v>6</v>
      </c>
      <c r="B28" t="s">
        <v>4</v>
      </c>
      <c r="C28" s="20"/>
      <c r="D28" s="20"/>
      <c r="E28">
        <f>H47</f>
        <v>0</v>
      </c>
      <c r="F28" s="22">
        <f t="shared" si="4"/>
        <v>1</v>
      </c>
      <c r="G28">
        <f>$I$18</f>
        <v>1</v>
      </c>
    </row>
    <row r="29" spans="1:11" x14ac:dyDescent="0.3">
      <c r="A29" t="s">
        <v>26</v>
      </c>
      <c r="B29" t="s">
        <v>25</v>
      </c>
      <c r="C29" s="20"/>
      <c r="D29" s="20">
        <v>2</v>
      </c>
      <c r="F29" s="22">
        <f t="shared" si="4"/>
        <v>4</v>
      </c>
      <c r="G29">
        <f>$I$23</f>
        <v>2</v>
      </c>
    </row>
    <row r="30" spans="1:11" x14ac:dyDescent="0.3">
      <c r="A30" t="s">
        <v>27</v>
      </c>
      <c r="B30" t="s">
        <v>25</v>
      </c>
      <c r="C30" s="20" t="s">
        <v>71</v>
      </c>
      <c r="D30" s="20"/>
      <c r="F30" s="22">
        <f t="shared" si="4"/>
        <v>7</v>
      </c>
      <c r="G30">
        <f>$I$23</f>
        <v>2</v>
      </c>
    </row>
    <row r="31" spans="1:11" x14ac:dyDescent="0.3">
      <c r="A31" t="s">
        <v>20</v>
      </c>
      <c r="B31" t="s">
        <v>19</v>
      </c>
      <c r="C31" s="20"/>
      <c r="D31" s="20"/>
      <c r="F31" s="22">
        <f t="shared" si="4"/>
        <v>-1</v>
      </c>
      <c r="G31">
        <f>$I$22</f>
        <v>-1</v>
      </c>
    </row>
    <row r="32" spans="1:11" x14ac:dyDescent="0.3">
      <c r="A32" t="s">
        <v>10</v>
      </c>
      <c r="B32" t="s">
        <v>9</v>
      </c>
      <c r="C32" s="20"/>
      <c r="D32" s="20"/>
      <c r="E32">
        <f>H47</f>
        <v>0</v>
      </c>
      <c r="F32" s="22">
        <f t="shared" si="4"/>
        <v>2</v>
      </c>
      <c r="G32">
        <f>I19</f>
        <v>2</v>
      </c>
    </row>
    <row r="33" spans="1:8" x14ac:dyDescent="0.3">
      <c r="A33" t="s">
        <v>21</v>
      </c>
      <c r="B33" t="s">
        <v>19</v>
      </c>
      <c r="C33" s="20"/>
      <c r="D33" s="20"/>
      <c r="F33" s="22">
        <f t="shared" si="4"/>
        <v>-1</v>
      </c>
      <c r="G33">
        <f>$I$22</f>
        <v>-1</v>
      </c>
    </row>
    <row r="34" spans="1:8" x14ac:dyDescent="0.3">
      <c r="A34" t="s">
        <v>17</v>
      </c>
      <c r="B34" t="s">
        <v>15</v>
      </c>
      <c r="C34" s="20" t="s">
        <v>71</v>
      </c>
      <c r="D34" s="20"/>
      <c r="F34" s="22">
        <f t="shared" si="4"/>
        <v>9</v>
      </c>
      <c r="G34">
        <f>$I$21</f>
        <v>4</v>
      </c>
    </row>
    <row r="35" spans="1:8" x14ac:dyDescent="0.3">
      <c r="A35" t="s">
        <v>22</v>
      </c>
      <c r="B35" t="s">
        <v>19</v>
      </c>
      <c r="C35" s="20"/>
      <c r="D35" s="20"/>
      <c r="F35" s="22">
        <f t="shared" si="4"/>
        <v>-1</v>
      </c>
      <c r="G35">
        <f>$I$22</f>
        <v>-1</v>
      </c>
    </row>
    <row r="36" spans="1:8" x14ac:dyDescent="0.3">
      <c r="A36" t="s">
        <v>28</v>
      </c>
      <c r="B36" t="s">
        <v>25</v>
      </c>
      <c r="C36" s="20"/>
      <c r="D36" s="20"/>
      <c r="F36" s="22">
        <f t="shared" si="4"/>
        <v>2</v>
      </c>
      <c r="G36">
        <f>$I$23</f>
        <v>2</v>
      </c>
    </row>
    <row r="37" spans="1:8" x14ac:dyDescent="0.3">
      <c r="A37" t="s">
        <v>23</v>
      </c>
      <c r="B37" t="s">
        <v>19</v>
      </c>
      <c r="C37" s="20"/>
      <c r="D37" s="20"/>
      <c r="F37" s="22">
        <f t="shared" si="4"/>
        <v>-1</v>
      </c>
      <c r="G37">
        <f>$I$22</f>
        <v>-1</v>
      </c>
    </row>
    <row r="38" spans="1:8" x14ac:dyDescent="0.3">
      <c r="A38" t="s">
        <v>24</v>
      </c>
      <c r="B38" t="s">
        <v>19</v>
      </c>
      <c r="C38" s="20"/>
      <c r="D38" s="20"/>
      <c r="F38" s="22">
        <f t="shared" si="4"/>
        <v>-1</v>
      </c>
      <c r="G38">
        <f>$I$22</f>
        <v>-1</v>
      </c>
    </row>
    <row r="39" spans="1:8" x14ac:dyDescent="0.3">
      <c r="A39" t="s">
        <v>18</v>
      </c>
      <c r="B39" t="s">
        <v>15</v>
      </c>
      <c r="C39" s="20" t="s">
        <v>71</v>
      </c>
      <c r="D39" s="20"/>
      <c r="F39" s="22">
        <f t="shared" si="4"/>
        <v>9</v>
      </c>
      <c r="G39">
        <f>$I$21</f>
        <v>4</v>
      </c>
    </row>
    <row r="40" spans="1:8" x14ac:dyDescent="0.3">
      <c r="A40" t="s">
        <v>13</v>
      </c>
      <c r="B40" t="s">
        <v>11</v>
      </c>
      <c r="C40" s="20"/>
      <c r="D40" s="20"/>
      <c r="E40">
        <f>H47</f>
        <v>0</v>
      </c>
      <c r="F40" s="22">
        <f t="shared" si="4"/>
        <v>1</v>
      </c>
      <c r="G40">
        <f>$I$20</f>
        <v>1</v>
      </c>
    </row>
    <row r="41" spans="1:8" x14ac:dyDescent="0.3">
      <c r="A41" t="s">
        <v>14</v>
      </c>
      <c r="B41" t="s">
        <v>11</v>
      </c>
      <c r="C41" s="20"/>
      <c r="D41" s="20">
        <v>2</v>
      </c>
      <c r="E41">
        <f>H47</f>
        <v>0</v>
      </c>
      <c r="F41" s="22">
        <f t="shared" si="4"/>
        <v>3</v>
      </c>
      <c r="G41">
        <f>$I$20</f>
        <v>1</v>
      </c>
    </row>
    <row r="42" spans="1:8" x14ac:dyDescent="0.3">
      <c r="A42" t="s">
        <v>29</v>
      </c>
      <c r="B42" t="s">
        <v>25</v>
      </c>
      <c r="C42" s="20"/>
      <c r="D42" s="20"/>
      <c r="F42" s="22">
        <f t="shared" si="4"/>
        <v>2</v>
      </c>
      <c r="G42">
        <f>$I$23</f>
        <v>2</v>
      </c>
    </row>
    <row r="44" spans="1:8" x14ac:dyDescent="0.3">
      <c r="A44" s="19" t="s">
        <v>99</v>
      </c>
      <c r="C44" s="19" t="s">
        <v>110</v>
      </c>
      <c r="D44" s="19" t="s">
        <v>111</v>
      </c>
      <c r="E44" s="19" t="s">
        <v>50</v>
      </c>
      <c r="F44" s="19" t="s">
        <v>112</v>
      </c>
    </row>
    <row r="45" spans="1:8" x14ac:dyDescent="0.3">
      <c r="A45" t="s">
        <v>100</v>
      </c>
      <c r="B45" s="20" t="s">
        <v>101</v>
      </c>
      <c r="C45">
        <f>IF(B45="Cloth",0,IF(B45="Leather",2,IF(B45="Hide",3,IF(B45="Chainmail",6,IF(B45="Scale",7,IF(B45="Plate",8))))))</f>
        <v>0</v>
      </c>
      <c r="D45">
        <f>IF(B45="Cloth",1,IF(B45="Leather",1,IF(B45="Hide",1,IF(B45="",1,))))</f>
        <v>1</v>
      </c>
      <c r="E45">
        <f>IF(B45="Hide",-1,IF(Working!B45="Plate",-2,IF(Working!B45="Chainmail",-1,0)))</f>
        <v>0</v>
      </c>
      <c r="F45" t="str">
        <f>IF(D45=1,"",-1)</f>
        <v/>
      </c>
    </row>
    <row r="46" spans="1:8" x14ac:dyDescent="0.3">
      <c r="A46" t="s">
        <v>107</v>
      </c>
      <c r="B46" s="20"/>
      <c r="C46">
        <f>IF(B46="Light",1,IF(B46="Heavy",2,0))</f>
        <v>0</v>
      </c>
      <c r="E46">
        <f>IF(B46="Heavy",-2,0)</f>
        <v>0</v>
      </c>
      <c r="H46" t="str">
        <f>IF(B45="",B46&amp;" Shield",IF(B46="",B45,B45&amp;", "&amp;B46&amp;" Shield"))</f>
        <v>Cloth</v>
      </c>
    </row>
    <row r="47" spans="1:8" x14ac:dyDescent="0.3">
      <c r="A47" t="s">
        <v>128</v>
      </c>
      <c r="B47" s="20"/>
      <c r="C47">
        <f>B47</f>
        <v>0</v>
      </c>
      <c r="H47">
        <f>SUM(E45:E46)</f>
        <v>0</v>
      </c>
    </row>
    <row r="48" spans="1:8" x14ac:dyDescent="0.3">
      <c r="B48" s="25" t="s">
        <v>8</v>
      </c>
      <c r="C48">
        <f>IF(D45=1,IF(B15&gt;21,2,IF(B15&gt;10,1,0)),B47)</f>
        <v>0</v>
      </c>
    </row>
    <row r="49" spans="1:7" x14ac:dyDescent="0.3">
      <c r="B49" s="25" t="s">
        <v>114</v>
      </c>
      <c r="C49">
        <f>IF(D45=1,B56,0)</f>
        <v>4</v>
      </c>
    </row>
    <row r="50" spans="1:7" x14ac:dyDescent="0.3">
      <c r="A50" t="s">
        <v>116</v>
      </c>
      <c r="B50" s="20"/>
    </row>
    <row r="51" spans="1:7" x14ac:dyDescent="0.3">
      <c r="A51" t="s">
        <v>115</v>
      </c>
      <c r="C51">
        <f>10+SUM(C45:C49)</f>
        <v>14</v>
      </c>
    </row>
    <row r="53" spans="1:7" x14ac:dyDescent="0.3">
      <c r="B53" s="19" t="s">
        <v>114</v>
      </c>
      <c r="C53" s="19" t="s">
        <v>68</v>
      </c>
      <c r="D53" s="19" t="s">
        <v>107</v>
      </c>
      <c r="E53" s="19" t="s">
        <v>116</v>
      </c>
      <c r="G53" s="19" t="s">
        <v>115</v>
      </c>
    </row>
    <row r="54" spans="1:7" x14ac:dyDescent="0.3">
      <c r="A54" s="19" t="s">
        <v>31</v>
      </c>
      <c r="B54">
        <f>IF(I18&gt;I19,I18,I19)</f>
        <v>2</v>
      </c>
      <c r="C54" s="20"/>
      <c r="E54" s="20"/>
      <c r="G54">
        <f>10+SUM(B54:F54)</f>
        <v>12</v>
      </c>
    </row>
    <row r="56" spans="1:7" x14ac:dyDescent="0.3">
      <c r="A56" s="19" t="s">
        <v>32</v>
      </c>
      <c r="B56">
        <f>IF(I20&gt;I21,I20,I21)</f>
        <v>4</v>
      </c>
      <c r="C56" s="20"/>
      <c r="D56">
        <f>C46</f>
        <v>0</v>
      </c>
      <c r="E56" s="20"/>
      <c r="G56">
        <f>10+SUM(B56:F56)</f>
        <v>14</v>
      </c>
    </row>
    <row r="58" spans="1:7" x14ac:dyDescent="0.3">
      <c r="A58" s="19" t="s">
        <v>33</v>
      </c>
      <c r="B58">
        <f>IF(I22&gt;I23,I22,I23)</f>
        <v>2</v>
      </c>
      <c r="C58" s="20">
        <v>2</v>
      </c>
      <c r="E58" s="20"/>
      <c r="G58">
        <f>10+SUM(B58:F58)</f>
        <v>14</v>
      </c>
    </row>
    <row r="60" spans="1:7" x14ac:dyDescent="0.3">
      <c r="A60" s="19" t="s">
        <v>117</v>
      </c>
      <c r="C60" t="s">
        <v>115</v>
      </c>
      <c r="D60" t="s">
        <v>40</v>
      </c>
      <c r="E60" t="s">
        <v>41</v>
      </c>
    </row>
    <row r="61" spans="1:7" x14ac:dyDescent="0.3">
      <c r="A61" t="s">
        <v>118</v>
      </c>
      <c r="B61" s="20">
        <v>10</v>
      </c>
      <c r="C61">
        <f>B61+B19+(B15-1)*B62</f>
        <v>24</v>
      </c>
      <c r="D61">
        <f>ROUNDDOWN(C61/2,0)</f>
        <v>12</v>
      </c>
      <c r="E61">
        <f>ROUNDDOWN(D61/2,0)</f>
        <v>6</v>
      </c>
    </row>
    <row r="62" spans="1:7" x14ac:dyDescent="0.3">
      <c r="A62" s="26" t="s">
        <v>119</v>
      </c>
      <c r="B62" s="20">
        <v>4</v>
      </c>
    </row>
    <row r="63" spans="1:7" x14ac:dyDescent="0.3">
      <c r="A63" s="27" t="s">
        <v>42</v>
      </c>
      <c r="B63" s="20">
        <v>6</v>
      </c>
      <c r="C63">
        <f>B63+H19</f>
        <v>8</v>
      </c>
    </row>
    <row r="65" spans="1:19" x14ac:dyDescent="0.3">
      <c r="A65" s="19" t="s">
        <v>35</v>
      </c>
      <c r="B65" t="s">
        <v>114</v>
      </c>
      <c r="C65" t="s">
        <v>116</v>
      </c>
      <c r="D65" t="s">
        <v>115</v>
      </c>
    </row>
    <row r="66" spans="1:19" x14ac:dyDescent="0.3">
      <c r="B66">
        <f>I20</f>
        <v>1</v>
      </c>
      <c r="C66" s="20"/>
      <c r="D66">
        <f>SUM(B66:C66)</f>
        <v>1</v>
      </c>
    </row>
    <row r="68" spans="1:19" x14ac:dyDescent="0.3">
      <c r="A68" s="19" t="s">
        <v>36</v>
      </c>
      <c r="B68" t="s">
        <v>67</v>
      </c>
      <c r="C68" t="s">
        <v>116</v>
      </c>
      <c r="D68" t="s">
        <v>120</v>
      </c>
      <c r="E68" t="s">
        <v>115</v>
      </c>
    </row>
    <row r="69" spans="1:19" x14ac:dyDescent="0.3">
      <c r="B69" s="20">
        <v>6</v>
      </c>
      <c r="C69" s="20"/>
      <c r="D69" t="str">
        <f>F45</f>
        <v/>
      </c>
      <c r="E69">
        <f>SUM(B69:D69)</f>
        <v>6</v>
      </c>
    </row>
    <row r="72" spans="1:19" x14ac:dyDescent="0.3">
      <c r="A72" s="19" t="s">
        <v>121</v>
      </c>
    </row>
    <row r="73" spans="1:19" x14ac:dyDescent="0.3">
      <c r="B73" t="s">
        <v>56</v>
      </c>
      <c r="C73" t="s">
        <v>125</v>
      </c>
      <c r="D73" t="s">
        <v>126</v>
      </c>
      <c r="F73" t="s">
        <v>116</v>
      </c>
      <c r="G73" t="s">
        <v>127</v>
      </c>
      <c r="I73" t="s">
        <v>115</v>
      </c>
      <c r="J73" t="s">
        <v>129</v>
      </c>
      <c r="K73" t="s">
        <v>126</v>
      </c>
      <c r="M73" t="s">
        <v>116</v>
      </c>
      <c r="N73" t="s">
        <v>127</v>
      </c>
      <c r="O73" t="s">
        <v>115</v>
      </c>
      <c r="P73" t="s">
        <v>211</v>
      </c>
      <c r="R73" t="s">
        <v>131</v>
      </c>
      <c r="S73" t="s">
        <v>132</v>
      </c>
    </row>
    <row r="74" spans="1:19" x14ac:dyDescent="0.3">
      <c r="A74" s="20" t="s">
        <v>160</v>
      </c>
      <c r="B74" s="20" t="s">
        <v>122</v>
      </c>
      <c r="C74" s="20">
        <v>2</v>
      </c>
      <c r="D74" s="20" t="s">
        <v>4</v>
      </c>
      <c r="E74">
        <f>IF(D74="Strength",$I$18,IF(D74="Constitution",$I$19,IF(D74="Dexterity",$I$20,IF(D74="Intelligence",$I$21,IF(D74="Wisdom",$I$22,IF(D74="Charisma",$I$23))))))</f>
        <v>1</v>
      </c>
      <c r="F74" s="20"/>
      <c r="G74" s="20"/>
      <c r="I74">
        <f>IF(A74="","",SUM(E74:H74))</f>
        <v>1</v>
      </c>
      <c r="J74" t="s">
        <v>177</v>
      </c>
      <c r="K74" s="20" t="s">
        <v>4</v>
      </c>
      <c r="L74">
        <f>IF(K74="Strength",$I$18,IF(K74="Constitution",$I$19,IF(K74="Dexterity",$I$20,IF(K74="Intelligence",$I$21,IF(K74="Wisdom",$I$22,IF(K74="Charisma",$I$23))))))</f>
        <v>1</v>
      </c>
      <c r="M74" s="20"/>
      <c r="N74">
        <f>G74</f>
        <v>0</v>
      </c>
      <c r="O74" t="str">
        <f t="shared" ref="O74:O75" si="5">IF(J74="","",CONCATENATE(J74,"+",SUM(L74:N74)))</f>
        <v>1d4+1</v>
      </c>
      <c r="P74" s="20"/>
      <c r="Q74" t="str">
        <f>IF(P74="",IF(O74="","",O74),O74&amp;" "&amp;P74)</f>
        <v>1d4+1</v>
      </c>
      <c r="R74" s="20"/>
      <c r="S74" t="str">
        <f>IF(Q74="",IF(Q74="","",R74),IF(R74="",Q74,Q74&amp;"; "&amp;R74))</f>
        <v>1d4+1</v>
      </c>
    </row>
    <row r="75" spans="1:19" x14ac:dyDescent="0.3">
      <c r="A75" s="20" t="s">
        <v>205</v>
      </c>
      <c r="B75" s="20" t="s">
        <v>33</v>
      </c>
      <c r="C75" s="20"/>
      <c r="D75" s="20" t="s">
        <v>15</v>
      </c>
      <c r="E75">
        <f>IF(D75="Strength",$I$18,IF(D75="Constitution",$I$19,IF(D75="Dexterity",$I$20,IF(D75="Intelligence",$I$21,IF(D75="Wisdom",$I$22,IF(D75="Charisma",$I$23))))))</f>
        <v>4</v>
      </c>
      <c r="F75" s="20"/>
      <c r="G75" s="20"/>
      <c r="I75">
        <f>IF(A75="","",SUM(E75:H75))</f>
        <v>4</v>
      </c>
      <c r="J75" t="s">
        <v>130</v>
      </c>
      <c r="K75" s="20" t="s">
        <v>15</v>
      </c>
      <c r="L75">
        <f>IF(K75="Strength",$I$18,IF(K75="Constitution",$I$19,IF(K75="Dexterity",$I$20,IF(K75="Intelligence",$I$21,IF(K75="Wisdom",$I$22,IF(K75="Charisma",$I$23))))))</f>
        <v>4</v>
      </c>
      <c r="M75" s="20"/>
      <c r="N75">
        <f t="shared" ref="N75:N78" si="6">G75</f>
        <v>0</v>
      </c>
      <c r="O75" t="str">
        <f t="shared" si="5"/>
        <v>1d6+4</v>
      </c>
      <c r="P75" s="20" t="s">
        <v>212</v>
      </c>
      <c r="Q75" t="str">
        <f t="shared" ref="Q75:Q78" si="7">IF(P75="",IF(O75="","",O75),O75&amp;" "&amp;P75)</f>
        <v>1d6+4 [flux]</v>
      </c>
      <c r="R75" s="20"/>
      <c r="S75" t="str">
        <f t="shared" ref="S75:S78" si="8">IF(Q75="",IF(Q75="","",R75),IF(R75="",Q75,Q75&amp;"; "&amp;R75))</f>
        <v>1d6+4 [flux]</v>
      </c>
    </row>
    <row r="76" spans="1:19" x14ac:dyDescent="0.3">
      <c r="A76" s="20" t="s">
        <v>206</v>
      </c>
      <c r="B76" s="20" t="s">
        <v>122</v>
      </c>
      <c r="C76" s="20">
        <v>2</v>
      </c>
      <c r="D76" s="20" t="s">
        <v>15</v>
      </c>
      <c r="E76">
        <f>IF(D76="Strength",$I$18,IF(D76="Constitution",$I$19,IF(D76="Dexterity",$I$20,IF(D76="Intelligence",$I$21,IF(D76="Wisdom",$I$22,IF(D76="Charisma",$I$23))))))</f>
        <v>4</v>
      </c>
      <c r="F76" s="20"/>
      <c r="G76" s="20"/>
      <c r="I76">
        <f t="shared" ref="I76:I78" si="9">IF(A76="","",SUM(E76:H76))</f>
        <v>4</v>
      </c>
      <c r="J76" t="s">
        <v>207</v>
      </c>
      <c r="K76" s="20" t="s">
        <v>15</v>
      </c>
      <c r="L76">
        <f>IF(K76="Strength",$I$18,IF(K76="Constitution",$I$19,IF(K76="Dexterity",$I$20,IF(K76="Intelligence",$I$21,IF(K76="Wisdom",$I$22,IF(K76="Charisma",$I$23))))))</f>
        <v>4</v>
      </c>
      <c r="M76" s="20"/>
      <c r="N76">
        <f t="shared" si="6"/>
        <v>0</v>
      </c>
      <c r="O76" t="str">
        <f>IF(J76="","",CONCATENATE(J76,"+",SUM(L76:N76)))</f>
        <v>1d8+4</v>
      </c>
      <c r="P76" s="20" t="s">
        <v>213</v>
      </c>
      <c r="Q76" t="str">
        <f t="shared" si="7"/>
        <v>1d8+4 fire</v>
      </c>
      <c r="R76" s="39" t="s">
        <v>208</v>
      </c>
      <c r="S76" t="str">
        <f t="shared" si="8"/>
        <v>1d8+4 fire; -1 per use</v>
      </c>
    </row>
    <row r="77" spans="1:19" x14ac:dyDescent="0.3">
      <c r="A77" s="20" t="s">
        <v>209</v>
      </c>
      <c r="B77" s="20" t="s">
        <v>123</v>
      </c>
      <c r="C77" s="20"/>
      <c r="D77" s="20" t="s">
        <v>15</v>
      </c>
      <c r="E77">
        <f>IF(D77="Strength",$I$18,IF(D77="Constitution",$I$19,IF(D77="Dexterity",$I$20,IF(D77="Intelligence",$I$21,IF(D77="Wisdom",$I$22,IF(D77="Charisma",$I$23))))))</f>
        <v>4</v>
      </c>
      <c r="F77" s="20"/>
      <c r="G77" s="20"/>
      <c r="I77">
        <f t="shared" si="9"/>
        <v>4</v>
      </c>
      <c r="J77" t="s">
        <v>207</v>
      </c>
      <c r="K77" s="20" t="s">
        <v>15</v>
      </c>
      <c r="L77">
        <f>IF(K77="Strength",$I$18,IF(K77="Constitution",$I$19,IF(K77="Dexterity",$I$20,IF(K77="Intelligence",$I$21,IF(K77="Wisdom",$I$22,IF(K77="Charisma",$I$23))))))</f>
        <v>4</v>
      </c>
      <c r="M77" s="20"/>
      <c r="N77">
        <f t="shared" si="6"/>
        <v>0</v>
      </c>
      <c r="O77" t="str">
        <f t="shared" ref="O77:O78" si="10">IF(J77="","",CONCATENATE(J77,"+",SUM(L77:N77)))</f>
        <v>1d8+4</v>
      </c>
      <c r="P77" s="20" t="s">
        <v>214</v>
      </c>
      <c r="Q77" t="str">
        <f t="shared" si="7"/>
        <v>1d8+4 necrotic</v>
      </c>
      <c r="R77" s="20" t="s">
        <v>210</v>
      </c>
      <c r="S77" t="str">
        <f t="shared" si="8"/>
        <v>1d8+4 necrotic; vuln 5 all</v>
      </c>
    </row>
    <row r="78" spans="1:19" x14ac:dyDescent="0.3">
      <c r="A78" s="20"/>
      <c r="B78" s="20"/>
      <c r="C78" s="20"/>
      <c r="D78" s="20"/>
      <c r="E78" t="b">
        <f>IF(D78="Strength",$I$18,IF(D78="Constitution",$I$19,IF(D78="Dexterity",$I$20,IF(D78="Intelligence",$I$21,IF(D78="Wisdom",$I$22,IF(D78="Charisma",$I$23))))))</f>
        <v>0</v>
      </c>
      <c r="F78" s="20"/>
      <c r="G78" s="20"/>
      <c r="I78" t="str">
        <f t="shared" si="9"/>
        <v/>
      </c>
      <c r="K78" s="20"/>
      <c r="L78" t="b">
        <f>IF(K78="Strength",$I$18,IF(K78="Constitution",$I$19,IF(K78="Dexterity",$I$20,IF(K78="Intelligence",$I$21,IF(K78="Wisdom",$I$22,IF(K78="Charisma",$I$23))))))</f>
        <v>0</v>
      </c>
      <c r="M78" s="20"/>
      <c r="N78">
        <f t="shared" si="6"/>
        <v>0</v>
      </c>
      <c r="O78" t="str">
        <f t="shared" si="10"/>
        <v/>
      </c>
      <c r="P78" s="20"/>
      <c r="Q78" t="str">
        <f t="shared" si="7"/>
        <v/>
      </c>
      <c r="R78" s="20"/>
      <c r="S78" t="str">
        <f t="shared" si="8"/>
        <v/>
      </c>
    </row>
    <row r="81" spans="1:4" x14ac:dyDescent="0.3">
      <c r="A81" s="19" t="s">
        <v>133</v>
      </c>
      <c r="B81" t="s">
        <v>134</v>
      </c>
      <c r="C81" t="s">
        <v>135</v>
      </c>
      <c r="D81" t="s">
        <v>161</v>
      </c>
    </row>
    <row r="82" spans="1:4" x14ac:dyDescent="0.3">
      <c r="A82" s="20" t="s">
        <v>158</v>
      </c>
      <c r="B82" s="20"/>
      <c r="C82" s="20">
        <v>4</v>
      </c>
      <c r="D82" s="20">
        <v>1</v>
      </c>
    </row>
    <row r="83" spans="1:4" x14ac:dyDescent="0.3">
      <c r="A83" s="20" t="s">
        <v>159</v>
      </c>
      <c r="B83" s="20"/>
      <c r="C83" s="20">
        <v>10</v>
      </c>
      <c r="D83" s="20">
        <v>5</v>
      </c>
    </row>
    <row r="84" spans="1:4" x14ac:dyDescent="0.3">
      <c r="A84" s="20" t="s">
        <v>160</v>
      </c>
      <c r="B84" s="20"/>
      <c r="C84" s="20">
        <v>2</v>
      </c>
      <c r="D84" s="20">
        <v>1</v>
      </c>
    </row>
    <row r="85" spans="1:4" x14ac:dyDescent="0.3">
      <c r="A85" s="20" t="s">
        <v>162</v>
      </c>
      <c r="B85" s="20"/>
      <c r="C85" s="20">
        <v>30.5</v>
      </c>
      <c r="D85" s="20">
        <v>15</v>
      </c>
    </row>
    <row r="86" spans="1:4" x14ac:dyDescent="0.3">
      <c r="A86" s="20" t="s">
        <v>163</v>
      </c>
      <c r="B86" s="20"/>
      <c r="C86" s="20">
        <v>3</v>
      </c>
      <c r="D86" s="20"/>
    </row>
    <row r="87" spans="1:4" x14ac:dyDescent="0.3">
      <c r="A87" s="20"/>
      <c r="B87" s="20"/>
      <c r="C87" s="20"/>
      <c r="D87" s="20"/>
    </row>
    <row r="88" spans="1:4" x14ac:dyDescent="0.3">
      <c r="A88" s="20"/>
      <c r="B88" s="20"/>
      <c r="C88" s="20"/>
      <c r="D88" s="20"/>
    </row>
    <row r="89" spans="1:4" x14ac:dyDescent="0.3">
      <c r="A89" s="20"/>
      <c r="B89" s="20"/>
      <c r="C89" s="20"/>
      <c r="D89" s="20"/>
    </row>
    <row r="90" spans="1:4" x14ac:dyDescent="0.3">
      <c r="A90" s="20"/>
      <c r="B90" s="20"/>
      <c r="C90" s="20"/>
      <c r="D90" s="20"/>
    </row>
    <row r="91" spans="1:4" x14ac:dyDescent="0.3">
      <c r="A91" s="20"/>
      <c r="B91" s="20"/>
      <c r="C91" s="20"/>
      <c r="D91" s="20"/>
    </row>
    <row r="92" spans="1:4" x14ac:dyDescent="0.3">
      <c r="A92" s="20"/>
      <c r="B92" s="20"/>
      <c r="C92" s="20"/>
      <c r="D92" s="20"/>
    </row>
    <row r="93" spans="1:4" x14ac:dyDescent="0.3">
      <c r="A93" s="20"/>
      <c r="B93" s="20"/>
      <c r="C93" s="20"/>
      <c r="D93" s="20"/>
    </row>
    <row r="94" spans="1:4" x14ac:dyDescent="0.3">
      <c r="A94" s="20"/>
      <c r="B94" s="20"/>
      <c r="C94" s="20"/>
      <c r="D94" s="20"/>
    </row>
    <row r="95" spans="1:4" x14ac:dyDescent="0.3">
      <c r="A95" s="20"/>
      <c r="B95" s="20"/>
      <c r="C95" s="20"/>
      <c r="D95" s="20"/>
    </row>
    <row r="96" spans="1:4" x14ac:dyDescent="0.3">
      <c r="A96" s="20"/>
      <c r="B96" s="20"/>
      <c r="C96" s="20"/>
      <c r="D96" s="20"/>
    </row>
    <row r="97" spans="1:6" x14ac:dyDescent="0.3">
      <c r="A97" t="s">
        <v>170</v>
      </c>
      <c r="C97">
        <f>D106</f>
        <v>0.5</v>
      </c>
      <c r="D97">
        <f>C106</f>
        <v>18</v>
      </c>
    </row>
    <row r="98" spans="1:6" x14ac:dyDescent="0.3">
      <c r="C98">
        <f>SUM(C82:C96)</f>
        <v>49.5</v>
      </c>
      <c r="E98" t="s">
        <v>171</v>
      </c>
      <c r="F98">
        <f>B18*10</f>
        <v>120</v>
      </c>
    </row>
    <row r="100" spans="1:6" x14ac:dyDescent="0.3">
      <c r="A100" t="s">
        <v>164</v>
      </c>
      <c r="B100" t="s">
        <v>134</v>
      </c>
      <c r="C100" t="s">
        <v>169</v>
      </c>
      <c r="D100" t="s">
        <v>62</v>
      </c>
    </row>
    <row r="101" spans="1:6" x14ac:dyDescent="0.3">
      <c r="A101" t="s">
        <v>165</v>
      </c>
      <c r="B101" s="20"/>
      <c r="C101" s="20">
        <f>B101/100</f>
        <v>0</v>
      </c>
      <c r="D101">
        <f>C101/50</f>
        <v>0</v>
      </c>
    </row>
    <row r="102" spans="1:6" x14ac:dyDescent="0.3">
      <c r="A102" t="s">
        <v>166</v>
      </c>
      <c r="B102" s="20"/>
      <c r="C102" s="20">
        <f>B102/10</f>
        <v>0</v>
      </c>
      <c r="D102">
        <f t="shared" ref="D102:D105" si="11">C102/50</f>
        <v>0</v>
      </c>
    </row>
    <row r="103" spans="1:6" x14ac:dyDescent="0.3">
      <c r="A103" t="s">
        <v>167</v>
      </c>
      <c r="B103" s="20">
        <v>18</v>
      </c>
      <c r="C103" s="20">
        <f>B103</f>
        <v>18</v>
      </c>
      <c r="D103">
        <f t="shared" si="11"/>
        <v>0.36</v>
      </c>
    </row>
    <row r="104" spans="1:6" x14ac:dyDescent="0.3">
      <c r="A104" t="s">
        <v>168</v>
      </c>
      <c r="B104" s="20"/>
      <c r="C104" s="20">
        <f>B104*100</f>
        <v>0</v>
      </c>
      <c r="D104">
        <f t="shared" si="11"/>
        <v>0</v>
      </c>
    </row>
    <row r="105" spans="1:6" x14ac:dyDescent="0.3">
      <c r="A105" s="20"/>
      <c r="B105" s="20"/>
      <c r="C105" s="20"/>
      <c r="D105">
        <f t="shared" si="11"/>
        <v>0</v>
      </c>
    </row>
    <row r="106" spans="1:6" x14ac:dyDescent="0.3">
      <c r="B106">
        <f>SUM(B101:B105)</f>
        <v>18</v>
      </c>
      <c r="C106">
        <f>SUM(C101:C105)</f>
        <v>18</v>
      </c>
      <c r="D106">
        <f>ROUNDUP(SUM(D101:D105)*2,0)/2</f>
        <v>0.5</v>
      </c>
    </row>
    <row r="108" spans="1:6" x14ac:dyDescent="0.3">
      <c r="B108" t="str">
        <f>CONCATENATE(IF(B101&gt;0,B101&amp;" cp ",""),IF(B102&gt;0,B102&amp;" sp ",""),IF(B103&gt;0,B103&amp;" gp ",""),IF(B104&gt;0,B104&amp;" pp ",""),IF(B105&gt;0,B105&amp;" "&amp;A105,""))</f>
        <v xml:space="preserve">18 gp </v>
      </c>
    </row>
    <row r="110" spans="1:6" x14ac:dyDescent="0.3">
      <c r="A110" t="s">
        <v>192</v>
      </c>
    </row>
    <row r="111" spans="1:6" x14ac:dyDescent="0.3">
      <c r="A111" s="19" t="s">
        <v>56</v>
      </c>
      <c r="B111" s="19" t="s">
        <v>179</v>
      </c>
      <c r="C111" s="19" t="s">
        <v>53</v>
      </c>
      <c r="D111" s="19" t="s">
        <v>70</v>
      </c>
    </row>
    <row r="112" spans="1:6" x14ac:dyDescent="0.3">
      <c r="A112" s="20" t="s">
        <v>123</v>
      </c>
      <c r="B112" s="20" t="s">
        <v>183</v>
      </c>
      <c r="C112" s="20" t="s">
        <v>180</v>
      </c>
      <c r="D112" s="20" t="s">
        <v>181</v>
      </c>
    </row>
    <row r="113" spans="1:4" x14ac:dyDescent="0.3">
      <c r="A113" s="20" t="s">
        <v>33</v>
      </c>
      <c r="B113" s="20" t="s">
        <v>183</v>
      </c>
      <c r="C113" s="20" t="s">
        <v>182</v>
      </c>
      <c r="D113" s="20">
        <v>1</v>
      </c>
    </row>
    <row r="114" spans="1:4" x14ac:dyDescent="0.3">
      <c r="A114" s="20" t="s">
        <v>33</v>
      </c>
      <c r="B114" s="20" t="s">
        <v>183</v>
      </c>
      <c r="C114" s="20" t="s">
        <v>184</v>
      </c>
      <c r="D114" s="20">
        <v>1</v>
      </c>
    </row>
    <row r="115" spans="1:4" x14ac:dyDescent="0.3">
      <c r="A115" s="20" t="s">
        <v>123</v>
      </c>
      <c r="B115" s="20" t="s">
        <v>183</v>
      </c>
      <c r="C115" s="20" t="s">
        <v>185</v>
      </c>
      <c r="D115" s="20">
        <v>1</v>
      </c>
    </row>
    <row r="116" spans="1:4" x14ac:dyDescent="0.3">
      <c r="A116" s="20" t="s">
        <v>124</v>
      </c>
      <c r="B116" s="20" t="s">
        <v>183</v>
      </c>
      <c r="C116" s="20" t="s">
        <v>186</v>
      </c>
      <c r="D116" s="20">
        <v>1</v>
      </c>
    </row>
    <row r="117" spans="1:4" x14ac:dyDescent="0.3">
      <c r="A117" s="20" t="s">
        <v>33</v>
      </c>
      <c r="B117" s="20" t="s">
        <v>183</v>
      </c>
      <c r="C117" s="20" t="s">
        <v>187</v>
      </c>
      <c r="D117" s="20" t="s">
        <v>188</v>
      </c>
    </row>
    <row r="118" spans="1:4" x14ac:dyDescent="0.3">
      <c r="A118" s="20" t="s">
        <v>123</v>
      </c>
      <c r="B118" s="20" t="s">
        <v>189</v>
      </c>
      <c r="C118" s="20" t="s">
        <v>190</v>
      </c>
      <c r="D118" s="20" t="s">
        <v>188</v>
      </c>
    </row>
    <row r="119" spans="1:4" x14ac:dyDescent="0.3">
      <c r="A119" s="20" t="s">
        <v>33</v>
      </c>
      <c r="B119" s="20" t="s">
        <v>183</v>
      </c>
      <c r="C119" s="20" t="s">
        <v>191</v>
      </c>
      <c r="D119" s="20" t="s">
        <v>188</v>
      </c>
    </row>
    <row r="120" spans="1:4" x14ac:dyDescent="0.3">
      <c r="A120" s="20"/>
      <c r="B120" s="20"/>
      <c r="C120" s="20"/>
      <c r="D120" s="20"/>
    </row>
    <row r="121" spans="1:4" x14ac:dyDescent="0.3">
      <c r="A121" s="20"/>
      <c r="B121" s="20"/>
      <c r="C121" s="20"/>
      <c r="D121" s="20"/>
    </row>
    <row r="122" spans="1:4" x14ac:dyDescent="0.3">
      <c r="A122" s="20"/>
      <c r="B122" s="20"/>
      <c r="C122" s="20"/>
      <c r="D122" s="20"/>
    </row>
    <row r="123" spans="1:4" x14ac:dyDescent="0.3">
      <c r="A123" s="20"/>
      <c r="B123" s="20"/>
      <c r="C123" s="20"/>
      <c r="D123" s="20"/>
    </row>
    <row r="124" spans="1:4" x14ac:dyDescent="0.3">
      <c r="A124" s="20"/>
      <c r="B124" s="20"/>
      <c r="C124" s="20"/>
      <c r="D124" s="20"/>
    </row>
    <row r="125" spans="1:4" x14ac:dyDescent="0.3">
      <c r="A125" s="20"/>
      <c r="B125" s="20"/>
      <c r="C125" s="20"/>
      <c r="D125" s="20"/>
    </row>
    <row r="126" spans="1:4" x14ac:dyDescent="0.3">
      <c r="A126" s="20"/>
      <c r="B126" s="20"/>
      <c r="C126" s="20"/>
      <c r="D126" s="20"/>
    </row>
    <row r="127" spans="1:4" x14ac:dyDescent="0.3">
      <c r="A127" s="20"/>
      <c r="B127" s="20"/>
      <c r="C127" s="20"/>
      <c r="D127" s="20"/>
    </row>
    <row r="128" spans="1:4" x14ac:dyDescent="0.3">
      <c r="A128" s="20"/>
      <c r="B128" s="20"/>
      <c r="C128" s="20"/>
      <c r="D128" s="20"/>
    </row>
    <row r="129" spans="1:4" x14ac:dyDescent="0.3">
      <c r="A129" s="20"/>
      <c r="B129" s="20"/>
      <c r="C129" s="20"/>
      <c r="D129" s="20"/>
    </row>
    <row r="130" spans="1:4" x14ac:dyDescent="0.3">
      <c r="A130" s="20"/>
      <c r="B130" s="20"/>
      <c r="C130" s="20"/>
      <c r="D130" s="20"/>
    </row>
    <row r="131" spans="1:4" x14ac:dyDescent="0.3">
      <c r="A131" s="20"/>
      <c r="B131" s="20"/>
      <c r="C131" s="20"/>
      <c r="D131" s="20"/>
    </row>
    <row r="132" spans="1:4" x14ac:dyDescent="0.3">
      <c r="A132" s="20"/>
      <c r="B132" s="20"/>
      <c r="C132" s="20"/>
      <c r="D132" s="20"/>
    </row>
    <row r="133" spans="1:4" x14ac:dyDescent="0.3">
      <c r="A133" s="20"/>
      <c r="B133" s="20"/>
      <c r="C133" s="20"/>
      <c r="D133" s="20"/>
    </row>
    <row r="135" spans="1:4" x14ac:dyDescent="0.3">
      <c r="A135" s="19" t="s">
        <v>193</v>
      </c>
    </row>
    <row r="136" spans="1:4" x14ac:dyDescent="0.3">
      <c r="A136" s="20" t="s">
        <v>174</v>
      </c>
    </row>
    <row r="138" spans="1:4" x14ac:dyDescent="0.3">
      <c r="A138" s="19" t="s">
        <v>194</v>
      </c>
      <c r="B138" s="19" t="s">
        <v>195</v>
      </c>
      <c r="C138" s="19" t="s">
        <v>132</v>
      </c>
    </row>
    <row r="139" spans="1:4" x14ac:dyDescent="0.3">
      <c r="A139" s="20" t="s">
        <v>172</v>
      </c>
      <c r="B139" s="20" t="s">
        <v>199</v>
      </c>
      <c r="C139" s="20" t="str">
        <f>IF(A139="","",A139&amp;" ["&amp;B139&amp;"]")</f>
        <v>Hellish Resistance: Fire resistance 5 (5+1/2 level) [ancestry]</v>
      </c>
    </row>
    <row r="140" spans="1:4" x14ac:dyDescent="0.3">
      <c r="A140" s="20" t="s">
        <v>178</v>
      </c>
      <c r="B140" s="20" t="s">
        <v>199</v>
      </c>
      <c r="C140" s="20" t="str">
        <f t="shared" ref="C140:C158" si="12">IF(A140="","",A140&amp;" ["&amp;B140&amp;"]")</f>
        <v>Infernal Legacy: +1 attack roll vs staggered enemies [ancestry]</v>
      </c>
    </row>
    <row r="141" spans="1:4" x14ac:dyDescent="0.3">
      <c r="A141" s="20" t="s">
        <v>153</v>
      </c>
      <c r="B141" s="20" t="s">
        <v>200</v>
      </c>
      <c r="C141" s="20" t="str">
        <f t="shared" si="12"/>
        <v>Arcane Overflow [class]</v>
      </c>
    </row>
    <row r="142" spans="1:4" x14ac:dyDescent="0.3">
      <c r="A142" s="20" t="s">
        <v>154</v>
      </c>
      <c r="B142" s="20" t="s">
        <v>196</v>
      </c>
      <c r="C142" s="20" t="str">
        <f t="shared" si="12"/>
        <v>Incantation Caster [feat] [bonus feat]</v>
      </c>
    </row>
    <row r="143" spans="1:4" x14ac:dyDescent="0.3">
      <c r="A143" s="20" t="s">
        <v>155</v>
      </c>
      <c r="B143" s="20" t="s">
        <v>196</v>
      </c>
      <c r="C143" s="20" t="str">
        <f t="shared" si="12"/>
        <v>Cantrip Master [feat] [bonus feat]</v>
      </c>
    </row>
    <row r="144" spans="1:4" x14ac:dyDescent="0.3">
      <c r="A144" s="20" t="s">
        <v>156</v>
      </c>
      <c r="B144" s="20" t="s">
        <v>197</v>
      </c>
      <c r="C144" s="20" t="str">
        <f t="shared" si="12"/>
        <v>Conjurer [talent] [talent]</v>
      </c>
    </row>
    <row r="145" spans="1:3" x14ac:dyDescent="0.3">
      <c r="A145" s="20" t="s">
        <v>157</v>
      </c>
      <c r="B145" s="20" t="s">
        <v>198</v>
      </c>
      <c r="C145" s="20" t="str">
        <f t="shared" si="12"/>
        <v>Enduring Summons [kit]</v>
      </c>
    </row>
    <row r="146" spans="1:3" x14ac:dyDescent="0.3">
      <c r="A146" s="20"/>
      <c r="B146" s="20"/>
      <c r="C146" s="20" t="str">
        <f t="shared" si="12"/>
        <v/>
      </c>
    </row>
    <row r="147" spans="1:3" x14ac:dyDescent="0.3">
      <c r="A147" s="20"/>
      <c r="B147" s="20"/>
      <c r="C147" s="20" t="str">
        <f t="shared" si="12"/>
        <v/>
      </c>
    </row>
    <row r="148" spans="1:3" x14ac:dyDescent="0.3">
      <c r="A148" s="20"/>
      <c r="B148" s="20"/>
      <c r="C148" s="20" t="str">
        <f t="shared" si="12"/>
        <v/>
      </c>
    </row>
    <row r="149" spans="1:3" x14ac:dyDescent="0.3">
      <c r="A149" s="20"/>
      <c r="B149" s="20"/>
      <c r="C149" s="20" t="str">
        <f t="shared" si="12"/>
        <v/>
      </c>
    </row>
    <row r="150" spans="1:3" x14ac:dyDescent="0.3">
      <c r="A150" s="20"/>
      <c r="B150" s="20"/>
      <c r="C150" s="20" t="str">
        <f t="shared" si="12"/>
        <v/>
      </c>
    </row>
    <row r="151" spans="1:3" x14ac:dyDescent="0.3">
      <c r="A151" s="20"/>
      <c r="B151" s="20"/>
      <c r="C151" s="20" t="str">
        <f t="shared" si="12"/>
        <v/>
      </c>
    </row>
    <row r="152" spans="1:3" x14ac:dyDescent="0.3">
      <c r="A152" s="20"/>
      <c r="B152" s="20"/>
      <c r="C152" s="20" t="str">
        <f t="shared" si="12"/>
        <v/>
      </c>
    </row>
    <row r="153" spans="1:3" x14ac:dyDescent="0.3">
      <c r="A153" s="20"/>
      <c r="B153" s="20"/>
      <c r="C153" s="20" t="str">
        <f t="shared" si="12"/>
        <v/>
      </c>
    </row>
    <row r="154" spans="1:3" x14ac:dyDescent="0.3">
      <c r="A154" s="20"/>
      <c r="B154" s="20"/>
      <c r="C154" s="20" t="str">
        <f t="shared" si="12"/>
        <v/>
      </c>
    </row>
    <row r="155" spans="1:3" x14ac:dyDescent="0.3">
      <c r="A155" s="20"/>
      <c r="B155" s="20"/>
      <c r="C155" s="20" t="str">
        <f t="shared" si="12"/>
        <v/>
      </c>
    </row>
    <row r="156" spans="1:3" x14ac:dyDescent="0.3">
      <c r="A156" s="20"/>
      <c r="B156" s="20"/>
      <c r="C156" s="20" t="str">
        <f t="shared" si="12"/>
        <v/>
      </c>
    </row>
    <row r="157" spans="1:3" x14ac:dyDescent="0.3">
      <c r="A157" s="20"/>
      <c r="B157" s="20"/>
      <c r="C157" s="20" t="str">
        <f t="shared" si="12"/>
        <v/>
      </c>
    </row>
    <row r="158" spans="1:3" x14ac:dyDescent="0.3">
      <c r="A158" s="20"/>
      <c r="B158" s="20"/>
      <c r="C158" s="20" t="str">
        <f t="shared" si="12"/>
        <v/>
      </c>
    </row>
    <row r="159" spans="1:3" x14ac:dyDescent="0.3">
      <c r="C159" t="s">
        <v>201</v>
      </c>
    </row>
    <row r="160" spans="1:3" x14ac:dyDescent="0.3">
      <c r="A160">
        <f>IF(B9=1,-6,0)</f>
        <v>-6</v>
      </c>
      <c r="B160">
        <f>ROUNDDOWN(B15/2,0)+1</f>
        <v>1</v>
      </c>
      <c r="C160">
        <f>IF((A160+B160)&lt;0,0,B160+A160)</f>
        <v>0</v>
      </c>
    </row>
    <row r="161" spans="1:3" x14ac:dyDescent="0.3">
      <c r="C161" t="s">
        <v>202</v>
      </c>
    </row>
    <row r="162" spans="1:3" x14ac:dyDescent="0.3">
      <c r="C162">
        <f>COUNTIF(B139:B150,"feat")</f>
        <v>0</v>
      </c>
    </row>
    <row r="163" spans="1:3" x14ac:dyDescent="0.3">
      <c r="C163" t="s">
        <v>203</v>
      </c>
    </row>
    <row r="164" spans="1:3" x14ac:dyDescent="0.3">
      <c r="C164" s="38">
        <f>C160-C162</f>
        <v>0</v>
      </c>
    </row>
    <row r="166" spans="1:3" x14ac:dyDescent="0.3">
      <c r="A166" t="s">
        <v>125</v>
      </c>
    </row>
    <row r="167" spans="1:3" x14ac:dyDescent="0.3">
      <c r="A167" s="20" t="s">
        <v>158</v>
      </c>
    </row>
    <row r="168" spans="1:3" x14ac:dyDescent="0.3">
      <c r="A168" s="20" t="s">
        <v>176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0BC5324-A41A-4E9A-B74E-75813AEB9C28}">
          <x14:formula1>
            <xm:f>Tables!$M$3:$M$9</xm:f>
          </x14:formula1>
          <xm:sqref>D74:D78 K74:K78</xm:sqref>
        </x14:dataValidation>
        <x14:dataValidation type="list" allowBlank="1" showInputMessage="1" showErrorMessage="1" xr:uid="{C08EB3FD-2980-4B3C-92EE-DD8F44AD8062}">
          <x14:formula1>
            <xm:f>Tables!$K$3:$K$7</xm:f>
          </x14:formula1>
          <xm:sqref>B74:B78</xm:sqref>
        </x14:dataValidation>
        <x14:dataValidation type="list" allowBlank="1" showInputMessage="1" showErrorMessage="1" xr:uid="{F7C257AB-DE1A-4C0E-B4E0-A50BDBD105FF}">
          <x14:formula1>
            <xm:f>Tables!$I$3:$I$9</xm:f>
          </x14:formula1>
          <xm:sqref>B47 G74:G78</xm:sqref>
        </x14:dataValidation>
        <x14:dataValidation type="list" allowBlank="1" showInputMessage="1" showErrorMessage="1" xr:uid="{6132269E-D042-4120-A036-97850AC01561}">
          <x14:formula1>
            <xm:f>Tables!$G$3:$G$5</xm:f>
          </x14:formula1>
          <xm:sqref>B46</xm:sqref>
        </x14:dataValidation>
        <x14:dataValidation type="list" allowBlank="1" showInputMessage="1" showErrorMessage="1" xr:uid="{B4F4D1B1-781A-4BB3-B459-5DA30A0A30EB}">
          <x14:formula1>
            <xm:f>Tables!$E$3:$E$9</xm:f>
          </x14:formula1>
          <xm:sqref>B45</xm:sqref>
        </x14:dataValidation>
        <x14:dataValidation type="list" allowBlank="1" showInputMessage="1" showErrorMessage="1" xr:uid="{E6DDF1C4-F656-4314-BB71-742A79B0EF75}">
          <x14:formula1>
            <xm:f>Tables!$C$3:$C$12</xm:f>
          </x14:formula1>
          <xm:sqref>B6</xm:sqref>
        </x14:dataValidation>
        <x14:dataValidation type="list" allowBlank="1" showInputMessage="1" showErrorMessage="1" xr:uid="{B4780934-6524-4EBA-9F1F-ADFDE4B9A65F}">
          <x14:formula1>
            <xm:f>Tables!A3:A8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A7A7-1B6C-45D9-84D2-A7CBF93DCF0C}">
  <dimension ref="A2:O52"/>
  <sheetViews>
    <sheetView topLeftCell="A10" workbookViewId="0">
      <selection activeCell="O5" sqref="O5"/>
    </sheetView>
  </sheetViews>
  <sheetFormatPr defaultRowHeight="14.4" x14ac:dyDescent="0.3"/>
  <sheetData>
    <row r="2" spans="1:15" x14ac:dyDescent="0.3">
      <c r="A2" s="19" t="s">
        <v>69</v>
      </c>
      <c r="C2" s="19" t="s">
        <v>68</v>
      </c>
      <c r="E2" s="19" t="s">
        <v>100</v>
      </c>
      <c r="G2" s="19" t="s">
        <v>107</v>
      </c>
      <c r="I2" s="19" t="s">
        <v>113</v>
      </c>
      <c r="K2" s="19" t="s">
        <v>56</v>
      </c>
      <c r="M2" s="19" t="s">
        <v>114</v>
      </c>
      <c r="O2" s="19" t="s">
        <v>7</v>
      </c>
    </row>
    <row r="4" spans="1:15" x14ac:dyDescent="0.3">
      <c r="A4" t="s">
        <v>73</v>
      </c>
      <c r="C4" t="s">
        <v>79</v>
      </c>
      <c r="E4" t="s">
        <v>101</v>
      </c>
      <c r="G4" t="s">
        <v>108</v>
      </c>
      <c r="I4" s="24">
        <v>1</v>
      </c>
      <c r="K4" t="s">
        <v>122</v>
      </c>
      <c r="M4" t="s">
        <v>4</v>
      </c>
      <c r="O4" t="s">
        <v>71</v>
      </c>
    </row>
    <row r="5" spans="1:15" x14ac:dyDescent="0.3">
      <c r="A5" t="s">
        <v>74</v>
      </c>
      <c r="C5" t="s">
        <v>80</v>
      </c>
      <c r="E5" t="s">
        <v>102</v>
      </c>
      <c r="G5" t="s">
        <v>109</v>
      </c>
      <c r="I5" s="24">
        <v>2</v>
      </c>
      <c r="K5" t="s">
        <v>33</v>
      </c>
      <c r="M5" t="s">
        <v>9</v>
      </c>
    </row>
    <row r="6" spans="1:15" x14ac:dyDescent="0.3">
      <c r="A6" t="s">
        <v>75</v>
      </c>
      <c r="C6" t="s">
        <v>81</v>
      </c>
      <c r="E6" t="s">
        <v>103</v>
      </c>
      <c r="I6" s="24">
        <v>3</v>
      </c>
      <c r="K6" t="s">
        <v>123</v>
      </c>
      <c r="M6" t="s">
        <v>11</v>
      </c>
    </row>
    <row r="7" spans="1:15" x14ac:dyDescent="0.3">
      <c r="A7" t="s">
        <v>76</v>
      </c>
      <c r="C7" t="s">
        <v>82</v>
      </c>
      <c r="E7" t="s">
        <v>104</v>
      </c>
      <c r="I7" s="24">
        <v>4</v>
      </c>
      <c r="K7" t="s">
        <v>124</v>
      </c>
      <c r="M7" t="s">
        <v>15</v>
      </c>
    </row>
    <row r="8" spans="1:15" x14ac:dyDescent="0.3">
      <c r="A8" t="s">
        <v>77</v>
      </c>
      <c r="C8" t="s">
        <v>83</v>
      </c>
      <c r="E8" t="s">
        <v>105</v>
      </c>
      <c r="I8" s="24">
        <v>5</v>
      </c>
      <c r="M8" t="s">
        <v>19</v>
      </c>
    </row>
    <row r="9" spans="1:15" x14ac:dyDescent="0.3">
      <c r="C9" t="s">
        <v>84</v>
      </c>
      <c r="E9" t="s">
        <v>106</v>
      </c>
      <c r="I9" s="24">
        <v>6</v>
      </c>
      <c r="M9" t="s">
        <v>25</v>
      </c>
    </row>
    <row r="10" spans="1:15" x14ac:dyDescent="0.3">
      <c r="C10" t="s">
        <v>85</v>
      </c>
    </row>
    <row r="11" spans="1:15" x14ac:dyDescent="0.3">
      <c r="C11" t="s">
        <v>86</v>
      </c>
    </row>
    <row r="12" spans="1:15" x14ac:dyDescent="0.3">
      <c r="C12" t="s">
        <v>87</v>
      </c>
    </row>
    <row r="22" spans="1:2" x14ac:dyDescent="0.3">
      <c r="A22" s="19" t="s">
        <v>70</v>
      </c>
      <c r="B22" s="19" t="s">
        <v>145</v>
      </c>
    </row>
    <row r="23" spans="1:2" x14ac:dyDescent="0.3">
      <c r="A23">
        <v>1</v>
      </c>
      <c r="B23" s="34">
        <v>1000</v>
      </c>
    </row>
    <row r="24" spans="1:2" x14ac:dyDescent="0.3">
      <c r="A24">
        <v>2</v>
      </c>
      <c r="B24" s="34">
        <v>1250</v>
      </c>
    </row>
    <row r="25" spans="1:2" x14ac:dyDescent="0.3">
      <c r="A25">
        <v>3</v>
      </c>
      <c r="B25" s="34">
        <v>1500</v>
      </c>
    </row>
    <row r="26" spans="1:2" x14ac:dyDescent="0.3">
      <c r="A26">
        <v>4</v>
      </c>
      <c r="B26" s="34">
        <v>1750</v>
      </c>
    </row>
    <row r="27" spans="1:2" x14ac:dyDescent="0.3">
      <c r="A27">
        <v>5</v>
      </c>
      <c r="B27" s="34">
        <v>2000</v>
      </c>
    </row>
    <row r="28" spans="1:2" x14ac:dyDescent="0.3">
      <c r="A28">
        <v>6</v>
      </c>
      <c r="B28" s="34">
        <v>2500</v>
      </c>
    </row>
    <row r="29" spans="1:2" x14ac:dyDescent="0.3">
      <c r="A29">
        <v>7</v>
      </c>
      <c r="B29" s="34">
        <v>3000</v>
      </c>
    </row>
    <row r="30" spans="1:2" x14ac:dyDescent="0.3">
      <c r="A30">
        <v>8</v>
      </c>
      <c r="B30" s="34">
        <v>3500</v>
      </c>
    </row>
    <row r="31" spans="1:2" x14ac:dyDescent="0.3">
      <c r="A31">
        <v>9</v>
      </c>
      <c r="B31" s="34">
        <v>4000</v>
      </c>
    </row>
    <row r="32" spans="1:2" x14ac:dyDescent="0.3">
      <c r="A32">
        <v>10</v>
      </c>
      <c r="B32" s="34">
        <v>5000</v>
      </c>
    </row>
    <row r="33" spans="1:2" x14ac:dyDescent="0.3">
      <c r="A33">
        <v>11</v>
      </c>
      <c r="B33" s="34">
        <v>6000</v>
      </c>
    </row>
    <row r="34" spans="1:2" x14ac:dyDescent="0.3">
      <c r="A34">
        <v>12</v>
      </c>
      <c r="B34" s="34">
        <v>7000</v>
      </c>
    </row>
    <row r="35" spans="1:2" x14ac:dyDescent="0.3">
      <c r="A35">
        <v>13</v>
      </c>
      <c r="B35" s="34">
        <v>8000</v>
      </c>
    </row>
    <row r="36" spans="1:2" x14ac:dyDescent="0.3">
      <c r="A36">
        <v>14</v>
      </c>
      <c r="B36" s="34">
        <v>10000</v>
      </c>
    </row>
    <row r="37" spans="1:2" x14ac:dyDescent="0.3">
      <c r="A37">
        <v>15</v>
      </c>
      <c r="B37" s="34">
        <v>12000</v>
      </c>
    </row>
    <row r="38" spans="1:2" x14ac:dyDescent="0.3">
      <c r="A38">
        <v>16</v>
      </c>
      <c r="B38" s="34">
        <v>14000</v>
      </c>
    </row>
    <row r="39" spans="1:2" x14ac:dyDescent="0.3">
      <c r="A39">
        <v>17</v>
      </c>
      <c r="B39" s="34">
        <v>16000</v>
      </c>
    </row>
    <row r="40" spans="1:2" x14ac:dyDescent="0.3">
      <c r="A40">
        <v>18</v>
      </c>
      <c r="B40" s="34">
        <v>20000</v>
      </c>
    </row>
    <row r="41" spans="1:2" x14ac:dyDescent="0.3">
      <c r="A41">
        <v>19</v>
      </c>
      <c r="B41" s="34">
        <v>24000</v>
      </c>
    </row>
    <row r="42" spans="1:2" x14ac:dyDescent="0.3">
      <c r="A42">
        <v>20</v>
      </c>
      <c r="B42" s="34">
        <v>28000</v>
      </c>
    </row>
    <row r="43" spans="1:2" x14ac:dyDescent="0.3">
      <c r="A43">
        <v>21</v>
      </c>
      <c r="B43" s="34">
        <v>32000</v>
      </c>
    </row>
    <row r="44" spans="1:2" x14ac:dyDescent="0.3">
      <c r="A44">
        <v>22</v>
      </c>
      <c r="B44" s="34">
        <v>40000</v>
      </c>
    </row>
    <row r="45" spans="1:2" x14ac:dyDescent="0.3">
      <c r="A45">
        <v>23</v>
      </c>
      <c r="B45" s="34">
        <v>48000</v>
      </c>
    </row>
    <row r="46" spans="1:2" x14ac:dyDescent="0.3">
      <c r="A46">
        <v>24</v>
      </c>
      <c r="B46" s="34">
        <v>56000</v>
      </c>
    </row>
    <row r="47" spans="1:2" x14ac:dyDescent="0.3">
      <c r="A47">
        <v>25</v>
      </c>
      <c r="B47" s="34">
        <v>64000</v>
      </c>
    </row>
    <row r="48" spans="1:2" x14ac:dyDescent="0.3">
      <c r="A48">
        <v>26</v>
      </c>
      <c r="B48" s="34">
        <v>80000</v>
      </c>
    </row>
    <row r="49" spans="1:2" x14ac:dyDescent="0.3">
      <c r="A49">
        <v>27</v>
      </c>
      <c r="B49" s="34">
        <v>96000</v>
      </c>
    </row>
    <row r="50" spans="1:2" x14ac:dyDescent="0.3">
      <c r="A50">
        <v>28</v>
      </c>
      <c r="B50" s="34">
        <v>112000</v>
      </c>
    </row>
    <row r="51" spans="1:2" x14ac:dyDescent="0.3">
      <c r="A51">
        <v>29</v>
      </c>
      <c r="B51" s="34">
        <v>128000</v>
      </c>
    </row>
    <row r="52" spans="1:2" x14ac:dyDescent="0.3">
      <c r="A52">
        <v>30</v>
      </c>
      <c r="B5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Working</vt:lpstr>
      <vt:lpstr>Gus</vt:lpstr>
      <vt:lpstr>Aliya Vexine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BB</cp:lastModifiedBy>
  <cp:lastPrinted>2022-04-20T05:29:10Z</cp:lastPrinted>
  <dcterms:created xsi:type="dcterms:W3CDTF">2022-04-19T01:25:13Z</dcterms:created>
  <dcterms:modified xsi:type="dcterms:W3CDTF">2022-04-23T07:24:32Z</dcterms:modified>
</cp:coreProperties>
</file>