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B\Google Drive\Projects\Tuxemon\Game Mechanics and Design\"/>
    </mc:Choice>
  </mc:AlternateContent>
  <xr:revisionPtr revIDLastSave="0" documentId="10_ncr:8100000_{D252F11E-C4A7-49E5-BFB6-2EA609A5B97A}" xr6:coauthVersionLast="34" xr6:coauthVersionMax="34" xr10:uidLastSave="{00000000-0000-0000-0000-000000000000}"/>
  <bookViews>
    <workbookView xWindow="0" yWindow="0" windowWidth="20490" windowHeight="7545" xr2:uid="{E6B6A06E-0D28-4B8E-82E2-A6164BAED725}"/>
  </bookViews>
  <sheets>
    <sheet name="Techs" sheetId="1" r:id="rId1"/>
    <sheet name="Calcs" sheetId="2" r:id="rId2"/>
    <sheet name="Movesets" sheetId="3" r:id="rId3"/>
  </sheets>
  <definedNames>
    <definedName name="_xlnm._FilterDatabase" localSheetId="0" hidden="1">Techs!$A$1:$AC$62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" i="2" l="1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13" i="2"/>
  <c r="C28" i="2"/>
  <c r="P60" i="1"/>
  <c r="R60" i="1"/>
  <c r="S60" i="1"/>
  <c r="T60" i="1"/>
  <c r="U60" i="1"/>
  <c r="V60" i="1"/>
  <c r="W60" i="1"/>
  <c r="X60" i="1"/>
  <c r="AA60" i="1"/>
  <c r="P76" i="1"/>
  <c r="R76" i="1"/>
  <c r="S76" i="1"/>
  <c r="T76" i="1"/>
  <c r="U76" i="1"/>
  <c r="V76" i="1"/>
  <c r="W76" i="1"/>
  <c r="X76" i="1"/>
  <c r="AA76" i="1"/>
  <c r="P19" i="1"/>
  <c r="R19" i="1"/>
  <c r="S19" i="1"/>
  <c r="T19" i="1"/>
  <c r="U19" i="1"/>
  <c r="V19" i="1"/>
  <c r="W19" i="1"/>
  <c r="X19" i="1"/>
  <c r="AA19" i="1"/>
  <c r="P67" i="1"/>
  <c r="R67" i="1"/>
  <c r="S67" i="1"/>
  <c r="T67" i="1"/>
  <c r="U67" i="1"/>
  <c r="V67" i="1"/>
  <c r="W67" i="1"/>
  <c r="X67" i="1"/>
  <c r="AA67" i="1"/>
  <c r="P14" i="1"/>
  <c r="R14" i="1"/>
  <c r="S14" i="1"/>
  <c r="T14" i="1"/>
  <c r="U14" i="1"/>
  <c r="V14" i="1"/>
  <c r="W14" i="1"/>
  <c r="X14" i="1"/>
  <c r="AA14" i="1"/>
  <c r="P31" i="1"/>
  <c r="R31" i="1"/>
  <c r="S31" i="1"/>
  <c r="T31" i="1"/>
  <c r="U31" i="1"/>
  <c r="V31" i="1"/>
  <c r="W31" i="1"/>
  <c r="X31" i="1"/>
  <c r="AA31" i="1"/>
  <c r="P32" i="1"/>
  <c r="R32" i="1"/>
  <c r="S32" i="1"/>
  <c r="T32" i="1"/>
  <c r="U32" i="1"/>
  <c r="V32" i="1"/>
  <c r="W32" i="1"/>
  <c r="X32" i="1"/>
  <c r="AA32" i="1"/>
  <c r="U88" i="1"/>
  <c r="V88" i="1"/>
  <c r="W88" i="1"/>
  <c r="X88" i="1"/>
  <c r="U58" i="1"/>
  <c r="V58" i="1"/>
  <c r="W58" i="1"/>
  <c r="X58" i="1"/>
  <c r="U64" i="1"/>
  <c r="V64" i="1"/>
  <c r="W64" i="1"/>
  <c r="X64" i="1"/>
  <c r="U35" i="1"/>
  <c r="V35" i="1"/>
  <c r="W35" i="1"/>
  <c r="X35" i="1"/>
  <c r="U49" i="1"/>
  <c r="V49" i="1"/>
  <c r="W49" i="1"/>
  <c r="X49" i="1"/>
  <c r="U72" i="1"/>
  <c r="V72" i="1"/>
  <c r="W72" i="1"/>
  <c r="X72" i="1"/>
  <c r="U74" i="1"/>
  <c r="V74" i="1"/>
  <c r="W74" i="1"/>
  <c r="X74" i="1"/>
  <c r="U46" i="1"/>
  <c r="V46" i="1"/>
  <c r="W46" i="1"/>
  <c r="X46" i="1"/>
  <c r="U9" i="1"/>
  <c r="V9" i="1"/>
  <c r="W9" i="1"/>
  <c r="X9" i="1"/>
  <c r="U47" i="1"/>
  <c r="V47" i="1"/>
  <c r="W47" i="1"/>
  <c r="X47" i="1"/>
  <c r="U2" i="1"/>
  <c r="V2" i="1"/>
  <c r="W2" i="1"/>
  <c r="X2" i="1"/>
  <c r="U50" i="1"/>
  <c r="V50" i="1"/>
  <c r="W50" i="1"/>
  <c r="X50" i="1"/>
  <c r="U53" i="1"/>
  <c r="V53" i="1"/>
  <c r="W53" i="1"/>
  <c r="X53" i="1"/>
  <c r="U4" i="1"/>
  <c r="V4" i="1"/>
  <c r="W4" i="1"/>
  <c r="X4" i="1"/>
  <c r="U70" i="1"/>
  <c r="V70" i="1"/>
  <c r="W70" i="1"/>
  <c r="X70" i="1"/>
  <c r="U79" i="1"/>
  <c r="V79" i="1"/>
  <c r="W79" i="1"/>
  <c r="X79" i="1"/>
  <c r="U61" i="1"/>
  <c r="V61" i="1"/>
  <c r="W61" i="1"/>
  <c r="X61" i="1"/>
  <c r="U10" i="1"/>
  <c r="V10" i="1"/>
  <c r="W10" i="1"/>
  <c r="X10" i="1"/>
  <c r="U48" i="1"/>
  <c r="V48" i="1"/>
  <c r="W48" i="1"/>
  <c r="X48" i="1"/>
  <c r="U57" i="1"/>
  <c r="V57" i="1"/>
  <c r="W57" i="1"/>
  <c r="X57" i="1"/>
  <c r="U45" i="1"/>
  <c r="V45" i="1"/>
  <c r="W45" i="1"/>
  <c r="X45" i="1"/>
  <c r="U39" i="1"/>
  <c r="V39" i="1"/>
  <c r="W39" i="1"/>
  <c r="X39" i="1"/>
  <c r="U80" i="1"/>
  <c r="V80" i="1"/>
  <c r="W80" i="1"/>
  <c r="X80" i="1"/>
  <c r="U15" i="1"/>
  <c r="V15" i="1"/>
  <c r="W15" i="1"/>
  <c r="X15" i="1"/>
  <c r="U6" i="1"/>
  <c r="V6" i="1"/>
  <c r="W6" i="1"/>
  <c r="X6" i="1"/>
  <c r="U34" i="1"/>
  <c r="V34" i="1"/>
  <c r="W34" i="1"/>
  <c r="X34" i="1"/>
  <c r="U63" i="1"/>
  <c r="V63" i="1"/>
  <c r="W63" i="1"/>
  <c r="X63" i="1"/>
  <c r="U78" i="1"/>
  <c r="V78" i="1"/>
  <c r="W78" i="1"/>
  <c r="X78" i="1"/>
  <c r="U52" i="1"/>
  <c r="V52" i="1"/>
  <c r="W52" i="1"/>
  <c r="X52" i="1"/>
  <c r="U7" i="1"/>
  <c r="V7" i="1"/>
  <c r="W7" i="1"/>
  <c r="X7" i="1"/>
  <c r="U66" i="1"/>
  <c r="V66" i="1"/>
  <c r="W66" i="1"/>
  <c r="X66" i="1"/>
  <c r="U54" i="1"/>
  <c r="V54" i="1"/>
  <c r="W54" i="1"/>
  <c r="X54" i="1"/>
  <c r="U38" i="1"/>
  <c r="V38" i="1"/>
  <c r="W38" i="1"/>
  <c r="X38" i="1"/>
  <c r="U21" i="1"/>
  <c r="V21" i="1"/>
  <c r="W21" i="1"/>
  <c r="X21" i="1"/>
  <c r="U40" i="1"/>
  <c r="V40" i="1"/>
  <c r="W40" i="1"/>
  <c r="X40" i="1"/>
  <c r="U69" i="1"/>
  <c r="V69" i="1"/>
  <c r="W69" i="1"/>
  <c r="X69" i="1"/>
  <c r="U11" i="1"/>
  <c r="V11" i="1"/>
  <c r="W11" i="1"/>
  <c r="X11" i="1"/>
  <c r="U41" i="1"/>
  <c r="V41" i="1"/>
  <c r="W41" i="1"/>
  <c r="X41" i="1"/>
  <c r="U81" i="1"/>
  <c r="V81" i="1"/>
  <c r="W81" i="1"/>
  <c r="X81" i="1"/>
  <c r="U8" i="1"/>
  <c r="V8" i="1"/>
  <c r="W8" i="1"/>
  <c r="X8" i="1"/>
  <c r="U82" i="1"/>
  <c r="V82" i="1"/>
  <c r="W82" i="1"/>
  <c r="X82" i="1"/>
  <c r="U3" i="1"/>
  <c r="V3" i="1"/>
  <c r="W3" i="1"/>
  <c r="X3" i="1"/>
  <c r="U29" i="1"/>
  <c r="V29" i="1"/>
  <c r="W29" i="1"/>
  <c r="X29" i="1"/>
  <c r="U51" i="1"/>
  <c r="V51" i="1"/>
  <c r="W51" i="1"/>
  <c r="X51" i="1"/>
  <c r="U28" i="1"/>
  <c r="V28" i="1"/>
  <c r="W28" i="1"/>
  <c r="X28" i="1"/>
  <c r="U68" i="1"/>
  <c r="V68" i="1"/>
  <c r="W68" i="1"/>
  <c r="X68" i="1"/>
  <c r="U42" i="1"/>
  <c r="V42" i="1"/>
  <c r="W42" i="1"/>
  <c r="X42" i="1"/>
  <c r="U16" i="1"/>
  <c r="V16" i="1"/>
  <c r="W16" i="1"/>
  <c r="X16" i="1"/>
  <c r="U25" i="1"/>
  <c r="V25" i="1"/>
  <c r="W25" i="1"/>
  <c r="X25" i="1"/>
  <c r="U12" i="1"/>
  <c r="V12" i="1"/>
  <c r="W12" i="1"/>
  <c r="X12" i="1"/>
  <c r="U86" i="1"/>
  <c r="V86" i="1"/>
  <c r="W86" i="1"/>
  <c r="X86" i="1"/>
  <c r="U73" i="1"/>
  <c r="V73" i="1"/>
  <c r="W73" i="1"/>
  <c r="X73" i="1"/>
  <c r="U59" i="1"/>
  <c r="V59" i="1"/>
  <c r="W59" i="1"/>
  <c r="X59" i="1"/>
  <c r="U89" i="1"/>
  <c r="V89" i="1"/>
  <c r="W89" i="1"/>
  <c r="X89" i="1"/>
  <c r="U83" i="1"/>
  <c r="V83" i="1"/>
  <c r="W83" i="1"/>
  <c r="X83" i="1"/>
  <c r="U24" i="1"/>
  <c r="V24" i="1"/>
  <c r="W24" i="1"/>
  <c r="X24" i="1"/>
  <c r="U71" i="1"/>
  <c r="V71" i="1"/>
  <c r="W71" i="1"/>
  <c r="X71" i="1"/>
  <c r="U62" i="1"/>
  <c r="V62" i="1"/>
  <c r="W62" i="1"/>
  <c r="X62" i="1"/>
  <c r="U55" i="1"/>
  <c r="V55" i="1"/>
  <c r="W55" i="1"/>
  <c r="X55" i="1"/>
  <c r="U36" i="1"/>
  <c r="V36" i="1"/>
  <c r="W36" i="1"/>
  <c r="X36" i="1"/>
  <c r="U65" i="1"/>
  <c r="V65" i="1"/>
  <c r="W65" i="1"/>
  <c r="X65" i="1"/>
  <c r="U22" i="1"/>
  <c r="V22" i="1"/>
  <c r="W22" i="1"/>
  <c r="X22" i="1"/>
  <c r="U26" i="1"/>
  <c r="V26" i="1"/>
  <c r="W26" i="1"/>
  <c r="X26" i="1"/>
  <c r="U77" i="1"/>
  <c r="V77" i="1"/>
  <c r="W77" i="1"/>
  <c r="X77" i="1"/>
  <c r="U20" i="1"/>
  <c r="V20" i="1"/>
  <c r="W20" i="1"/>
  <c r="X20" i="1"/>
  <c r="U84" i="1"/>
  <c r="V84" i="1"/>
  <c r="W84" i="1"/>
  <c r="X84" i="1"/>
  <c r="U5" i="1"/>
  <c r="V5" i="1"/>
  <c r="W5" i="1"/>
  <c r="X5" i="1"/>
  <c r="U44" i="1"/>
  <c r="V44" i="1"/>
  <c r="W44" i="1"/>
  <c r="X44" i="1"/>
  <c r="U27" i="1"/>
  <c r="V27" i="1"/>
  <c r="W27" i="1"/>
  <c r="X27" i="1"/>
  <c r="U56" i="1"/>
  <c r="V56" i="1"/>
  <c r="W56" i="1"/>
  <c r="X56" i="1"/>
  <c r="U90" i="1"/>
  <c r="V90" i="1"/>
  <c r="W90" i="1"/>
  <c r="X90" i="1"/>
  <c r="U37" i="1"/>
  <c r="V37" i="1"/>
  <c r="W37" i="1"/>
  <c r="X37" i="1"/>
  <c r="U91" i="1"/>
  <c r="V91" i="1"/>
  <c r="W91" i="1"/>
  <c r="X91" i="1"/>
  <c r="U23" i="1"/>
  <c r="V23" i="1"/>
  <c r="W23" i="1"/>
  <c r="X23" i="1"/>
  <c r="U33" i="1"/>
  <c r="V33" i="1"/>
  <c r="W33" i="1"/>
  <c r="X33" i="1"/>
  <c r="U85" i="1"/>
  <c r="V85" i="1"/>
  <c r="W85" i="1"/>
  <c r="X85" i="1"/>
  <c r="U75" i="1"/>
  <c r="V75" i="1"/>
  <c r="W75" i="1"/>
  <c r="X75" i="1"/>
  <c r="U13" i="1"/>
  <c r="V13" i="1"/>
  <c r="W13" i="1"/>
  <c r="X13" i="1"/>
  <c r="U18" i="1"/>
  <c r="V18" i="1"/>
  <c r="W18" i="1"/>
  <c r="X18" i="1"/>
  <c r="U43" i="1"/>
  <c r="V43" i="1"/>
  <c r="W43" i="1"/>
  <c r="X43" i="1"/>
  <c r="U30" i="1"/>
  <c r="V30" i="1"/>
  <c r="W30" i="1"/>
  <c r="X30" i="1"/>
  <c r="U87" i="1"/>
  <c r="V87" i="1"/>
  <c r="W87" i="1"/>
  <c r="X87" i="1"/>
  <c r="X17" i="1"/>
  <c r="V17" i="1"/>
  <c r="Y3" i="1"/>
  <c r="W17" i="1"/>
  <c r="Y58" i="1"/>
  <c r="Y63" i="1"/>
  <c r="AA88" i="1"/>
  <c r="AA58" i="1"/>
  <c r="AA64" i="1"/>
  <c r="AA35" i="1"/>
  <c r="AA49" i="1"/>
  <c r="AA72" i="1"/>
  <c r="AA74" i="1"/>
  <c r="AA46" i="1"/>
  <c r="AA9" i="1"/>
  <c r="AA47" i="1"/>
  <c r="AA2" i="1"/>
  <c r="AA50" i="1"/>
  <c r="AA53" i="1"/>
  <c r="AA4" i="1"/>
  <c r="AA70" i="1"/>
  <c r="AA79" i="1"/>
  <c r="AA61" i="1"/>
  <c r="AA10" i="1"/>
  <c r="AA48" i="1"/>
  <c r="AA57" i="1"/>
  <c r="AA45" i="1"/>
  <c r="AA39" i="1"/>
  <c r="AA80" i="1"/>
  <c r="AA15" i="1"/>
  <c r="AA6" i="1"/>
  <c r="AA34" i="1"/>
  <c r="AA63" i="1"/>
  <c r="AA78" i="1"/>
  <c r="AA52" i="1"/>
  <c r="AA7" i="1"/>
  <c r="AA66" i="1"/>
  <c r="AA54" i="1"/>
  <c r="AA38" i="1"/>
  <c r="AA21" i="1"/>
  <c r="AA40" i="1"/>
  <c r="AA69" i="1"/>
  <c r="AA11" i="1"/>
  <c r="AA41" i="1"/>
  <c r="AA81" i="1"/>
  <c r="AA8" i="1"/>
  <c r="AA82" i="1"/>
  <c r="AA3" i="1"/>
  <c r="AA29" i="1"/>
  <c r="AA51" i="1"/>
  <c r="AA28" i="1"/>
  <c r="AA68" i="1"/>
  <c r="AA42" i="1"/>
  <c r="AA16" i="1"/>
  <c r="AA25" i="1"/>
  <c r="AA12" i="1"/>
  <c r="AA86" i="1"/>
  <c r="AA73" i="1"/>
  <c r="AA59" i="1"/>
  <c r="AA89" i="1"/>
  <c r="AA83" i="1"/>
  <c r="AA24" i="1"/>
  <c r="AA71" i="1"/>
  <c r="AA62" i="1"/>
  <c r="AA55" i="1"/>
  <c r="AA36" i="1"/>
  <c r="AA65" i="1"/>
  <c r="AA22" i="1"/>
  <c r="AA26" i="1"/>
  <c r="AA77" i="1"/>
  <c r="AA20" i="1"/>
  <c r="AA84" i="1"/>
  <c r="AA5" i="1"/>
  <c r="AA44" i="1"/>
  <c r="AA27" i="1"/>
  <c r="AA56" i="1"/>
  <c r="AA90" i="1"/>
  <c r="AA37" i="1"/>
  <c r="AA91" i="1"/>
  <c r="AA23" i="1"/>
  <c r="AA33" i="1"/>
  <c r="AA85" i="1"/>
  <c r="AA75" i="1"/>
  <c r="AA13" i="1"/>
  <c r="AA18" i="1"/>
  <c r="AA43" i="1"/>
  <c r="AA30" i="1"/>
  <c r="AA87" i="1"/>
  <c r="U17" i="1"/>
  <c r="T9" i="1"/>
  <c r="T47" i="1"/>
  <c r="T2" i="1"/>
  <c r="T50" i="1"/>
  <c r="T53" i="1"/>
  <c r="T4" i="1"/>
  <c r="T70" i="1"/>
  <c r="T79" i="1"/>
  <c r="T61" i="1"/>
  <c r="T10" i="1"/>
  <c r="T48" i="1"/>
  <c r="T57" i="1"/>
  <c r="T45" i="1"/>
  <c r="T39" i="1"/>
  <c r="T80" i="1"/>
  <c r="T15" i="1"/>
  <c r="T6" i="1"/>
  <c r="T34" i="1"/>
  <c r="T63" i="1"/>
  <c r="T78" i="1"/>
  <c r="T52" i="1"/>
  <c r="T7" i="1"/>
  <c r="T66" i="1"/>
  <c r="T54" i="1"/>
  <c r="T38" i="1"/>
  <c r="T21" i="1"/>
  <c r="T40" i="1"/>
  <c r="T69" i="1"/>
  <c r="T11" i="1"/>
  <c r="T41" i="1"/>
  <c r="T81" i="1"/>
  <c r="T8" i="1"/>
  <c r="T82" i="1"/>
  <c r="T3" i="1"/>
  <c r="T29" i="1"/>
  <c r="T51" i="1"/>
  <c r="T28" i="1"/>
  <c r="T68" i="1"/>
  <c r="T42" i="1"/>
  <c r="T16" i="1"/>
  <c r="T25" i="1"/>
  <c r="T12" i="1"/>
  <c r="T86" i="1"/>
  <c r="T73" i="1"/>
  <c r="T59" i="1"/>
  <c r="T89" i="1"/>
  <c r="T83" i="1"/>
  <c r="T24" i="1"/>
  <c r="T71" i="1"/>
  <c r="T62" i="1"/>
  <c r="T55" i="1"/>
  <c r="T36" i="1"/>
  <c r="T65" i="1"/>
  <c r="T22" i="1"/>
  <c r="T26" i="1"/>
  <c r="T77" i="1"/>
  <c r="T20" i="1"/>
  <c r="T84" i="1"/>
  <c r="T5" i="1"/>
  <c r="T44" i="1"/>
  <c r="T27" i="1"/>
  <c r="T56" i="1"/>
  <c r="T90" i="1"/>
  <c r="T37" i="1"/>
  <c r="T91" i="1"/>
  <c r="T23" i="1"/>
  <c r="T33" i="1"/>
  <c r="T85" i="1"/>
  <c r="T75" i="1"/>
  <c r="T13" i="1"/>
  <c r="T18" i="1"/>
  <c r="T43" i="1"/>
  <c r="T30" i="1"/>
  <c r="T87" i="1"/>
  <c r="T17" i="1"/>
  <c r="T88" i="1"/>
  <c r="T58" i="1"/>
  <c r="T64" i="1"/>
  <c r="T35" i="1"/>
  <c r="T49" i="1"/>
  <c r="T72" i="1"/>
  <c r="T74" i="1"/>
  <c r="T46" i="1"/>
  <c r="S9" i="1"/>
  <c r="S47" i="1"/>
  <c r="S2" i="1"/>
  <c r="S50" i="1"/>
  <c r="S53" i="1"/>
  <c r="S4" i="1"/>
  <c r="S70" i="1"/>
  <c r="S79" i="1"/>
  <c r="S61" i="1"/>
  <c r="S10" i="1"/>
  <c r="S48" i="1"/>
  <c r="S57" i="1"/>
  <c r="S45" i="1"/>
  <c r="S39" i="1"/>
  <c r="S80" i="1"/>
  <c r="S15" i="1"/>
  <c r="S6" i="1"/>
  <c r="S34" i="1"/>
  <c r="S63" i="1"/>
  <c r="S78" i="1"/>
  <c r="S52" i="1"/>
  <c r="S7" i="1"/>
  <c r="S66" i="1"/>
  <c r="S54" i="1"/>
  <c r="S38" i="1"/>
  <c r="S21" i="1"/>
  <c r="S40" i="1"/>
  <c r="S69" i="1"/>
  <c r="S11" i="1"/>
  <c r="S41" i="1"/>
  <c r="S81" i="1"/>
  <c r="S8" i="1"/>
  <c r="S82" i="1"/>
  <c r="S3" i="1"/>
  <c r="S29" i="1"/>
  <c r="S51" i="1"/>
  <c r="S28" i="1"/>
  <c r="S68" i="1"/>
  <c r="S42" i="1"/>
  <c r="S16" i="1"/>
  <c r="S25" i="1"/>
  <c r="S12" i="1"/>
  <c r="S86" i="1"/>
  <c r="S73" i="1"/>
  <c r="S59" i="1"/>
  <c r="S89" i="1"/>
  <c r="S83" i="1"/>
  <c r="S24" i="1"/>
  <c r="S71" i="1"/>
  <c r="S62" i="1"/>
  <c r="S55" i="1"/>
  <c r="S36" i="1"/>
  <c r="S65" i="1"/>
  <c r="S22" i="1"/>
  <c r="S26" i="1"/>
  <c r="S77" i="1"/>
  <c r="S20" i="1"/>
  <c r="S84" i="1"/>
  <c r="S5" i="1"/>
  <c r="S44" i="1"/>
  <c r="S27" i="1"/>
  <c r="S56" i="1"/>
  <c r="S90" i="1"/>
  <c r="S37" i="1"/>
  <c r="S91" i="1"/>
  <c r="S23" i="1"/>
  <c r="S33" i="1"/>
  <c r="S85" i="1"/>
  <c r="S75" i="1"/>
  <c r="S13" i="1"/>
  <c r="S18" i="1"/>
  <c r="S43" i="1"/>
  <c r="S30" i="1"/>
  <c r="S87" i="1"/>
  <c r="S17" i="1"/>
  <c r="S88" i="1"/>
  <c r="S58" i="1"/>
  <c r="S64" i="1"/>
  <c r="S35" i="1"/>
  <c r="S49" i="1"/>
  <c r="S72" i="1"/>
  <c r="S74" i="1"/>
  <c r="R88" i="1"/>
  <c r="R58" i="1"/>
  <c r="R64" i="1"/>
  <c r="R35" i="1"/>
  <c r="R49" i="1"/>
  <c r="R72" i="1"/>
  <c r="R74" i="1"/>
  <c r="R46" i="1"/>
  <c r="R9" i="1"/>
  <c r="R47" i="1"/>
  <c r="R2" i="1"/>
  <c r="R50" i="1"/>
  <c r="R53" i="1"/>
  <c r="R4" i="1"/>
  <c r="R70" i="1"/>
  <c r="R79" i="1"/>
  <c r="R61" i="1"/>
  <c r="R10" i="1"/>
  <c r="R48" i="1"/>
  <c r="R57" i="1"/>
  <c r="R45" i="1"/>
  <c r="R39" i="1"/>
  <c r="R80" i="1"/>
  <c r="R15" i="1"/>
  <c r="R6" i="1"/>
  <c r="R34" i="1"/>
  <c r="R63" i="1"/>
  <c r="R78" i="1"/>
  <c r="R52" i="1"/>
  <c r="R7" i="1"/>
  <c r="R66" i="1"/>
  <c r="R54" i="1"/>
  <c r="R38" i="1"/>
  <c r="R21" i="1"/>
  <c r="R40" i="1"/>
  <c r="R69" i="1"/>
  <c r="R11" i="1"/>
  <c r="R41" i="1"/>
  <c r="R81" i="1"/>
  <c r="R8" i="1"/>
  <c r="R82" i="1"/>
  <c r="R3" i="1"/>
  <c r="R29" i="1"/>
  <c r="R51" i="1"/>
  <c r="R28" i="1"/>
  <c r="R68" i="1"/>
  <c r="R42" i="1"/>
  <c r="R16" i="1"/>
  <c r="R25" i="1"/>
  <c r="R12" i="1"/>
  <c r="R86" i="1"/>
  <c r="R73" i="1"/>
  <c r="R59" i="1"/>
  <c r="R89" i="1"/>
  <c r="R83" i="1"/>
  <c r="R24" i="1"/>
  <c r="R71" i="1"/>
  <c r="R62" i="1"/>
  <c r="R55" i="1"/>
  <c r="R36" i="1"/>
  <c r="R65" i="1"/>
  <c r="R22" i="1"/>
  <c r="R26" i="1"/>
  <c r="R77" i="1"/>
  <c r="R20" i="1"/>
  <c r="R84" i="1"/>
  <c r="R5" i="1"/>
  <c r="R44" i="1"/>
  <c r="R27" i="1"/>
  <c r="R56" i="1"/>
  <c r="R90" i="1"/>
  <c r="R37" i="1"/>
  <c r="R91" i="1"/>
  <c r="R23" i="1"/>
  <c r="R33" i="1"/>
  <c r="R85" i="1"/>
  <c r="R75" i="1"/>
  <c r="R13" i="1"/>
  <c r="R18" i="1"/>
  <c r="R43" i="1"/>
  <c r="R30" i="1"/>
  <c r="R87" i="1"/>
  <c r="R17" i="1"/>
  <c r="P88" i="1"/>
  <c r="P71" i="1"/>
  <c r="P58" i="1"/>
  <c r="P64" i="1"/>
  <c r="P35" i="1"/>
  <c r="P49" i="1"/>
  <c r="P72" i="1"/>
  <c r="Z3" i="1" l="1"/>
  <c r="D28" i="2"/>
  <c r="Y56" i="1"/>
  <c r="Y7" i="1"/>
  <c r="Y45" i="1"/>
  <c r="Y57" i="1"/>
  <c r="Y12" i="1"/>
  <c r="Y82" i="1"/>
  <c r="Z82" i="1" s="1"/>
  <c r="AC82" i="1" s="1"/>
  <c r="Y40" i="1"/>
  <c r="Z40" i="1" s="1"/>
  <c r="AC40" i="1" s="1"/>
  <c r="Y10" i="1"/>
  <c r="Y53" i="1"/>
  <c r="Y47" i="1"/>
  <c r="Y72" i="1"/>
  <c r="Y83" i="1"/>
  <c r="Y25" i="1"/>
  <c r="Y75" i="1"/>
  <c r="Z75" i="1" s="1"/>
  <c r="AC75" i="1" s="1"/>
  <c r="Y23" i="1"/>
  <c r="Z23" i="1" s="1"/>
  <c r="AC23" i="1" s="1"/>
  <c r="Y26" i="1"/>
  <c r="Y22" i="1"/>
  <c r="Y32" i="1"/>
  <c r="Z32" i="1" s="1"/>
  <c r="AC32" i="1" s="1"/>
  <c r="Y60" i="1"/>
  <c r="Z60" i="1" s="1"/>
  <c r="AC60" i="1" s="1"/>
  <c r="Y43" i="1"/>
  <c r="Z43" i="1" s="1"/>
  <c r="AC43" i="1" s="1"/>
  <c r="Y67" i="1"/>
  <c r="Z67" i="1" s="1"/>
  <c r="AC67" i="1" s="1"/>
  <c r="Y27" i="1"/>
  <c r="Y44" i="1"/>
  <c r="Z44" i="1" s="1"/>
  <c r="AC44" i="1" s="1"/>
  <c r="Y5" i="1"/>
  <c r="Y84" i="1"/>
  <c r="Z84" i="1" s="1"/>
  <c r="AC84" i="1" s="1"/>
  <c r="Y20" i="1"/>
  <c r="Z20" i="1" s="1"/>
  <c r="AC20" i="1" s="1"/>
  <c r="Y77" i="1"/>
  <c r="Z77" i="1" s="1"/>
  <c r="AC77" i="1" s="1"/>
  <c r="Y65" i="1"/>
  <c r="Y36" i="1"/>
  <c r="Z36" i="1" s="1"/>
  <c r="AC36" i="1" s="1"/>
  <c r="Y19" i="1"/>
  <c r="Z19" i="1" s="1"/>
  <c r="AC19" i="1" s="1"/>
  <c r="Y76" i="1"/>
  <c r="Z76" i="1" s="1"/>
  <c r="AC76" i="1" s="1"/>
  <c r="Z25" i="1"/>
  <c r="AC25" i="1" s="1"/>
  <c r="Z45" i="1"/>
  <c r="AC45" i="1" s="1"/>
  <c r="Z57" i="1"/>
  <c r="AC57" i="1" s="1"/>
  <c r="Z22" i="1"/>
  <c r="AC22" i="1" s="1"/>
  <c r="Z10" i="1"/>
  <c r="AC10" i="1" s="1"/>
  <c r="Y30" i="1"/>
  <c r="Z30" i="1" s="1"/>
  <c r="AC30" i="1" s="1"/>
  <c r="Y18" i="1"/>
  <c r="Z18" i="1" s="1"/>
  <c r="AC18" i="1" s="1"/>
  <c r="Y13" i="1"/>
  <c r="Z13" i="1" s="1"/>
  <c r="AC13" i="1" s="1"/>
  <c r="Y85" i="1"/>
  <c r="Z85" i="1" s="1"/>
  <c r="AC85" i="1" s="1"/>
  <c r="Y33" i="1"/>
  <c r="Z33" i="1" s="1"/>
  <c r="AC33" i="1" s="1"/>
  <c r="Y91" i="1"/>
  <c r="Z91" i="1" s="1"/>
  <c r="AC91" i="1" s="1"/>
  <c r="Y37" i="1"/>
  <c r="Z37" i="1" s="1"/>
  <c r="AC37" i="1" s="1"/>
  <c r="Y90" i="1"/>
  <c r="Z90" i="1" s="1"/>
  <c r="AC90" i="1" s="1"/>
  <c r="Z27" i="1"/>
  <c r="AC27" i="1" s="1"/>
  <c r="Z5" i="1"/>
  <c r="AC5" i="1" s="1"/>
  <c r="Z65" i="1"/>
  <c r="AC65" i="1" s="1"/>
  <c r="Y55" i="1"/>
  <c r="Z55" i="1" s="1"/>
  <c r="AC55" i="1" s="1"/>
  <c r="Y62" i="1"/>
  <c r="Z62" i="1" s="1"/>
  <c r="AC62" i="1" s="1"/>
  <c r="Y71" i="1"/>
  <c r="Z71" i="1" s="1"/>
  <c r="AC71" i="1" s="1"/>
  <c r="Y24" i="1"/>
  <c r="Z24" i="1" s="1"/>
  <c r="Y89" i="1"/>
  <c r="Z89" i="1" s="1"/>
  <c r="AC89" i="1" s="1"/>
  <c r="Y59" i="1"/>
  <c r="Z59" i="1" s="1"/>
  <c r="AC59" i="1" s="1"/>
  <c r="Y73" i="1"/>
  <c r="Z73" i="1" s="1"/>
  <c r="AC73" i="1" s="1"/>
  <c r="Y86" i="1"/>
  <c r="Z86" i="1" s="1"/>
  <c r="AC86" i="1" s="1"/>
  <c r="Y16" i="1"/>
  <c r="Z16" i="1" s="1"/>
  <c r="AC16" i="1" s="1"/>
  <c r="Y42" i="1"/>
  <c r="Z42" i="1" s="1"/>
  <c r="AC42" i="1" s="1"/>
  <c r="Y68" i="1"/>
  <c r="Z68" i="1" s="1"/>
  <c r="AC68" i="1" s="1"/>
  <c r="Y28" i="1"/>
  <c r="Z28" i="1" s="1"/>
  <c r="AC28" i="1" s="1"/>
  <c r="Y51" i="1"/>
  <c r="Z51" i="1" s="1"/>
  <c r="AC51" i="1" s="1"/>
  <c r="Y29" i="1"/>
  <c r="Z29" i="1" s="1"/>
  <c r="AC29" i="1" s="1"/>
  <c r="Y8" i="1"/>
  <c r="Z8" i="1" s="1"/>
  <c r="AC8" i="1" s="1"/>
  <c r="Y81" i="1"/>
  <c r="Z81" i="1" s="1"/>
  <c r="AC81" i="1" s="1"/>
  <c r="Y41" i="1"/>
  <c r="Z41" i="1" s="1"/>
  <c r="AC41" i="1" s="1"/>
  <c r="Y11" i="1"/>
  <c r="Z11" i="1" s="1"/>
  <c r="AC11" i="1" s="1"/>
  <c r="Y69" i="1"/>
  <c r="Z69" i="1" s="1"/>
  <c r="AC69" i="1" s="1"/>
  <c r="Y21" i="1"/>
  <c r="Z21" i="1" s="1"/>
  <c r="AC21" i="1" s="1"/>
  <c r="Y38" i="1"/>
  <c r="Z38" i="1" s="1"/>
  <c r="AC38" i="1" s="1"/>
  <c r="Y54" i="1"/>
  <c r="Y66" i="1"/>
  <c r="Z66" i="1" s="1"/>
  <c r="AC66" i="1" s="1"/>
  <c r="Y52" i="1"/>
  <c r="Z52" i="1" s="1"/>
  <c r="AC52" i="1" s="1"/>
  <c r="Y78" i="1"/>
  <c r="Z78" i="1" s="1"/>
  <c r="AC78" i="1" s="1"/>
  <c r="Y34" i="1"/>
  <c r="Z34" i="1" s="1"/>
  <c r="AC34" i="1" s="1"/>
  <c r="Y6" i="1"/>
  <c r="Z6" i="1" s="1"/>
  <c r="AC6" i="1" s="1"/>
  <c r="Y15" i="1"/>
  <c r="Z15" i="1" s="1"/>
  <c r="AC15" i="1" s="1"/>
  <c r="Y80" i="1"/>
  <c r="Z80" i="1" s="1"/>
  <c r="AC80" i="1" s="1"/>
  <c r="Y39" i="1"/>
  <c r="Z39" i="1" s="1"/>
  <c r="AC39" i="1" s="1"/>
  <c r="Y48" i="1"/>
  <c r="Z48" i="1" s="1"/>
  <c r="AC48" i="1" s="1"/>
  <c r="Y61" i="1"/>
  <c r="Z61" i="1" s="1"/>
  <c r="AC61" i="1" s="1"/>
  <c r="Y79" i="1"/>
  <c r="Z79" i="1" s="1"/>
  <c r="AC79" i="1" s="1"/>
  <c r="Y70" i="1"/>
  <c r="Z70" i="1" s="1"/>
  <c r="AC70" i="1" s="1"/>
  <c r="Y4" i="1"/>
  <c r="Z4" i="1" s="1"/>
  <c r="AC4" i="1" s="1"/>
  <c r="Y50" i="1"/>
  <c r="Z50" i="1" s="1"/>
  <c r="AC50" i="1" s="1"/>
  <c r="Y2" i="1"/>
  <c r="Z2" i="1" s="1"/>
  <c r="AC2" i="1" s="1"/>
  <c r="Y9" i="1"/>
  <c r="Z9" i="1" s="1"/>
  <c r="AC9" i="1" s="1"/>
  <c r="Y46" i="1"/>
  <c r="Y74" i="1"/>
  <c r="Z74" i="1" s="1"/>
  <c r="AC74" i="1" s="1"/>
  <c r="Y49" i="1"/>
  <c r="Z49" i="1" s="1"/>
  <c r="AC49" i="1" s="1"/>
  <c r="Y35" i="1"/>
  <c r="Z35" i="1" s="1"/>
  <c r="AC35" i="1" s="1"/>
  <c r="Y64" i="1"/>
  <c r="Z64" i="1" s="1"/>
  <c r="AC64" i="1" s="1"/>
  <c r="Y88" i="1"/>
  <c r="Z88" i="1" s="1"/>
  <c r="AC88" i="1" s="1"/>
  <c r="Z56" i="1"/>
  <c r="AC56" i="1" s="1"/>
  <c r="Z53" i="1"/>
  <c r="AC53" i="1" s="1"/>
  <c r="Z12" i="1"/>
  <c r="AC12" i="1" s="1"/>
  <c r="Z47" i="1"/>
  <c r="AC47" i="1" s="1"/>
  <c r="Z26" i="1"/>
  <c r="AC26" i="1" s="1"/>
  <c r="Z72" i="1"/>
  <c r="AC72" i="1" s="1"/>
  <c r="AC3" i="1"/>
  <c r="Y87" i="1"/>
  <c r="Z87" i="1" s="1"/>
  <c r="AC87" i="1" s="1"/>
  <c r="Y31" i="1"/>
  <c r="Z31" i="1" s="1"/>
  <c r="AC31" i="1" s="1"/>
  <c r="Z83" i="1"/>
  <c r="AC83" i="1" s="1"/>
  <c r="Z63" i="1"/>
  <c r="AC63" i="1" s="1"/>
  <c r="Z58" i="1"/>
  <c r="AC58" i="1" s="1"/>
  <c r="Z7" i="1"/>
  <c r="AC7" i="1" s="1"/>
  <c r="Y14" i="1"/>
  <c r="Z14" i="1" s="1"/>
  <c r="AC14" i="1" s="1"/>
  <c r="Z54" i="1"/>
  <c r="AC54" i="1" s="1"/>
  <c r="Y17" i="1"/>
  <c r="Z17" i="1" s="1"/>
  <c r="P74" i="1"/>
  <c r="P9" i="1"/>
  <c r="P17" i="1"/>
  <c r="AA17" i="1"/>
  <c r="P57" i="1"/>
  <c r="B11" i="2"/>
  <c r="C11" i="2"/>
  <c r="C14" i="2"/>
  <c r="D14" i="2" s="1"/>
  <c r="C15" i="2"/>
  <c r="D15" i="2" s="1"/>
  <c r="C16" i="2"/>
  <c r="D16" i="2" s="1"/>
  <c r="C17" i="2"/>
  <c r="D17" i="2" s="1"/>
  <c r="C18" i="2"/>
  <c r="D18" i="2" s="1"/>
  <c r="C19" i="2"/>
  <c r="D19" i="2" s="1"/>
  <c r="C20" i="2"/>
  <c r="D20" i="2" s="1"/>
  <c r="C21" i="2"/>
  <c r="D21" i="2" s="1"/>
  <c r="C22" i="2"/>
  <c r="D22" i="2" s="1"/>
  <c r="C23" i="2"/>
  <c r="D23" i="2" s="1"/>
  <c r="C24" i="2"/>
  <c r="D24" i="2" s="1"/>
  <c r="C25" i="2"/>
  <c r="D25" i="2" s="1"/>
  <c r="C26" i="2"/>
  <c r="D26" i="2" s="1"/>
  <c r="C27" i="2"/>
  <c r="D27" i="2" s="1"/>
  <c r="C13" i="2"/>
  <c r="D13" i="2" s="1"/>
  <c r="B4" i="2"/>
  <c r="B3" i="2"/>
  <c r="E8" i="2"/>
  <c r="E5" i="2"/>
  <c r="E6" i="2"/>
  <c r="E7" i="2"/>
  <c r="E3" i="2"/>
  <c r="E4" i="2"/>
  <c r="AC24" i="1" l="1"/>
  <c r="AC17" i="1"/>
  <c r="P44" i="1"/>
  <c r="P62" i="1"/>
  <c r="P22" i="1"/>
  <c r="P41" i="1"/>
  <c r="P38" i="1"/>
  <c r="P55" i="1"/>
  <c r="P37" i="1"/>
  <c r="P2" i="1"/>
  <c r="P20" i="1"/>
  <c r="S46" i="1"/>
  <c r="Z46" i="1" s="1"/>
  <c r="AC46" i="1" s="1"/>
  <c r="P3" i="1"/>
  <c r="P61" i="1"/>
  <c r="P39" i="1"/>
  <c r="P24" i="1"/>
  <c r="P70" i="1"/>
  <c r="P80" i="1"/>
  <c r="P82" i="1"/>
  <c r="P78" i="1"/>
  <c r="P45" i="1"/>
  <c r="P16" i="1"/>
  <c r="P51" i="1"/>
  <c r="P81" i="1"/>
  <c r="P83" i="1"/>
  <c r="P52" i="1"/>
  <c r="P10" i="1"/>
  <c r="P15" i="1"/>
  <c r="P27" i="1"/>
  <c r="P36" i="1"/>
  <c r="P25" i="1"/>
  <c r="P69" i="1"/>
  <c r="P28" i="1"/>
  <c r="P85" i="1"/>
  <c r="P30" i="1"/>
  <c r="P77" i="1"/>
  <c r="P11" i="1"/>
  <c r="P46" i="1"/>
  <c r="P50" i="1"/>
  <c r="P12" i="1"/>
  <c r="P47" i="1"/>
  <c r="P23" i="1"/>
  <c r="P84" i="1"/>
  <c r="P53" i="1"/>
  <c r="P54" i="1"/>
  <c r="P5" i="1"/>
  <c r="P7" i="1"/>
  <c r="P6" i="1"/>
  <c r="P18" i="1"/>
  <c r="P40" i="1"/>
  <c r="P21" i="1"/>
  <c r="P26" i="1"/>
  <c r="P87" i="1"/>
  <c r="P34" i="1"/>
  <c r="P56" i="1"/>
  <c r="P73" i="1"/>
  <c r="P89" i="1"/>
  <c r="P91" i="1"/>
  <c r="P63" i="1"/>
  <c r="P8" i="1"/>
  <c r="P13" i="1"/>
  <c r="P48" i="1"/>
  <c r="P59" i="1"/>
  <c r="P4" i="1"/>
  <c r="P79" i="1"/>
  <c r="P65" i="1"/>
  <c r="P86" i="1"/>
  <c r="P29" i="1"/>
  <c r="P90" i="1"/>
  <c r="P75" i="1"/>
  <c r="P66" i="1"/>
  <c r="P33" i="1"/>
  <c r="P42" i="1"/>
  <c r="P43" i="1"/>
  <c r="P68" i="1"/>
  <c r="B2" i="2" l="1"/>
</calcChain>
</file>

<file path=xl/sharedStrings.xml><?xml version="1.0" encoding="utf-8"?>
<sst xmlns="http://schemas.openxmlformats.org/spreadsheetml/2006/main" count="1114" uniqueCount="379">
  <si>
    <t>Name</t>
  </si>
  <si>
    <t>ID</t>
  </si>
  <si>
    <t>Element</t>
  </si>
  <si>
    <t>Accuracy</t>
  </si>
  <si>
    <t>Potency</t>
  </si>
  <si>
    <t>User Condition</t>
  </si>
  <si>
    <t>Target Condition</t>
  </si>
  <si>
    <t>Healing Power</t>
  </si>
  <si>
    <t>Is Fast?</t>
  </si>
  <si>
    <t>Recharge</t>
  </si>
  <si>
    <t>Wood</t>
  </si>
  <si>
    <t>Fire</t>
  </si>
  <si>
    <t>Earth</t>
  </si>
  <si>
    <t>Metal</t>
  </si>
  <si>
    <t>Water</t>
  </si>
  <si>
    <t>Headbutt</t>
  </si>
  <si>
    <t>Beam</t>
  </si>
  <si>
    <t>Sting</t>
  </si>
  <si>
    <t>Spray</t>
  </si>
  <si>
    <t>Ram</t>
  </si>
  <si>
    <t>Rock</t>
  </si>
  <si>
    <t>Blade</t>
  </si>
  <si>
    <t>Fire Claw</t>
  </si>
  <si>
    <t>Fire Ball</t>
  </si>
  <si>
    <t>Flow</t>
  </si>
  <si>
    <t>Flood</t>
  </si>
  <si>
    <t>Is Area?</t>
  </si>
  <si>
    <t>poisoned</t>
  </si>
  <si>
    <t>Range</t>
  </si>
  <si>
    <t>Power</t>
  </si>
  <si>
    <t>Melee</t>
  </si>
  <si>
    <t>Ranged</t>
  </si>
  <si>
    <t>Total DPR</t>
  </si>
  <si>
    <t>Base DPR</t>
  </si>
  <si>
    <t>Thunderball</t>
  </si>
  <si>
    <t>Tonguespear</t>
  </si>
  <si>
    <t>lifeleech</t>
  </si>
  <si>
    <t>Hibernate</t>
  </si>
  <si>
    <t>noddingoff</t>
  </si>
  <si>
    <t>Boulder</t>
  </si>
  <si>
    <t>healing</t>
  </si>
  <si>
    <t>fast</t>
  </si>
  <si>
    <t>area</t>
  </si>
  <si>
    <t>hardshell</t>
  </si>
  <si>
    <t>Special</t>
  </si>
  <si>
    <t>Shuriken</t>
  </si>
  <si>
    <t>diehard</t>
  </si>
  <si>
    <t>Clamp On</t>
  </si>
  <si>
    <t>grabbed</t>
  </si>
  <si>
    <t>Stampede</t>
  </si>
  <si>
    <t>charging</t>
  </si>
  <si>
    <t>enraged</t>
  </si>
  <si>
    <t>Goad</t>
  </si>
  <si>
    <t>softened</t>
  </si>
  <si>
    <t>exhausted</t>
  </si>
  <si>
    <t>Give All</t>
  </si>
  <si>
    <t>Berserk</t>
  </si>
  <si>
    <t>Kindling Flame</t>
  </si>
  <si>
    <t>sniping</t>
  </si>
  <si>
    <t>Energy Claws</t>
  </si>
  <si>
    <t>Energy Field</t>
  </si>
  <si>
    <t>Font</t>
  </si>
  <si>
    <t>recovering</t>
  </si>
  <si>
    <t>Web</t>
  </si>
  <si>
    <t>Wall of Steel</t>
  </si>
  <si>
    <t>Shrapnel</t>
  </si>
  <si>
    <t>Refresh</t>
  </si>
  <si>
    <t>Sleeping Powder</t>
  </si>
  <si>
    <t>focused</t>
  </si>
  <si>
    <t>Overgrowth</t>
  </si>
  <si>
    <t>Avalanche</t>
  </si>
  <si>
    <t>Number fast</t>
  </si>
  <si>
    <t>Number area</t>
  </si>
  <si>
    <t>Poisoned</t>
  </si>
  <si>
    <t>Lifeleech</t>
  </si>
  <si>
    <t>Diehard</t>
  </si>
  <si>
    <t>Grabbed</t>
  </si>
  <si>
    <t>Dozing</t>
  </si>
  <si>
    <t>Charging</t>
  </si>
  <si>
    <t>Exhausted</t>
  </si>
  <si>
    <t>Tired</t>
  </si>
  <si>
    <t>Enraged</t>
  </si>
  <si>
    <t>Sniping</t>
  </si>
  <si>
    <t>Focused</t>
  </si>
  <si>
    <t>Recovering</t>
  </si>
  <si>
    <t>Number user…</t>
  </si>
  <si>
    <t>chargedup</t>
  </si>
  <si>
    <t>Type</t>
  </si>
  <si>
    <t>Aether</t>
  </si>
  <si>
    <t>Perfect Cut</t>
  </si>
  <si>
    <t>Shadow Boxing</t>
  </si>
  <si>
    <t>One-Two</t>
  </si>
  <si>
    <t>Invictus</t>
  </si>
  <si>
    <t>All In</t>
  </si>
  <si>
    <t>Fire, Wood</t>
  </si>
  <si>
    <t>Surge</t>
  </si>
  <si>
    <t>Thunderclap</t>
  </si>
  <si>
    <t>Electrical Storm</t>
  </si>
  <si>
    <t>Static Field</t>
  </si>
  <si>
    <t>Fire, Earth</t>
  </si>
  <si>
    <t>Ice Claw</t>
  </si>
  <si>
    <t>Icicle Spear</t>
  </si>
  <si>
    <t>Biting Winds</t>
  </si>
  <si>
    <t>Snowstorm</t>
  </si>
  <si>
    <t>Earth, Water</t>
  </si>
  <si>
    <t>tired</t>
  </si>
  <si>
    <t>Muddle</t>
  </si>
  <si>
    <t>Amnesia</t>
  </si>
  <si>
    <t>Sleep Bomb</t>
  </si>
  <si>
    <t>Bubble Trap</t>
  </si>
  <si>
    <t>Fire, Metal</t>
  </si>
  <si>
    <t>Eyebite</t>
  </si>
  <si>
    <t>Rot</t>
  </si>
  <si>
    <t>Petrify</t>
  </si>
  <si>
    <t>Glower</t>
  </si>
  <si>
    <t>dozing</t>
  </si>
  <si>
    <t>Fume</t>
  </si>
  <si>
    <t>Take Cover</t>
  </si>
  <si>
    <t>Feint</t>
  </si>
  <si>
    <t>Probiscus</t>
  </si>
  <si>
    <t>Rockitten</t>
  </si>
  <si>
    <t>Rockat</t>
  </si>
  <si>
    <t>Jemuar</t>
  </si>
  <si>
    <t>Nut</t>
  </si>
  <si>
    <t>Bolt</t>
  </si>
  <si>
    <t>Arthrobolt</t>
  </si>
  <si>
    <t>Tweesher</t>
  </si>
  <si>
    <t>Heronquak</t>
  </si>
  <si>
    <t>Eaglace</t>
  </si>
  <si>
    <t>Lambert</t>
  </si>
  <si>
    <t>Legko</t>
  </si>
  <si>
    <t>Moloch</t>
  </si>
  <si>
    <t>Agnite</t>
  </si>
  <si>
    <t>Agnigon</t>
  </si>
  <si>
    <t>Agnidon</t>
  </si>
  <si>
    <t>Grintot</t>
  </si>
  <si>
    <t>Grintrock</t>
  </si>
  <si>
    <t>Grinflare</t>
  </si>
  <si>
    <t>Appears</t>
  </si>
  <si>
    <t>Memnomnom</t>
  </si>
  <si>
    <t>Miaownolith</t>
  </si>
  <si>
    <t>Pyraminx</t>
  </si>
  <si>
    <t>Criniotherme</t>
  </si>
  <si>
    <t>Dollfin</t>
  </si>
  <si>
    <t>Bigfin</t>
  </si>
  <si>
    <t>Sharpfin</t>
  </si>
  <si>
    <t>Budaye</t>
  </si>
  <si>
    <t>Bamboon</t>
  </si>
  <si>
    <t>Frondly</t>
  </si>
  <si>
    <t>Ignibus</t>
  </si>
  <si>
    <t>Embazook</t>
  </si>
  <si>
    <t>Eruptibus</t>
  </si>
  <si>
    <t>Cataspike</t>
  </si>
  <si>
    <t>Puparmor</t>
  </si>
  <si>
    <t>Weavifly</t>
  </si>
  <si>
    <t>Vamporm</t>
  </si>
  <si>
    <t>Dracune</t>
  </si>
  <si>
    <t>Fluttaflap</t>
  </si>
  <si>
    <t>Elofly</t>
  </si>
  <si>
    <t>Elowind</t>
  </si>
  <si>
    <t>Elostorm</t>
  </si>
  <si>
    <t>Aardorn</t>
  </si>
  <si>
    <t>Aardart</t>
  </si>
  <si>
    <t>Midnight Mantle</t>
  </si>
  <si>
    <t>Starfall</t>
  </si>
  <si>
    <t>Squabbit</t>
  </si>
  <si>
    <t>Rabbitosaur</t>
  </si>
  <si>
    <t>Eyenemy</t>
  </si>
  <si>
    <t>Eyesore</t>
  </si>
  <si>
    <t>Pipis</t>
  </si>
  <si>
    <t>Strella</t>
  </si>
  <si>
    <t>Noctula</t>
  </si>
  <si>
    <t>Noctalo</t>
  </si>
  <si>
    <t>Nudiflot</t>
  </si>
  <si>
    <t>Nudikill</t>
  </si>
  <si>
    <t>Nudimind</t>
  </si>
  <si>
    <t>Suck Poison</t>
  </si>
  <si>
    <t>Wing Tip</t>
  </si>
  <si>
    <t>Wood, Metal</t>
  </si>
  <si>
    <t>Whirlwind</t>
  </si>
  <si>
    <t>Peregrine</t>
  </si>
  <si>
    <t>Katapill</t>
  </si>
  <si>
    <t>Katacoon</t>
  </si>
  <si>
    <t>Bugnin</t>
  </si>
  <si>
    <t>Sumchon</t>
  </si>
  <si>
    <t>Chenipode</t>
  </si>
  <si>
    <t>Exapode</t>
  </si>
  <si>
    <t>Cardiling</t>
  </si>
  <si>
    <t>Cardiwing</t>
  </si>
  <si>
    <t>Cardinale</t>
  </si>
  <si>
    <t>Anoleaf</t>
  </si>
  <si>
    <t>Gectile</t>
  </si>
  <si>
    <t>Velocitile</t>
  </si>
  <si>
    <t>Reliable</t>
  </si>
  <si>
    <t>Reach</t>
  </si>
  <si>
    <t>Touch</t>
  </si>
  <si>
    <t>Pseudopod</t>
  </si>
  <si>
    <t>Strike</t>
  </si>
  <si>
    <t>Sudden Glow</t>
  </si>
  <si>
    <t>Fluoresfin</t>
  </si>
  <si>
    <t>Incandesfin</t>
  </si>
  <si>
    <t>Lightmare</t>
  </si>
  <si>
    <t>Cairfrey</t>
  </si>
  <si>
    <t>Possessun</t>
  </si>
  <si>
    <t>Dandicub</t>
  </si>
  <si>
    <t>Dandylion</t>
  </si>
  <si>
    <t>Embra</t>
  </si>
  <si>
    <t>Ruption</t>
  </si>
  <si>
    <t>Shybulb</t>
  </si>
  <si>
    <t>Narcileaf</t>
  </si>
  <si>
    <t>Peck</t>
  </si>
  <si>
    <t>Fluff Up</t>
  </si>
  <si>
    <t>Flamethrower</t>
  </si>
  <si>
    <t>Constrict</t>
  </si>
  <si>
    <t>Tikorch</t>
  </si>
  <si>
    <t>Tikoal</t>
  </si>
  <si>
    <t>Hatchling</t>
  </si>
  <si>
    <t>Birdling</t>
  </si>
  <si>
    <t>Bursa</t>
  </si>
  <si>
    <t>Flambear</t>
  </si>
  <si>
    <t>Trapsnap</t>
  </si>
  <si>
    <t>Sapsnap</t>
  </si>
  <si>
    <t>Forturtle</t>
  </si>
  <si>
    <t>Prophetoise</t>
  </si>
  <si>
    <t>Pythwire</t>
  </si>
  <si>
    <t>Ouroboutlet</t>
  </si>
  <si>
    <t>Sockeserp</t>
  </si>
  <si>
    <t>Chill Mist</t>
  </si>
  <si>
    <t xml:space="preserve"> </t>
  </si>
  <si>
    <t>Komodraw</t>
  </si>
  <si>
    <t>Grimachin</t>
  </si>
  <si>
    <t>Tigrock</t>
  </si>
  <si>
    <t>Tumbleworm</t>
  </si>
  <si>
    <t>Tumblebee</t>
  </si>
  <si>
    <t>Sampsack</t>
  </si>
  <si>
    <t>Sampsage</t>
  </si>
  <si>
    <t>Abesnaki</t>
  </si>
  <si>
    <t>Araignee</t>
  </si>
  <si>
    <t>Axylightl</t>
  </si>
  <si>
    <t>Capiti</t>
  </si>
  <si>
    <t>Cateye</t>
  </si>
  <si>
    <t>Cochini</t>
  </si>
  <si>
    <t>Coleorus</t>
  </si>
  <si>
    <t>Conifrost</t>
  </si>
  <si>
    <t>Cowpignon</t>
  </si>
  <si>
    <t>Djinnbo</t>
  </si>
  <si>
    <t>Dune Pincher</t>
  </si>
  <si>
    <t>Number healing</t>
  </si>
  <si>
    <t>Fester</t>
  </si>
  <si>
    <t>Blood Bond</t>
  </si>
  <si>
    <t>Venomous Tentacle</t>
  </si>
  <si>
    <t>Supernova</t>
  </si>
  <si>
    <t>Foofle</t>
  </si>
  <si>
    <t>Ghosteeth</t>
  </si>
  <si>
    <t>Hydrone</t>
  </si>
  <si>
    <t>Lapinou</t>
  </si>
  <si>
    <t>Manosting</t>
  </si>
  <si>
    <t>Masknake</t>
  </si>
  <si>
    <t>Pigabyte</t>
  </si>
  <si>
    <t>Polyrock</t>
  </si>
  <si>
    <t>Propellercat</t>
  </si>
  <si>
    <t>Sclairus</t>
  </si>
  <si>
    <t>Sludgehog</t>
  </si>
  <si>
    <t>Spighter</t>
  </si>
  <si>
    <t>Toufigel</t>
  </si>
  <si>
    <t>Tourbidi</t>
  </si>
  <si>
    <t>Volcoli</t>
  </si>
  <si>
    <t>Vivitrans</t>
  </si>
  <si>
    <t>Levitate</t>
  </si>
  <si>
    <t>Battery Discharge</t>
  </si>
  <si>
    <t>Stone Rot</t>
  </si>
  <si>
    <t>Salamander</t>
  </si>
  <si>
    <t>Rust Bomb</t>
  </si>
  <si>
    <t>Frostbite</t>
  </si>
  <si>
    <t>Battery Acid</t>
  </si>
  <si>
    <t>Botbot</t>
  </si>
  <si>
    <t>AV8R</t>
  </si>
  <si>
    <t>PiCC</t>
  </si>
  <si>
    <t>mRmOswitch</t>
  </si>
  <si>
    <t>K9</t>
  </si>
  <si>
    <t>Zunna</t>
  </si>
  <si>
    <t>Vivipere</t>
  </si>
  <si>
    <t>Vivicinder</t>
  </si>
  <si>
    <t>Viviphyta</t>
  </si>
  <si>
    <t>Viviteel</t>
  </si>
  <si>
    <t>Vivitron</t>
  </si>
  <si>
    <t>Signature</t>
  </si>
  <si>
    <t>Botbot family</t>
  </si>
  <si>
    <t>Aardorn family</t>
  </si>
  <si>
    <t>self condition, positive</t>
  </si>
  <si>
    <t>self condition, negative</t>
  </si>
  <si>
    <t>target condition, positive</t>
  </si>
  <si>
    <t>target condition, negative</t>
  </si>
  <si>
    <t>total condition, multiplied by potency</t>
  </si>
  <si>
    <t>total, accuracy affected</t>
  </si>
  <si>
    <t>Chloragon</t>
  </si>
  <si>
    <t>Sapragon</t>
  </si>
  <si>
    <t>Dragarbor</t>
  </si>
  <si>
    <t>Rhincus</t>
  </si>
  <si>
    <t>Shammer</t>
  </si>
  <si>
    <t>Drokoro</t>
  </si>
  <si>
    <t>Yiinaang</t>
  </si>
  <si>
    <t>Snarlon</t>
  </si>
  <si>
    <t>Conileaf</t>
  </si>
  <si>
    <t>Foxfire</t>
  </si>
  <si>
    <t>Hampotamos</t>
  </si>
  <si>
    <t>Pharfan</t>
  </si>
  <si>
    <t>Nostray</t>
  </si>
  <si>
    <t>Chillimp</t>
  </si>
  <si>
    <t>Flacono</t>
  </si>
  <si>
    <t>Corvix</t>
  </si>
  <si>
    <t>Wrougon</t>
  </si>
  <si>
    <t>Allagon</t>
  </si>
  <si>
    <t>Seirein</t>
  </si>
  <si>
    <t>Mudslide</t>
  </si>
  <si>
    <t>Quicksand</t>
  </si>
  <si>
    <t>stuck</t>
  </si>
  <si>
    <t>Wallow</t>
  </si>
  <si>
    <t>Breathe Fire</t>
  </si>
  <si>
    <t>Sand Spray</t>
  </si>
  <si>
    <t>blinded</t>
  </si>
  <si>
    <t>Splinter</t>
  </si>
  <si>
    <t>Bullet</t>
  </si>
  <si>
    <t>Blossom</t>
  </si>
  <si>
    <t>Blinded</t>
  </si>
  <si>
    <t>total</t>
  </si>
  <si>
    <t>Target</t>
  </si>
  <si>
    <t>User</t>
  </si>
  <si>
    <t>Total</t>
  </si>
  <si>
    <t>Earth, Wood</t>
  </si>
  <si>
    <t>Animation Target</t>
  </si>
  <si>
    <t>Animation</t>
  </si>
  <si>
    <t>Volume Tornado</t>
  </si>
  <si>
    <t>Power Slash</t>
  </si>
  <si>
    <t>Smash</t>
  </si>
  <si>
    <t>Greendrip</t>
  </si>
  <si>
    <t>Smokebomb</t>
  </si>
  <si>
    <t>Spurt</t>
  </si>
  <si>
    <t>Water Spurt</t>
  </si>
  <si>
    <t>Claw (recolor)</t>
  </si>
  <si>
    <t xml:space="preserve">Icelance </t>
  </si>
  <si>
    <t>Puff</t>
  </si>
  <si>
    <t>Explosion</t>
  </si>
  <si>
    <t>Explosion small</t>
  </si>
  <si>
    <t>Slash</t>
  </si>
  <si>
    <t>Disintegrate</t>
  </si>
  <si>
    <t>Sparks Blood 1</t>
  </si>
  <si>
    <t>Crystal</t>
  </si>
  <si>
    <t>Metal Tentacle</t>
  </si>
  <si>
    <t>Screen</t>
  </si>
  <si>
    <t>Pound</t>
  </si>
  <si>
    <t>Rage</t>
  </si>
  <si>
    <t>Dusty Explosion</t>
  </si>
  <si>
    <t>Rockshield</t>
  </si>
  <si>
    <t>Heal (No Cross)</t>
  </si>
  <si>
    <t>Bite</t>
  </si>
  <si>
    <t>Snake Right 64px</t>
  </si>
  <si>
    <t>Gloop</t>
  </si>
  <si>
    <t>Torrentacle</t>
  </si>
  <si>
    <t>Shot</t>
  </si>
  <si>
    <t>Drip</t>
  </si>
  <si>
    <t>Triple Whammy</t>
  </si>
  <si>
    <t>Triforce</t>
  </si>
  <si>
    <t>Sparks Gold 1</t>
  </si>
  <si>
    <t>Bomb (recolor)</t>
  </si>
  <si>
    <t>Ice Sparks White</t>
  </si>
  <si>
    <t>Lightning Claw</t>
  </si>
  <si>
    <t>Thunderstrike</t>
  </si>
  <si>
    <t>Darkfire</t>
  </si>
  <si>
    <t>Fire Lion Front</t>
  </si>
  <si>
    <t>Two Slash</t>
  </si>
  <si>
    <t>Fire Lion Right</t>
  </si>
  <si>
    <t>Constant Burn</t>
  </si>
  <si>
    <t>Fire Enemy Death 1</t>
  </si>
  <si>
    <t>Icetacle</t>
  </si>
  <si>
    <t>Thud</t>
  </si>
  <si>
    <t>Crushing Ball</t>
  </si>
  <si>
    <t>Rock Spikes</t>
  </si>
  <si>
    <t>Ice Blast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</si>
</sst>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8">
    <xf numFmtId="0" fontId="0" fillId="0" borderId="0" xfId="0"/>
    <xf numFmtId="0" fontId="2" fillId="0" borderId="0" xfId="0" applyFont="1"/>
    <xf numFmtId="9" fontId="2" fillId="0" borderId="0" xfId="1" applyFont="1"/>
    <xf numFmtId="9" fontId="0" fillId="0" borderId="0" xfId="1" applyFont="1"/>
    <xf numFmtId="0" fontId="3" fillId="0" borderId="0" xfId="0" applyFont="1" applyAlignment="1">
      <alignment horizontal="left" indent="1"/>
    </xf>
    <xf numFmtId="0" fontId="0" fillId="0" borderId="0" xfId="0" applyFont="1"/>
    <xf numFmtId="9" fontId="1" fillId="0" borderId="0" xfId="1" applyFont="1"/>
    <xf numFmtId="0" fontId="2" fillId="2" borderId="0" xfId="0" applyFont="1" applyFill="1"/>
    <xf numFmtId="0" fontId="0" fillId="2" borderId="0" xfId="0" applyFill="1"/>
    <xf numFmtId="0" fontId="2" fillId="3" borderId="0" xfId="0" applyFont="1" applyFill="1"/>
    <xf numFmtId="0" fontId="0" fillId="3" borderId="0" xfId="0" applyFill="1"/>
    <xf numFmtId="0" fontId="2" fillId="4" borderId="0" xfId="0" applyFont="1" applyFill="1"/>
    <xf numFmtId="0" fontId="0" fillId="4" borderId="0" xfId="0" applyFill="1"/>
    <xf numFmtId="164" fontId="0" fillId="0" borderId="0" xfId="0" applyNumberFormat="1"/>
    <xf numFmtId="0" fontId="4" fillId="0" borderId="0" xfId="0" applyFont="1"/>
    <xf numFmtId="0" fontId="5" fillId="0" borderId="0" xfId="0" applyFont="1" applyAlignment="1">
      <alignment horizontal="left" indent="1"/>
    </xf>
    <xf numFmtId="0" fontId="2" fillId="0" borderId="0" xfId="0" applyFont="1" applyAlignment="1">
      <alignment horizontal="left" indent="1"/>
    </xf>
    <xf numFmtId="0" fontId="0" fillId="0" borderId="0" xfId="2" applyNumberFormat="1" applyFont="1"/>
  </cellXfs>
  <cellStyles count="3">
    <cellStyle name="Comma" xfId="2" builtinId="3"/>
    <cellStyle name="Normal" xfId="0" builtinId="0"/>
    <cellStyle name="Percent" xfId="1" builtinId="5"/>
  </cellStyles>
  <dxfs count="12">
    <dxf>
      <fill>
        <patternFill>
          <bgColor theme="7"/>
        </patternFill>
      </fill>
    </dxf>
    <dxf>
      <fill>
        <patternFill>
          <bgColor theme="8" tint="-0.24994659260841701"/>
        </patternFill>
      </fill>
    </dxf>
    <dxf>
      <fill>
        <patternFill>
          <bgColor rgb="FFC00000"/>
        </patternFill>
      </fill>
    </dxf>
    <dxf>
      <fill>
        <patternFill>
          <bgColor rgb="FF7030A0"/>
        </patternFill>
      </fill>
    </dxf>
    <dxf>
      <fill>
        <patternFill>
          <bgColor theme="1" tint="0.34998626667073579"/>
        </patternFill>
      </fill>
    </dxf>
    <dxf>
      <fill>
        <patternFill>
          <bgColor theme="9"/>
        </patternFill>
      </fill>
    </dxf>
    <dxf>
      <fill>
        <patternFill patternType="darkVertical">
          <fgColor theme="4"/>
          <bgColor theme="7"/>
        </patternFill>
      </fill>
    </dxf>
    <dxf>
      <fill>
        <patternFill patternType="darkVertical">
          <fgColor theme="7"/>
          <bgColor rgb="FFC00000"/>
        </patternFill>
      </fill>
    </dxf>
    <dxf>
      <fill>
        <patternFill patternType="darkVertical">
          <fgColor theme="9"/>
          <bgColor theme="1" tint="0.34998626667073579"/>
        </patternFill>
      </fill>
    </dxf>
    <dxf>
      <fill>
        <patternFill patternType="darkVertical">
          <fgColor rgb="FFC00000"/>
          <bgColor theme="9"/>
        </patternFill>
      </fill>
    </dxf>
    <dxf>
      <fill>
        <patternFill patternType="darkVertical">
          <fgColor rgb="FFC00000"/>
          <bgColor theme="1" tint="0.34998626667073579"/>
        </patternFill>
      </fill>
    </dxf>
    <dxf>
      <fill>
        <patternFill patternType="darkVertical">
          <fgColor theme="9"/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83D97-DD41-4650-9AFC-476A201365A2}">
  <dimension ref="A1:AC98"/>
  <sheetViews>
    <sheetView tabSelected="1" topLeftCell="A72" workbookViewId="0">
      <selection activeCell="I87" sqref="I87"/>
    </sheetView>
  </sheetViews>
  <sheetFormatPr defaultRowHeight="15" x14ac:dyDescent="0.25"/>
  <cols>
    <col min="1" max="1" width="11.7109375" bestFit="1" customWidth="1"/>
    <col min="2" max="2" width="3" bestFit="1" customWidth="1"/>
    <col min="4" max="4" width="4.42578125" customWidth="1"/>
    <col min="5" max="5" width="5.7109375" style="3" customWidth="1"/>
    <col min="6" max="6" width="5.5703125" style="3" customWidth="1"/>
    <col min="7" max="7" width="10" customWidth="1"/>
    <col min="8" max="10" width="11.7109375" customWidth="1"/>
    <col min="11" max="11" width="7.5703125" bestFit="1" customWidth="1"/>
    <col min="12" max="12" width="6.7109375" bestFit="1" customWidth="1"/>
    <col min="13" max="13" width="9.5703125" customWidth="1"/>
    <col min="14" max="14" width="7.42578125" bestFit="1" customWidth="1"/>
    <col min="18" max="18" width="9.140625" customWidth="1"/>
    <col min="19" max="19" width="3.85546875" customWidth="1"/>
    <col min="20" max="20" width="4.28515625" bestFit="1" customWidth="1"/>
    <col min="21" max="21" width="4.42578125" style="8" customWidth="1"/>
    <col min="22" max="22" width="6" style="8" customWidth="1"/>
    <col min="23" max="23" width="6.42578125" style="8" customWidth="1"/>
    <col min="24" max="24" width="5.5703125" style="8" customWidth="1"/>
    <col min="25" max="25" width="5.5703125" style="10" customWidth="1"/>
    <col min="26" max="26" width="5.5703125" style="12" customWidth="1"/>
    <col min="27" max="27" width="4.5703125" customWidth="1"/>
  </cols>
  <sheetData>
    <row r="1" spans="1:29" x14ac:dyDescent="0.25">
      <c r="A1" s="1" t="s">
        <v>0</v>
      </c>
      <c r="B1" s="1" t="s">
        <v>1</v>
      </c>
      <c r="C1" s="1" t="s">
        <v>2</v>
      </c>
      <c r="D1" s="1" t="s">
        <v>9</v>
      </c>
      <c r="E1" s="2" t="s">
        <v>3</v>
      </c>
      <c r="F1" s="2" t="s">
        <v>4</v>
      </c>
      <c r="G1" s="1" t="s">
        <v>5</v>
      </c>
      <c r="H1" s="1" t="s">
        <v>6</v>
      </c>
      <c r="I1" s="1" t="s">
        <v>331</v>
      </c>
      <c r="J1" s="1" t="s">
        <v>330</v>
      </c>
      <c r="K1" s="1" t="s">
        <v>28</v>
      </c>
      <c r="L1" s="1" t="s">
        <v>29</v>
      </c>
      <c r="M1" s="1" t="s">
        <v>7</v>
      </c>
      <c r="N1" s="1" t="s">
        <v>8</v>
      </c>
      <c r="O1" s="1" t="s">
        <v>26</v>
      </c>
      <c r="P1" s="1" t="s">
        <v>138</v>
      </c>
      <c r="Q1" s="1" t="s">
        <v>286</v>
      </c>
      <c r="R1" s="1" t="s">
        <v>33</v>
      </c>
      <c r="S1" s="1" t="s">
        <v>40</v>
      </c>
      <c r="T1" s="1" t="s">
        <v>41</v>
      </c>
      <c r="U1" s="7" t="s">
        <v>289</v>
      </c>
      <c r="V1" s="7" t="s">
        <v>290</v>
      </c>
      <c r="W1" s="7" t="s">
        <v>291</v>
      </c>
      <c r="X1" s="7" t="s">
        <v>292</v>
      </c>
      <c r="Y1" s="9" t="s">
        <v>293</v>
      </c>
      <c r="Z1" s="11" t="s">
        <v>294</v>
      </c>
      <c r="AA1" s="1" t="s">
        <v>42</v>
      </c>
      <c r="AB1" s="1"/>
      <c r="AC1" s="1" t="s">
        <v>32</v>
      </c>
    </row>
    <row r="2" spans="1:29" x14ac:dyDescent="0.25">
      <c r="A2" s="5" t="s">
        <v>227</v>
      </c>
      <c r="B2" s="1"/>
      <c r="C2" s="14" t="s">
        <v>14</v>
      </c>
      <c r="D2" s="5">
        <v>1</v>
      </c>
      <c r="E2" s="6">
        <v>1</v>
      </c>
      <c r="F2" s="6"/>
      <c r="G2" s="5"/>
      <c r="H2" s="5"/>
      <c r="I2" s="5" t="s">
        <v>338</v>
      </c>
      <c r="J2" s="5">
        <v>1</v>
      </c>
      <c r="K2" s="5" t="s">
        <v>194</v>
      </c>
      <c r="L2">
        <v>1.25</v>
      </c>
      <c r="M2" s="1"/>
      <c r="N2" s="1"/>
      <c r="O2" s="1">
        <v>1</v>
      </c>
      <c r="P2">
        <f>COUNTIF(Movesets!$A$1:$R$113,A2)</f>
        <v>5</v>
      </c>
      <c r="Q2" s="1"/>
      <c r="R2">
        <f>L2</f>
        <v>1.25</v>
      </c>
      <c r="S2">
        <f>M2/2</f>
        <v>0</v>
      </c>
      <c r="T2">
        <f>IF(N2=1,1,0)</f>
        <v>0</v>
      </c>
      <c r="U2" s="8">
        <f>IF(G2="sniping",1,IF(G2="focused",1,IF(G2="enraged",1,IF(G2="recovering",1,IF(G2="diehard",1,IF(G2="hardshell",1,IF(G2="charging",1,0)))))))</f>
        <v>0</v>
      </c>
      <c r="V2" s="8">
        <f>IF(G2="lifeleech",-1,IF(G2="poisoned",-1,IF(G2="exhausted",-1,IF(G2="grabbed",-1,IF(G2="noddingoff",-1,IF(G2="dozing",-1,IF(G2="softened",-1,0)))))))</f>
        <v>0</v>
      </c>
      <c r="W2" s="8">
        <f>IF(H2="sniping",0,IF(H2="focused",0,IF(H2="enraged",0,IF(H2="recovering",-1,IF(H2="diehard",-1,IF(H2="hardshell",-1,IF(H2="charging",-1,0)))))))</f>
        <v>0</v>
      </c>
      <c r="X2" s="8">
        <f>IF(H2="lifeleech",1,IF(H2="poisoned",1,IF(H2="exhausted",1,IF(H2="grabbed",1,IF(H2="noddingoff",1,IF(H2="dozing",1,IF(H2="softened",1,0)))))))</f>
        <v>0</v>
      </c>
      <c r="Y2" s="10">
        <f>SUM(U2:X2)*F2</f>
        <v>0</v>
      </c>
      <c r="Z2" s="12">
        <f>SUM(R2,S2,Y2)*E2</f>
        <v>1.25</v>
      </c>
      <c r="AA2">
        <f>IF(O2=1,((1-E2)*L2*0.5),0)</f>
        <v>0</v>
      </c>
      <c r="AC2" s="13">
        <f>SUM(Z2,AA2)</f>
        <v>1.25</v>
      </c>
    </row>
    <row r="3" spans="1:29" x14ac:dyDescent="0.25">
      <c r="A3" t="s">
        <v>179</v>
      </c>
      <c r="C3" s="14" t="s">
        <v>178</v>
      </c>
      <c r="D3">
        <v>1</v>
      </c>
      <c r="E3" s="3">
        <v>1</v>
      </c>
      <c r="I3" t="s">
        <v>332</v>
      </c>
      <c r="J3">
        <v>1</v>
      </c>
      <c r="K3" t="s">
        <v>31</v>
      </c>
      <c r="L3">
        <v>1.25</v>
      </c>
      <c r="N3">
        <v>1</v>
      </c>
      <c r="P3">
        <f>COUNTIF(Movesets!$A$1:$R$113,A3)</f>
        <v>6</v>
      </c>
      <c r="R3">
        <f>L3</f>
        <v>1.25</v>
      </c>
      <c r="S3">
        <f>M3/2</f>
        <v>0</v>
      </c>
      <c r="T3">
        <f>IF(N3=1,1,0)</f>
        <v>1</v>
      </c>
      <c r="U3" s="8">
        <f>IF(G3="sniping",1,IF(G3="focused",1,IF(G3="enraged",1,IF(G3="recovering",1,IF(G3="diehard",1,IF(G3="hardshell",1,IF(G3="charging",1,0)))))))</f>
        <v>0</v>
      </c>
      <c r="V3" s="8">
        <f>IF(G3="lifeleech",-1,IF(G3="poisoned",-1,IF(G3="exhausted",-1,IF(G3="grabbed",-1,IF(G3="noddingoff",-1,IF(G3="dozing",-1,IF(G3="softened",-1,0)))))))</f>
        <v>0</v>
      </c>
      <c r="W3" s="8">
        <f>IF(H3="sniping",0,IF(H3="focused",0,IF(H3="enraged",0,IF(H3="recovering",-1,IF(H3="diehard",-1,IF(H3="hardshell",-1,IF(H3="charging",-1,0)))))))</f>
        <v>0</v>
      </c>
      <c r="X3" s="8">
        <f>IF(H3="lifeleech",1,IF(H3="poisoned",1,IF(H3="exhausted",1,IF(H3="grabbed",1,IF(H3="noddingoff",1,IF(H3="dozing",1,IF(H3="softened",1,0)))))))</f>
        <v>0</v>
      </c>
      <c r="Y3" s="10">
        <f>SUM(U3:X3)*F3</f>
        <v>0</v>
      </c>
      <c r="Z3" s="12">
        <f>SUM(R3,S3,Y3)*E3</f>
        <v>1.25</v>
      </c>
      <c r="AA3">
        <f>IF(O3=1,((1-E3)*L3*0.5),0)</f>
        <v>0</v>
      </c>
      <c r="AC3" s="13">
        <f>SUM(Z3,AA3)</f>
        <v>1.25</v>
      </c>
    </row>
    <row r="4" spans="1:29" x14ac:dyDescent="0.25">
      <c r="A4" t="s">
        <v>59</v>
      </c>
      <c r="C4" s="14" t="s">
        <v>11</v>
      </c>
      <c r="D4">
        <v>3</v>
      </c>
      <c r="E4" s="3">
        <v>0.8</v>
      </c>
      <c r="F4" s="3">
        <v>1</v>
      </c>
      <c r="G4" t="s">
        <v>58</v>
      </c>
      <c r="I4" t="s">
        <v>370</v>
      </c>
      <c r="J4">
        <v>1</v>
      </c>
      <c r="K4" t="s">
        <v>30</v>
      </c>
      <c r="L4">
        <v>2.25</v>
      </c>
      <c r="P4">
        <f>COUNTIF(Movesets!$A$1:$R$113,A4)</f>
        <v>3</v>
      </c>
      <c r="R4">
        <f>L4</f>
        <v>2.25</v>
      </c>
      <c r="S4">
        <f>M4/2</f>
        <v>0</v>
      </c>
      <c r="T4">
        <f>IF(N4=1,1,0)</f>
        <v>0</v>
      </c>
      <c r="U4" s="8">
        <f>IF(G4="sniping",1,IF(G4="focused",1,IF(G4="enraged",1,IF(G4="recovering",1,IF(G4="diehard",1,IF(G4="hardshell",1,IF(G4="charging",1,0)))))))</f>
        <v>1</v>
      </c>
      <c r="V4" s="8">
        <f>IF(G4="lifeleech",-1,IF(G4="poisoned",-1,IF(G4="exhausted",-1,IF(G4="grabbed",-1,IF(G4="noddingoff",-1,IF(G4="dozing",-1,IF(G4="softened",-1,0)))))))</f>
        <v>0</v>
      </c>
      <c r="W4" s="8">
        <f>IF(H4="sniping",0,IF(H4="focused",0,IF(H4="enraged",0,IF(H4="recovering",-1,IF(H4="diehard",-1,IF(H4="hardshell",-1,IF(H4="charging",-1,0)))))))</f>
        <v>0</v>
      </c>
      <c r="X4" s="8">
        <f>IF(H4="lifeleech",1,IF(H4="poisoned",1,IF(H4="exhausted",1,IF(H4="grabbed",1,IF(H4="noddingoff",1,IF(H4="dozing",1,IF(H4="softened",1,0)))))))</f>
        <v>0</v>
      </c>
      <c r="Y4" s="10">
        <f>SUM(U4:X4)*F4</f>
        <v>1</v>
      </c>
      <c r="Z4" s="12">
        <f>SUM(R4,S4,Y4)*E4</f>
        <v>2.6</v>
      </c>
      <c r="AA4">
        <f>IF(O4=1,((1-E4)*L4*0.5),0)</f>
        <v>0</v>
      </c>
      <c r="AC4" s="13">
        <f>SUM(Z4,AA4)</f>
        <v>2.6</v>
      </c>
    </row>
    <row r="5" spans="1:29" x14ac:dyDescent="0.25">
      <c r="A5" t="s">
        <v>22</v>
      </c>
      <c r="B5">
        <v>3</v>
      </c>
      <c r="C5" s="14" t="s">
        <v>11</v>
      </c>
      <c r="D5">
        <v>2</v>
      </c>
      <c r="E5" s="3">
        <v>0.7</v>
      </c>
      <c r="I5" t="s">
        <v>370</v>
      </c>
      <c r="J5">
        <v>1</v>
      </c>
      <c r="K5" t="s">
        <v>30</v>
      </c>
      <c r="L5">
        <v>1.75</v>
      </c>
      <c r="P5">
        <f>COUNTIF(Movesets!$A$1:$R$113,A5)</f>
        <v>6</v>
      </c>
      <c r="R5">
        <f>L5</f>
        <v>1.75</v>
      </c>
      <c r="S5">
        <f>M5/2</f>
        <v>0</v>
      </c>
      <c r="T5">
        <f>IF(N5=1,1,0)</f>
        <v>0</v>
      </c>
      <c r="U5" s="8">
        <f>IF(G5="sniping",1,IF(G5="focused",1,IF(G5="enraged",1,IF(G5="recovering",1,IF(G5="diehard",1,IF(G5="hardshell",1,IF(G5="charging",1,0)))))))</f>
        <v>0</v>
      </c>
      <c r="V5" s="8">
        <f>IF(G5="lifeleech",-1,IF(G5="poisoned",-1,IF(G5="exhausted",-1,IF(G5="grabbed",-1,IF(G5="noddingoff",-1,IF(G5="dozing",-1,IF(G5="softened",-1,0)))))))</f>
        <v>0</v>
      </c>
      <c r="W5" s="8">
        <f>IF(H5="sniping",0,IF(H5="focused",0,IF(H5="enraged",0,IF(H5="recovering",-1,IF(H5="diehard",-1,IF(H5="hardshell",-1,IF(H5="charging",-1,0)))))))</f>
        <v>0</v>
      </c>
      <c r="X5" s="8">
        <f>IF(H5="lifeleech",1,IF(H5="poisoned",1,IF(H5="exhausted",1,IF(H5="grabbed",1,IF(H5="noddingoff",1,IF(H5="dozing",1,IF(H5="softened",1,0)))))))</f>
        <v>0</v>
      </c>
      <c r="Y5" s="10">
        <f>SUM(U5:X5)*F5</f>
        <v>0</v>
      </c>
      <c r="Z5" s="12">
        <f>SUM(R5,S5,Y5)*E5</f>
        <v>1.2249999999999999</v>
      </c>
      <c r="AA5">
        <f>IF(O5=1,((1-E5)*L5*0.5),0)</f>
        <v>0</v>
      </c>
      <c r="AC5" s="13">
        <f>SUM(Z5,AA5)</f>
        <v>1.2249999999999999</v>
      </c>
    </row>
    <row r="6" spans="1:29" x14ac:dyDescent="0.25">
      <c r="A6" t="s">
        <v>91</v>
      </c>
      <c r="C6" s="14" t="s">
        <v>94</v>
      </c>
      <c r="D6">
        <v>2</v>
      </c>
      <c r="E6" s="3">
        <v>1</v>
      </c>
      <c r="I6" s="5" t="s">
        <v>361</v>
      </c>
      <c r="J6" s="5">
        <v>1</v>
      </c>
      <c r="K6" t="s">
        <v>195</v>
      </c>
      <c r="L6">
        <v>3</v>
      </c>
      <c r="P6">
        <f>COUNTIF(Movesets!$A$1:$R$113,A6)</f>
        <v>5</v>
      </c>
      <c r="R6">
        <f>L6</f>
        <v>3</v>
      </c>
      <c r="S6">
        <f>M6/2</f>
        <v>0</v>
      </c>
      <c r="T6">
        <f>IF(N6=1,1,0)</f>
        <v>0</v>
      </c>
      <c r="U6" s="8">
        <f>IF(G6="sniping",1,IF(G6="focused",1,IF(G6="enraged",1,IF(G6="recovering",1,IF(G6="diehard",1,IF(G6="hardshell",1,IF(G6="charging",1,0)))))))</f>
        <v>0</v>
      </c>
      <c r="V6" s="8">
        <f>IF(G6="lifeleech",-1,IF(G6="poisoned",-1,IF(G6="exhausted",-1,IF(G6="grabbed",-1,IF(G6="noddingoff",-1,IF(G6="dozing",-1,IF(G6="softened",-1,0)))))))</f>
        <v>0</v>
      </c>
      <c r="W6" s="8">
        <f>IF(H6="sniping",0,IF(H6="focused",0,IF(H6="enraged",0,IF(H6="recovering",-1,IF(H6="diehard",-1,IF(H6="hardshell",-1,IF(H6="charging",-1,0)))))))</f>
        <v>0</v>
      </c>
      <c r="X6" s="8">
        <f>IF(H6="lifeleech",1,IF(H6="poisoned",1,IF(H6="exhausted",1,IF(H6="grabbed",1,IF(H6="noddingoff",1,IF(H6="dozing",1,IF(H6="softened",1,0)))))))</f>
        <v>0</v>
      </c>
      <c r="Y6" s="10">
        <f>SUM(U6:X6)*F6</f>
        <v>0</v>
      </c>
      <c r="Z6" s="12">
        <f>SUM(R6,S6,Y6)*E6</f>
        <v>3</v>
      </c>
      <c r="AA6">
        <f>IF(O6=1,((1-E6)*L6*0.5),0)</f>
        <v>0</v>
      </c>
      <c r="AC6" s="13">
        <f>SUM(Z6,AA6)</f>
        <v>3</v>
      </c>
    </row>
    <row r="7" spans="1:29" x14ac:dyDescent="0.25">
      <c r="A7" t="s">
        <v>90</v>
      </c>
      <c r="C7" s="14" t="s">
        <v>94</v>
      </c>
      <c r="D7">
        <v>1</v>
      </c>
      <c r="E7" s="3">
        <v>1</v>
      </c>
      <c r="I7" t="s">
        <v>361</v>
      </c>
      <c r="J7">
        <v>1</v>
      </c>
      <c r="K7" t="s">
        <v>195</v>
      </c>
      <c r="L7">
        <v>1.25</v>
      </c>
      <c r="P7">
        <f>COUNTIF(Movesets!$A$1:$R$113,A7)</f>
        <v>4</v>
      </c>
      <c r="R7">
        <f>L7</f>
        <v>1.25</v>
      </c>
      <c r="S7">
        <f>M7/2</f>
        <v>0</v>
      </c>
      <c r="T7">
        <f>IF(N7=1,1,0)</f>
        <v>0</v>
      </c>
      <c r="U7" s="8">
        <f>IF(G7="sniping",1,IF(G7="focused",1,IF(G7="enraged",1,IF(G7="recovering",1,IF(G7="diehard",1,IF(G7="hardshell",1,IF(G7="charging",1,0)))))))</f>
        <v>0</v>
      </c>
      <c r="V7" s="8">
        <f>IF(G7="lifeleech",-1,IF(G7="poisoned",-1,IF(G7="exhausted",-1,IF(G7="grabbed",-1,IF(G7="noddingoff",-1,IF(G7="dozing",-1,IF(G7="softened",-1,0)))))))</f>
        <v>0</v>
      </c>
      <c r="W7" s="8">
        <f>IF(H7="sniping",0,IF(H7="focused",0,IF(H7="enraged",0,IF(H7="recovering",-1,IF(H7="diehard",-1,IF(H7="hardshell",-1,IF(H7="charging",-1,0)))))))</f>
        <v>0</v>
      </c>
      <c r="X7" s="8">
        <f>IF(H7="lifeleech",1,IF(H7="poisoned",1,IF(H7="exhausted",1,IF(H7="grabbed",1,IF(H7="noddingoff",1,IF(H7="dozing",1,IF(H7="softened",1,0)))))))</f>
        <v>0</v>
      </c>
      <c r="Y7" s="10">
        <f>SUM(U7:X7)*F7</f>
        <v>0</v>
      </c>
      <c r="Z7" s="12">
        <f>SUM(R7,S7,Y7)*E7</f>
        <v>1.25</v>
      </c>
      <c r="AA7">
        <f>IF(O7=1,((1-E7)*L7*0.5),0)</f>
        <v>0</v>
      </c>
      <c r="AC7" s="13">
        <f>SUM(Z7,AA7)</f>
        <v>1.25</v>
      </c>
    </row>
    <row r="8" spans="1:29" x14ac:dyDescent="0.25">
      <c r="A8" t="s">
        <v>92</v>
      </c>
      <c r="C8" s="14" t="s">
        <v>94</v>
      </c>
      <c r="D8">
        <v>3</v>
      </c>
      <c r="E8" s="3">
        <v>0.75</v>
      </c>
      <c r="F8" s="3">
        <v>0.75</v>
      </c>
      <c r="G8" t="s">
        <v>51</v>
      </c>
      <c r="H8" t="s">
        <v>48</v>
      </c>
      <c r="I8" t="s">
        <v>362</v>
      </c>
      <c r="J8">
        <v>1</v>
      </c>
      <c r="K8" t="s">
        <v>195</v>
      </c>
      <c r="L8">
        <v>1.25</v>
      </c>
      <c r="P8">
        <f>COUNTIF(Movesets!$A$1:$R$113,A8)</f>
        <v>5</v>
      </c>
      <c r="R8">
        <f>L8</f>
        <v>1.25</v>
      </c>
      <c r="S8">
        <f>M8/2</f>
        <v>0</v>
      </c>
      <c r="T8">
        <f>IF(N8=1,1,0)</f>
        <v>0</v>
      </c>
      <c r="U8" s="8">
        <f>IF(G8="sniping",1,IF(G8="focused",1,IF(G8="enraged",1,IF(G8="recovering",1,IF(G8="diehard",1,IF(G8="hardshell",1,IF(G8="charging",1,0)))))))</f>
        <v>1</v>
      </c>
      <c r="V8" s="8">
        <f>IF(G8="lifeleech",-1,IF(G8="poisoned",-1,IF(G8="exhausted",-1,IF(G8="grabbed",-1,IF(G8="noddingoff",-1,IF(G8="dozing",-1,IF(G8="softened",-1,0)))))))</f>
        <v>0</v>
      </c>
      <c r="W8" s="8">
        <f>IF(H8="sniping",0,IF(H8="focused",0,IF(H8="enraged",0,IF(H8="recovering",-1,IF(H8="diehard",-1,IF(H8="hardshell",-1,IF(H8="charging",-1,0)))))))</f>
        <v>0</v>
      </c>
      <c r="X8" s="8">
        <f>IF(H8="lifeleech",1,IF(H8="poisoned",1,IF(H8="exhausted",1,IF(H8="grabbed",1,IF(H8="noddingoff",1,IF(H8="dozing",1,IF(H8="softened",1,0)))))))</f>
        <v>1</v>
      </c>
      <c r="Y8" s="10">
        <f>SUM(U8:X8)*F8</f>
        <v>1.5</v>
      </c>
      <c r="Z8" s="12">
        <f>SUM(R8,S8,Y8)*E8</f>
        <v>2.0625</v>
      </c>
      <c r="AA8">
        <f>IF(O8=1,((1-E8)*L8*0.5),0)</f>
        <v>0</v>
      </c>
      <c r="AC8" s="13">
        <f>SUM(Z8,AA8)</f>
        <v>2.0625</v>
      </c>
    </row>
    <row r="9" spans="1:29" x14ac:dyDescent="0.25">
      <c r="A9" t="s">
        <v>250</v>
      </c>
      <c r="C9" s="14" t="s">
        <v>14</v>
      </c>
      <c r="D9">
        <v>3</v>
      </c>
      <c r="E9" s="3">
        <v>0.8</v>
      </c>
      <c r="F9" s="3">
        <v>1</v>
      </c>
      <c r="H9" t="s">
        <v>27</v>
      </c>
      <c r="I9" s="5" t="s">
        <v>358</v>
      </c>
      <c r="J9">
        <v>1</v>
      </c>
      <c r="K9" t="s">
        <v>194</v>
      </c>
      <c r="L9">
        <v>2.25</v>
      </c>
      <c r="P9">
        <f>COUNTIF(Movesets!$A$1:$R$113,A9)</f>
        <v>2</v>
      </c>
      <c r="R9">
        <f>L9</f>
        <v>2.25</v>
      </c>
      <c r="S9">
        <f>M9/2</f>
        <v>0</v>
      </c>
      <c r="T9">
        <f>IF(N9=1,1,0)</f>
        <v>0</v>
      </c>
      <c r="U9" s="8">
        <f>IF(G9="sniping",1,IF(G9="focused",1,IF(G9="enraged",1,IF(G9="recovering",1,IF(G9="diehard",1,IF(G9="hardshell",1,IF(G9="charging",1,0)))))))</f>
        <v>0</v>
      </c>
      <c r="V9" s="8">
        <f>IF(G9="lifeleech",-1,IF(G9="poisoned",-1,IF(G9="exhausted",-1,IF(G9="grabbed",-1,IF(G9="noddingoff",-1,IF(G9="dozing",-1,IF(G9="softened",-1,0)))))))</f>
        <v>0</v>
      </c>
      <c r="W9" s="8">
        <f>IF(H9="sniping",0,IF(H9="focused",0,IF(H9="enraged",0,IF(H9="recovering",-1,IF(H9="diehard",-1,IF(H9="hardshell",-1,IF(H9="charging",-1,0)))))))</f>
        <v>0</v>
      </c>
      <c r="X9" s="8">
        <f>IF(H9="lifeleech",1,IF(H9="poisoned",1,IF(H9="exhausted",1,IF(H9="grabbed",1,IF(H9="noddingoff",1,IF(H9="dozing",1,IF(H9="softened",1,0)))))))</f>
        <v>1</v>
      </c>
      <c r="Y9" s="10">
        <f>SUM(U9:X9)*F9</f>
        <v>1</v>
      </c>
      <c r="Z9" s="12">
        <f>SUM(R9,S9,Y9)*E9</f>
        <v>2.6</v>
      </c>
      <c r="AA9">
        <f>IF(O9=1,((1-E9)*L9*0.5),0)</f>
        <v>0</v>
      </c>
      <c r="AC9" s="13">
        <f>SUM(Z9,AA9)</f>
        <v>2.6</v>
      </c>
    </row>
    <row r="10" spans="1:29" x14ac:dyDescent="0.25">
      <c r="A10" t="s">
        <v>96</v>
      </c>
      <c r="C10" s="14" t="s">
        <v>99</v>
      </c>
      <c r="D10">
        <v>2</v>
      </c>
      <c r="E10" s="3">
        <v>0.75</v>
      </c>
      <c r="F10" s="3">
        <v>1</v>
      </c>
      <c r="H10" t="s">
        <v>54</v>
      </c>
      <c r="I10" t="s">
        <v>367</v>
      </c>
      <c r="J10">
        <v>1</v>
      </c>
      <c r="K10" t="s">
        <v>31</v>
      </c>
      <c r="L10">
        <v>1.25</v>
      </c>
      <c r="P10">
        <f>COUNTIF(Movesets!$A$1:$R$113,A10)</f>
        <v>3</v>
      </c>
      <c r="R10">
        <f>L10</f>
        <v>1.25</v>
      </c>
      <c r="S10">
        <f>M10/2</f>
        <v>0</v>
      </c>
      <c r="T10">
        <f>IF(N10=1,1,0)</f>
        <v>0</v>
      </c>
      <c r="U10" s="8">
        <f>IF(G10="sniping",1,IF(G10="focused",1,IF(G10="enraged",1,IF(G10="recovering",1,IF(G10="diehard",1,IF(G10="hardshell",1,IF(G10="charging",1,0)))))))</f>
        <v>0</v>
      </c>
      <c r="V10" s="8">
        <f>IF(G10="lifeleech",-1,IF(G10="poisoned",-1,IF(G10="exhausted",-1,IF(G10="grabbed",-1,IF(G10="noddingoff",-1,IF(G10="dozing",-1,IF(G10="softened",-1,0)))))))</f>
        <v>0</v>
      </c>
      <c r="W10" s="8">
        <f>IF(H10="sniping",0,IF(H10="focused",0,IF(H10="enraged",0,IF(H10="recovering",-1,IF(H10="diehard",-1,IF(H10="hardshell",-1,IF(H10="charging",-1,0)))))))</f>
        <v>0</v>
      </c>
      <c r="X10" s="8">
        <f>IF(H10="lifeleech",1,IF(H10="poisoned",1,IF(H10="exhausted",1,IF(H10="grabbed",1,IF(H10="noddingoff",1,IF(H10="dozing",1,IF(H10="softened",1,0)))))))</f>
        <v>1</v>
      </c>
      <c r="Y10" s="10">
        <f>SUM(U10:X10)*F10</f>
        <v>1</v>
      </c>
      <c r="Z10" s="12">
        <f>SUM(R10,S10,Y10)*E10</f>
        <v>1.6875</v>
      </c>
      <c r="AA10">
        <f>IF(O10=1,((1-E10)*L10*0.5),0)</f>
        <v>0</v>
      </c>
      <c r="AC10" s="13">
        <f>SUM(Z10,AA10)</f>
        <v>1.6875</v>
      </c>
    </row>
    <row r="11" spans="1:29" x14ac:dyDescent="0.25">
      <c r="A11" t="s">
        <v>70</v>
      </c>
      <c r="C11" s="14" t="s">
        <v>12</v>
      </c>
      <c r="D11">
        <v>3</v>
      </c>
      <c r="E11" s="3">
        <v>0.8</v>
      </c>
      <c r="F11" s="3">
        <v>0.8</v>
      </c>
      <c r="H11" t="s">
        <v>54</v>
      </c>
      <c r="I11" t="s">
        <v>375</v>
      </c>
      <c r="J11">
        <v>1</v>
      </c>
      <c r="K11" t="s">
        <v>31</v>
      </c>
      <c r="L11">
        <v>2.25</v>
      </c>
      <c r="O11">
        <v>1</v>
      </c>
      <c r="P11">
        <f>COUNTIF(Movesets!$A$1:$R$113,A11)</f>
        <v>5</v>
      </c>
      <c r="R11">
        <f>L11</f>
        <v>2.25</v>
      </c>
      <c r="S11">
        <f>M11/2</f>
        <v>0</v>
      </c>
      <c r="T11">
        <f>IF(N11=1,1,0)</f>
        <v>0</v>
      </c>
      <c r="U11" s="8">
        <f>IF(G11="sniping",1,IF(G11="focused",1,IF(G11="enraged",1,IF(G11="recovering",1,IF(G11="diehard",1,IF(G11="hardshell",1,IF(G11="charging",1,0)))))))</f>
        <v>0</v>
      </c>
      <c r="V11" s="8">
        <f>IF(G11="lifeleech",-1,IF(G11="poisoned",-1,IF(G11="exhausted",-1,IF(G11="grabbed",-1,IF(G11="noddingoff",-1,IF(G11="dozing",-1,IF(G11="softened",-1,0)))))))</f>
        <v>0</v>
      </c>
      <c r="W11" s="8">
        <f>IF(H11="sniping",0,IF(H11="focused",0,IF(H11="enraged",0,IF(H11="recovering",-1,IF(H11="diehard",-1,IF(H11="hardshell",-1,IF(H11="charging",-1,0)))))))</f>
        <v>0</v>
      </c>
      <c r="X11" s="8">
        <f>IF(H11="lifeleech",1,IF(H11="poisoned",1,IF(H11="exhausted",1,IF(H11="grabbed",1,IF(H11="noddingoff",1,IF(H11="dozing",1,IF(H11="softened",1,0)))))))</f>
        <v>1</v>
      </c>
      <c r="Y11" s="10">
        <f>SUM(U11:X11)*F11</f>
        <v>0.8</v>
      </c>
      <c r="Z11" s="12">
        <f>SUM(R11,S11,Y11)*E11</f>
        <v>2.44</v>
      </c>
      <c r="AA11">
        <f>IF(O11=1,((1-E11)*L11*0.5),0)</f>
        <v>0.22499999999999995</v>
      </c>
      <c r="AC11" s="13">
        <f>SUM(Z11,AA11)</f>
        <v>2.665</v>
      </c>
    </row>
    <row r="12" spans="1:29" x14ac:dyDescent="0.25">
      <c r="A12" t="s">
        <v>24</v>
      </c>
      <c r="B12">
        <v>9</v>
      </c>
      <c r="C12" s="14" t="s">
        <v>14</v>
      </c>
      <c r="D12">
        <v>1</v>
      </c>
      <c r="E12" s="3">
        <v>0.5</v>
      </c>
      <c r="I12" t="s">
        <v>337</v>
      </c>
      <c r="J12">
        <v>1</v>
      </c>
      <c r="K12" t="s">
        <v>30</v>
      </c>
      <c r="L12">
        <v>1.5</v>
      </c>
      <c r="O12">
        <v>1</v>
      </c>
      <c r="P12">
        <f>COUNTIF(Movesets!$A$1:$R$113,A12)</f>
        <v>6</v>
      </c>
      <c r="R12">
        <f>L12</f>
        <v>1.5</v>
      </c>
      <c r="S12">
        <f>M12/2</f>
        <v>0</v>
      </c>
      <c r="T12">
        <f>IF(N12=1,1,0)</f>
        <v>0</v>
      </c>
      <c r="U12" s="8">
        <f>IF(G12="sniping",1,IF(G12="focused",1,IF(G12="enraged",1,IF(G12="recovering",1,IF(G12="diehard",1,IF(G12="hardshell",1,IF(G12="charging",1,0)))))))</f>
        <v>0</v>
      </c>
      <c r="V12" s="8">
        <f>IF(G12="lifeleech",-1,IF(G12="poisoned",-1,IF(G12="exhausted",-1,IF(G12="grabbed",-1,IF(G12="noddingoff",-1,IF(G12="dozing",-1,IF(G12="softened",-1,0)))))))</f>
        <v>0</v>
      </c>
      <c r="W12" s="8">
        <f>IF(H12="sniping",0,IF(H12="focused",0,IF(H12="enraged",0,IF(H12="recovering",-1,IF(H12="diehard",-1,IF(H12="hardshell",-1,IF(H12="charging",-1,0)))))))</f>
        <v>0</v>
      </c>
      <c r="X12" s="8">
        <f>IF(H12="lifeleech",1,IF(H12="poisoned",1,IF(H12="exhausted",1,IF(H12="grabbed",1,IF(H12="noddingoff",1,IF(H12="dozing",1,IF(H12="softened",1,0)))))))</f>
        <v>0</v>
      </c>
      <c r="Y12" s="10">
        <f>SUM(U12:X12)*F12</f>
        <v>0</v>
      </c>
      <c r="Z12" s="12">
        <f>SUM(R12,S12,Y12)*E12</f>
        <v>0.75</v>
      </c>
      <c r="AA12">
        <f>IF(O12=1,((1-E12)*L12*0.5),0)</f>
        <v>0.375</v>
      </c>
      <c r="AC12" s="13">
        <f>SUM(Z12,AA12)</f>
        <v>1.125</v>
      </c>
    </row>
    <row r="13" spans="1:29" x14ac:dyDescent="0.25">
      <c r="A13" t="s">
        <v>61</v>
      </c>
      <c r="C13" s="14" t="s">
        <v>14</v>
      </c>
      <c r="D13">
        <v>2</v>
      </c>
      <c r="E13" s="3">
        <v>0.75</v>
      </c>
      <c r="F13" s="3">
        <v>1</v>
      </c>
      <c r="G13" t="s">
        <v>62</v>
      </c>
      <c r="I13" t="s">
        <v>337</v>
      </c>
      <c r="J13">
        <v>0</v>
      </c>
      <c r="K13" t="s">
        <v>31</v>
      </c>
      <c r="L13">
        <v>1.25</v>
      </c>
      <c r="P13">
        <f>COUNTIF(Movesets!$A$1:$R$113,A13)</f>
        <v>3</v>
      </c>
      <c r="R13">
        <f>L13</f>
        <v>1.25</v>
      </c>
      <c r="S13">
        <f>M13/2</f>
        <v>0</v>
      </c>
      <c r="T13">
        <f>IF(N13=1,1,0)</f>
        <v>0</v>
      </c>
      <c r="U13" s="8">
        <f>IF(G13="sniping",1,IF(G13="focused",1,IF(G13="enraged",1,IF(G13="recovering",1,IF(G13="diehard",1,IF(G13="hardshell",1,IF(G13="charging",1,0)))))))</f>
        <v>1</v>
      </c>
      <c r="V13" s="8">
        <f>IF(G13="lifeleech",-1,IF(G13="poisoned",-1,IF(G13="exhausted",-1,IF(G13="grabbed",-1,IF(G13="noddingoff",-1,IF(G13="dozing",-1,IF(G13="softened",-1,0)))))))</f>
        <v>0</v>
      </c>
      <c r="W13" s="8">
        <f>IF(H13="sniping",0,IF(H13="focused",0,IF(H13="enraged",0,IF(H13="recovering",-1,IF(H13="diehard",-1,IF(H13="hardshell",-1,IF(H13="charging",-1,0)))))))</f>
        <v>0</v>
      </c>
      <c r="X13" s="8">
        <f>IF(H13="lifeleech",1,IF(H13="poisoned",1,IF(H13="exhausted",1,IF(H13="grabbed",1,IF(H13="noddingoff",1,IF(H13="dozing",1,IF(H13="softened",1,0)))))))</f>
        <v>0</v>
      </c>
      <c r="Y13" s="10">
        <f>SUM(U13:X13)*F13</f>
        <v>1</v>
      </c>
      <c r="Z13" s="12">
        <f>SUM(R13,S13,Y13)*E13</f>
        <v>1.6875</v>
      </c>
      <c r="AA13">
        <f>IF(O13=1,((1-E13)*L13*0.5),0)</f>
        <v>0</v>
      </c>
      <c r="AC13" s="13">
        <f>SUM(Z13,AA13)</f>
        <v>1.6875</v>
      </c>
    </row>
    <row r="14" spans="1:29" x14ac:dyDescent="0.25">
      <c r="A14" t="s">
        <v>317</v>
      </c>
      <c r="C14" s="14" t="s">
        <v>88</v>
      </c>
      <c r="D14">
        <v>1</v>
      </c>
      <c r="E14" s="3">
        <v>1</v>
      </c>
      <c r="F14" s="3">
        <v>0.5</v>
      </c>
      <c r="G14" t="s">
        <v>68</v>
      </c>
      <c r="I14" t="s">
        <v>337</v>
      </c>
      <c r="J14">
        <v>0</v>
      </c>
      <c r="K14" t="s">
        <v>44</v>
      </c>
      <c r="M14">
        <v>4</v>
      </c>
      <c r="P14">
        <f>COUNTIF(Movesets!$A$1:$R$113,A14)</f>
        <v>5</v>
      </c>
      <c r="R14">
        <f>L14</f>
        <v>0</v>
      </c>
      <c r="S14">
        <f>M14/2</f>
        <v>2</v>
      </c>
      <c r="T14">
        <f>IF(N14=1,1,0)</f>
        <v>0</v>
      </c>
      <c r="U14" s="8">
        <f>IF(G14="sniping",1,IF(G14="focused",1,IF(G14="enraged",1,IF(G14="recovering",1,IF(G14="diehard",1,IF(G14="hardshell",1,IF(G14="charging",1,0)))))))</f>
        <v>1</v>
      </c>
      <c r="V14" s="8">
        <f>IF(G14="lifeleech",-1,IF(G14="poisoned",-1,IF(G14="exhausted",-1,IF(G14="grabbed",-1,IF(G14="noddingoff",-1,IF(G14="dozing",-1,IF(G14="softened",-1,0)))))))</f>
        <v>0</v>
      </c>
      <c r="W14" s="8">
        <f>IF(H14="sniping",0,IF(H14="focused",0,IF(H14="enraged",0,IF(H14="recovering",-1,IF(H14="diehard",-1,IF(H14="hardshell",-1,IF(H14="charging",-1,0)))))))</f>
        <v>0</v>
      </c>
      <c r="X14" s="8">
        <f>IF(H14="lifeleech",1,IF(H14="poisoned",1,IF(H14="exhausted",1,IF(H14="grabbed",1,IF(H14="noddingoff",1,IF(H14="dozing",1,IF(H14="softened",1,0)))))))</f>
        <v>0</v>
      </c>
      <c r="Y14" s="10">
        <f>SUM(U14:X14)*F14</f>
        <v>0.5</v>
      </c>
      <c r="Z14" s="12">
        <f>SUM(R14,S14,Y14)*E14</f>
        <v>2.5</v>
      </c>
      <c r="AA14">
        <f>IF(O14=1,((1-E14)*L14*0.5),0)</f>
        <v>0</v>
      </c>
      <c r="AC14" s="13">
        <f>SUM(Z14,AA14)</f>
        <v>2.5</v>
      </c>
    </row>
    <row r="15" spans="1:29" x14ac:dyDescent="0.25">
      <c r="A15" t="s">
        <v>93</v>
      </c>
      <c r="C15" s="14" t="s">
        <v>94</v>
      </c>
      <c r="D15">
        <v>3</v>
      </c>
      <c r="E15" s="3">
        <v>0.75</v>
      </c>
      <c r="F15" s="3">
        <v>0.75</v>
      </c>
      <c r="G15" t="s">
        <v>62</v>
      </c>
      <c r="I15" s="5" t="s">
        <v>363</v>
      </c>
      <c r="J15" s="5">
        <v>0</v>
      </c>
      <c r="K15" t="s">
        <v>195</v>
      </c>
      <c r="L15">
        <v>3</v>
      </c>
      <c r="P15">
        <f>COUNTIF(Movesets!$A$1:$R$113,A15)</f>
        <v>8</v>
      </c>
      <c r="R15">
        <f>L15</f>
        <v>3</v>
      </c>
      <c r="S15">
        <f>M15/2</f>
        <v>0</v>
      </c>
      <c r="T15">
        <f>IF(N15=1,1,0)</f>
        <v>0</v>
      </c>
      <c r="U15" s="8">
        <f>IF(G15="sniping",1,IF(G15="focused",1,IF(G15="enraged",1,IF(G15="recovering",1,IF(G15="diehard",1,IF(G15="hardshell",1,IF(G15="charging",1,0)))))))</f>
        <v>1</v>
      </c>
      <c r="V15" s="8">
        <f>IF(G15="lifeleech",-1,IF(G15="poisoned",-1,IF(G15="exhausted",-1,IF(G15="grabbed",-1,IF(G15="noddingoff",-1,IF(G15="dozing",-1,IF(G15="softened",-1,0)))))))</f>
        <v>0</v>
      </c>
      <c r="W15" s="8">
        <f>IF(H15="sniping",0,IF(H15="focused",0,IF(H15="enraged",0,IF(H15="recovering",-1,IF(H15="diehard",-1,IF(H15="hardshell",-1,IF(H15="charging",-1,0)))))))</f>
        <v>0</v>
      </c>
      <c r="X15" s="8">
        <f>IF(H15="lifeleech",1,IF(H15="poisoned",1,IF(H15="exhausted",1,IF(H15="grabbed",1,IF(H15="noddingoff",1,IF(H15="dozing",1,IF(H15="softened",1,0)))))))</f>
        <v>0</v>
      </c>
      <c r="Y15" s="10">
        <f>SUM(U15:X15)*F15</f>
        <v>0.75</v>
      </c>
      <c r="Z15" s="12">
        <f>SUM(R15,S15,Y15)*E15</f>
        <v>2.8125</v>
      </c>
      <c r="AA15">
        <f>IF(O15=1,((1-E15)*L15*0.5),0)</f>
        <v>0</v>
      </c>
      <c r="AC15" s="13">
        <f>SUM(Z15,AA15)</f>
        <v>2.8125</v>
      </c>
    </row>
    <row r="16" spans="1:29" x14ac:dyDescent="0.25">
      <c r="A16" t="s">
        <v>107</v>
      </c>
      <c r="C16" s="14" t="s">
        <v>110</v>
      </c>
      <c r="D16">
        <v>2</v>
      </c>
      <c r="E16" s="3">
        <v>0.75</v>
      </c>
      <c r="F16" s="3">
        <v>1</v>
      </c>
      <c r="G16" t="s">
        <v>54</v>
      </c>
      <c r="H16" t="s">
        <v>54</v>
      </c>
      <c r="I16" t="s">
        <v>363</v>
      </c>
      <c r="J16">
        <v>3</v>
      </c>
      <c r="K16" t="s">
        <v>194</v>
      </c>
      <c r="L16">
        <v>2.25</v>
      </c>
      <c r="P16">
        <f>COUNTIF(Movesets!$A$1:$R$113,A16)</f>
        <v>5</v>
      </c>
      <c r="R16">
        <f>L16</f>
        <v>2.25</v>
      </c>
      <c r="S16">
        <f>M16/2</f>
        <v>0</v>
      </c>
      <c r="T16">
        <f>IF(N16=1,1,0)</f>
        <v>0</v>
      </c>
      <c r="U16" s="8">
        <f>IF(G16="sniping",1,IF(G16="focused",1,IF(G16="enraged",1,IF(G16="recovering",1,IF(G16="diehard",1,IF(G16="hardshell",1,IF(G16="charging",1,0)))))))</f>
        <v>0</v>
      </c>
      <c r="V16" s="8">
        <f>IF(G16="lifeleech",-1,IF(G16="poisoned",-1,IF(G16="exhausted",-1,IF(G16="grabbed",-1,IF(G16="noddingoff",-1,IF(G16="dozing",-1,IF(G16="softened",-1,0)))))))</f>
        <v>-1</v>
      </c>
      <c r="W16" s="8">
        <f>IF(H16="sniping",0,IF(H16="focused",0,IF(H16="enraged",0,IF(H16="recovering",-1,IF(H16="diehard",-1,IF(H16="hardshell",-1,IF(H16="charging",-1,0)))))))</f>
        <v>0</v>
      </c>
      <c r="X16" s="8">
        <f>IF(H16="lifeleech",1,IF(H16="poisoned",1,IF(H16="exhausted",1,IF(H16="grabbed",1,IF(H16="noddingoff",1,IF(H16="dozing",1,IF(H16="softened",1,0)))))))</f>
        <v>1</v>
      </c>
      <c r="Y16" s="10">
        <f>SUM(U16:X16)*F16</f>
        <v>0</v>
      </c>
      <c r="Z16" s="12">
        <f>SUM(R16,S16,Y16)*E16</f>
        <v>1.6875</v>
      </c>
      <c r="AA16">
        <f>IF(O16=1,((1-E16)*L16*0.5),0)</f>
        <v>0</v>
      </c>
      <c r="AC16" s="13">
        <f>SUM(Z16,AA16)</f>
        <v>1.6875</v>
      </c>
    </row>
    <row r="17" spans="1:29" x14ac:dyDescent="0.25">
      <c r="A17" t="s">
        <v>249</v>
      </c>
      <c r="C17" s="14" t="s">
        <v>14</v>
      </c>
      <c r="D17">
        <v>2</v>
      </c>
      <c r="E17" s="3">
        <v>0.8</v>
      </c>
      <c r="F17" s="3">
        <v>1</v>
      </c>
      <c r="G17" t="s">
        <v>36</v>
      </c>
      <c r="H17" t="s">
        <v>36</v>
      </c>
      <c r="I17" s="5" t="s">
        <v>346</v>
      </c>
      <c r="J17">
        <v>2</v>
      </c>
      <c r="K17" t="s">
        <v>195</v>
      </c>
      <c r="L17">
        <v>2.25</v>
      </c>
      <c r="P17">
        <f>COUNTIF(Movesets!$A$1:$R$113,A17)</f>
        <v>1</v>
      </c>
      <c r="Q17" t="s">
        <v>253</v>
      </c>
      <c r="R17">
        <f>L17</f>
        <v>2.25</v>
      </c>
      <c r="S17">
        <f>M17/2</f>
        <v>0</v>
      </c>
      <c r="T17">
        <f>IF(N17=1,1,0)</f>
        <v>0</v>
      </c>
      <c r="U17" s="8">
        <f>IF(G17="sniping",1,IF(G17="focused",1,IF(G17="enraged",1,IF(G17="recovering",1,IF(G17="diehard",1,IF(G17="hardshell",1,IF(G17="charging",1,0)))))))</f>
        <v>0</v>
      </c>
      <c r="V17" s="8">
        <f>IF(G17="lifeleech",-1,IF(G17="poisoned",-1,IF(G17="exhausted",-1,IF(G17="grabbed",-1,IF(G17="noddingoff",-1,IF(G17="dozing",-1,IF(G17="softened",-1,0)))))))</f>
        <v>-1</v>
      </c>
      <c r="W17" s="8">
        <f>IF(H17="sniping",0,IF(H17="focused",0,IF(H17="enraged",0,IF(H17="recovering",-1,IF(H17="diehard",-1,IF(H17="hardshell",-1,IF(H17="charging",-1,0)))))))</f>
        <v>0</v>
      </c>
      <c r="X17" s="8">
        <f>IF(H17="lifeleech",1,IF(H17="poisoned",1,IF(H17="exhausted",1,IF(H17="grabbed",1,IF(H17="noddingoff",1,IF(H17="dozing",1,IF(H17="softened",1,0)))))))</f>
        <v>1</v>
      </c>
      <c r="Y17" s="10">
        <f>SUM(U17:X17)*F17</f>
        <v>0</v>
      </c>
      <c r="Z17" s="12">
        <f>SUM(R17,S17,Y17)*E17</f>
        <v>1.8</v>
      </c>
      <c r="AA17">
        <f>IF(O17=1,((1-E17)*L17*0.5),0)</f>
        <v>0</v>
      </c>
      <c r="AC17" s="13">
        <f>SUM(Z17,AA17)</f>
        <v>1.8</v>
      </c>
    </row>
    <row r="18" spans="1:29" x14ac:dyDescent="0.25">
      <c r="A18" t="s">
        <v>322</v>
      </c>
      <c r="B18">
        <v>8</v>
      </c>
      <c r="C18" s="14" t="s">
        <v>13</v>
      </c>
      <c r="D18">
        <v>1</v>
      </c>
      <c r="E18" s="3">
        <v>0.85</v>
      </c>
      <c r="I18" t="s">
        <v>346</v>
      </c>
      <c r="J18">
        <v>1</v>
      </c>
      <c r="K18" t="s">
        <v>31</v>
      </c>
      <c r="L18">
        <v>1.25</v>
      </c>
      <c r="N18">
        <v>1</v>
      </c>
      <c r="P18">
        <f>COUNTIF(Movesets!$A$1:$R$113,A18)</f>
        <v>5</v>
      </c>
      <c r="R18">
        <f>L18</f>
        <v>1.25</v>
      </c>
      <c r="S18">
        <f>M18/2</f>
        <v>0</v>
      </c>
      <c r="T18">
        <f>IF(N18=1,1,0)</f>
        <v>1</v>
      </c>
      <c r="U18" s="8">
        <f>IF(G18="sniping",1,IF(G18="focused",1,IF(G18="enraged",1,IF(G18="recovering",1,IF(G18="diehard",1,IF(G18="hardshell",1,IF(G18="charging",1,0)))))))</f>
        <v>0</v>
      </c>
      <c r="V18" s="8">
        <f>IF(G18="lifeleech",-1,IF(G18="poisoned",-1,IF(G18="exhausted",-1,IF(G18="grabbed",-1,IF(G18="noddingoff",-1,IF(G18="dozing",-1,IF(G18="softened",-1,0)))))))</f>
        <v>0</v>
      </c>
      <c r="W18" s="8">
        <f>IF(H18="sniping",0,IF(H18="focused",0,IF(H18="enraged",0,IF(H18="recovering",-1,IF(H18="diehard",-1,IF(H18="hardshell",-1,IF(H18="charging",-1,0)))))))</f>
        <v>0</v>
      </c>
      <c r="X18" s="8">
        <f>IF(H18="lifeleech",1,IF(H18="poisoned",1,IF(H18="exhausted",1,IF(H18="grabbed",1,IF(H18="noddingoff",1,IF(H18="dozing",1,IF(H18="softened",1,0)))))))</f>
        <v>0</v>
      </c>
      <c r="Y18" s="10">
        <f>SUM(U18:X18)*F18</f>
        <v>0</v>
      </c>
      <c r="Z18" s="12">
        <f>SUM(R18,S18,Y18)*E18</f>
        <v>1.0625</v>
      </c>
      <c r="AA18">
        <f>IF(O18=1,((1-E18)*L18*0.5),0)</f>
        <v>0</v>
      </c>
      <c r="AC18" s="13">
        <f>SUM(Z18,AA18)</f>
        <v>1.0625</v>
      </c>
    </row>
    <row r="19" spans="1:29" x14ac:dyDescent="0.25">
      <c r="A19" t="s">
        <v>321</v>
      </c>
      <c r="C19" s="14" t="s">
        <v>10</v>
      </c>
      <c r="D19">
        <v>1</v>
      </c>
      <c r="E19" s="3">
        <v>0.8</v>
      </c>
      <c r="F19" s="3">
        <v>0.2</v>
      </c>
      <c r="H19" t="s">
        <v>320</v>
      </c>
      <c r="I19" t="s">
        <v>356</v>
      </c>
      <c r="J19">
        <v>1</v>
      </c>
      <c r="K19" t="s">
        <v>194</v>
      </c>
      <c r="L19">
        <v>1.25</v>
      </c>
      <c r="P19">
        <f>COUNTIF(Movesets!$A$1:$R$113,A19)</f>
        <v>6</v>
      </c>
      <c r="R19">
        <f>L19</f>
        <v>1.25</v>
      </c>
      <c r="S19">
        <f>M19/2</f>
        <v>0</v>
      </c>
      <c r="T19">
        <f>IF(N19=1,1,0)</f>
        <v>0</v>
      </c>
      <c r="U19" s="8">
        <f>IF(G19="sniping",1,IF(G19="focused",1,IF(G19="enraged",1,IF(G19="recovering",1,IF(G19="diehard",1,IF(G19="hardshell",1,IF(G19="charging",1,0)))))))</f>
        <v>0</v>
      </c>
      <c r="V19" s="8">
        <f>IF(G19="lifeleech",-1,IF(G19="poisoned",-1,IF(G19="exhausted",-1,IF(G19="grabbed",-1,IF(G19="noddingoff",-1,IF(G19="dozing",-1,IF(G19="softened",-1,0)))))))</f>
        <v>0</v>
      </c>
      <c r="W19" s="8">
        <f>IF(H19="sniping",0,IF(H19="focused",0,IF(H19="enraged",0,IF(H19="recovering",-1,IF(H19="diehard",-1,IF(H19="hardshell",-1,IF(H19="charging",-1,0)))))))</f>
        <v>0</v>
      </c>
      <c r="X19" s="8">
        <f>IF(H19="lifeleech",1,IF(H19="poisoned",1,IF(H19="exhausted",1,IF(H19="grabbed",1,IF(H19="noddingoff",1,IF(H19="dozing",1,IF(H19="softened",1,0)))))))</f>
        <v>0</v>
      </c>
      <c r="Y19" s="10">
        <f>SUM(U19:X19)*F19</f>
        <v>0</v>
      </c>
      <c r="Z19" s="12">
        <f>SUM(R19,S19,Y19)*E19</f>
        <v>1</v>
      </c>
      <c r="AA19">
        <f>IF(O19=1,((1-E19)*L19*0.5),0)</f>
        <v>0</v>
      </c>
      <c r="AC19" s="13">
        <f>SUM(Z19,AA19)</f>
        <v>1</v>
      </c>
    </row>
    <row r="20" spans="1:29" x14ac:dyDescent="0.25">
      <c r="A20" s="5" t="s">
        <v>196</v>
      </c>
      <c r="B20" s="1"/>
      <c r="C20" s="14" t="s">
        <v>10</v>
      </c>
      <c r="D20" s="5">
        <v>1</v>
      </c>
      <c r="E20" s="6">
        <v>1</v>
      </c>
      <c r="F20" s="6"/>
      <c r="G20" s="5"/>
      <c r="H20" s="5"/>
      <c r="I20" s="5" t="s">
        <v>356</v>
      </c>
      <c r="J20" s="5">
        <v>1</v>
      </c>
      <c r="K20" s="5" t="s">
        <v>194</v>
      </c>
      <c r="L20">
        <v>1.25</v>
      </c>
      <c r="M20" s="1"/>
      <c r="N20" s="1"/>
      <c r="O20" s="1"/>
      <c r="P20">
        <f>COUNTIF(Movesets!$A$1:$R$113,A20)</f>
        <v>7</v>
      </c>
      <c r="Q20" s="1"/>
      <c r="R20">
        <f>L20</f>
        <v>1.25</v>
      </c>
      <c r="S20">
        <f>M20/2</f>
        <v>0</v>
      </c>
      <c r="T20">
        <f>IF(N20=1,1,0)</f>
        <v>0</v>
      </c>
      <c r="U20" s="8">
        <f>IF(G20="sniping",1,IF(G20="focused",1,IF(G20="enraged",1,IF(G20="recovering",1,IF(G20="diehard",1,IF(G20="hardshell",1,IF(G20="charging",1,0)))))))</f>
        <v>0</v>
      </c>
      <c r="V20" s="8">
        <f>IF(G20="lifeleech",-1,IF(G20="poisoned",-1,IF(G20="exhausted",-1,IF(G20="grabbed",-1,IF(G20="noddingoff",-1,IF(G20="dozing",-1,IF(G20="softened",-1,0)))))))</f>
        <v>0</v>
      </c>
      <c r="W20" s="8">
        <f>IF(H20="sniping",0,IF(H20="focused",0,IF(H20="enraged",0,IF(H20="recovering",-1,IF(H20="diehard",-1,IF(H20="hardshell",-1,IF(H20="charging",-1,0)))))))</f>
        <v>0</v>
      </c>
      <c r="X20" s="8">
        <f>IF(H20="lifeleech",1,IF(H20="poisoned",1,IF(H20="exhausted",1,IF(H20="grabbed",1,IF(H20="noddingoff",1,IF(H20="dozing",1,IF(H20="softened",1,0)))))))</f>
        <v>0</v>
      </c>
      <c r="Y20" s="10">
        <f>SUM(U20:X20)*F20</f>
        <v>0</v>
      </c>
      <c r="Z20" s="12">
        <f>SUM(R20,S20,Y20)*E20</f>
        <v>1.25</v>
      </c>
      <c r="AA20">
        <f>IF(O20=1,((1-E20)*L20*0.5),0)</f>
        <v>0</v>
      </c>
      <c r="AC20" s="13">
        <f>SUM(Z20,AA20)</f>
        <v>1.25</v>
      </c>
    </row>
    <row r="21" spans="1:29" x14ac:dyDescent="0.25">
      <c r="A21" t="s">
        <v>63</v>
      </c>
      <c r="C21" s="14" t="s">
        <v>10</v>
      </c>
      <c r="D21">
        <v>2</v>
      </c>
      <c r="E21" s="3">
        <v>0.75</v>
      </c>
      <c r="F21" s="3">
        <v>1</v>
      </c>
      <c r="H21" t="s">
        <v>48</v>
      </c>
      <c r="I21" s="5" t="s">
        <v>356</v>
      </c>
      <c r="J21">
        <v>1</v>
      </c>
      <c r="K21" t="s">
        <v>30</v>
      </c>
      <c r="L21">
        <v>1.25</v>
      </c>
      <c r="P21">
        <f>COUNTIF(Movesets!$A$1:$R$113,A21)</f>
        <v>8</v>
      </c>
      <c r="R21">
        <f>L21</f>
        <v>1.25</v>
      </c>
      <c r="S21">
        <f>M21/2</f>
        <v>0</v>
      </c>
      <c r="T21">
        <f>IF(N21=1,1,0)</f>
        <v>0</v>
      </c>
      <c r="U21" s="8">
        <f>IF(G21="sniping",1,IF(G21="focused",1,IF(G21="enraged",1,IF(G21="recovering",1,IF(G21="diehard",1,IF(G21="hardshell",1,IF(G21="charging",1,0)))))))</f>
        <v>0</v>
      </c>
      <c r="V21" s="8">
        <f>IF(G21="lifeleech",-1,IF(G21="poisoned",-1,IF(G21="exhausted",-1,IF(G21="grabbed",-1,IF(G21="noddingoff",-1,IF(G21="dozing",-1,IF(G21="softened",-1,0)))))))</f>
        <v>0</v>
      </c>
      <c r="W21" s="8">
        <f>IF(H21="sniping",0,IF(H21="focused",0,IF(H21="enraged",0,IF(H21="recovering",-1,IF(H21="diehard",-1,IF(H21="hardshell",-1,IF(H21="charging",-1,0)))))))</f>
        <v>0</v>
      </c>
      <c r="X21" s="8">
        <f>IF(H21="lifeleech",1,IF(H21="poisoned",1,IF(H21="exhausted",1,IF(H21="grabbed",1,IF(H21="noddingoff",1,IF(H21="dozing",1,IF(H21="softened",1,0)))))))</f>
        <v>1</v>
      </c>
      <c r="Y21" s="10">
        <f>SUM(U21:X21)*F21</f>
        <v>1</v>
      </c>
      <c r="Z21" s="12">
        <f>SUM(R21,S21,Y21)*E21</f>
        <v>1.6875</v>
      </c>
      <c r="AA21">
        <f>IF(O21=1,((1-E21)*L21*0.5),0)</f>
        <v>0</v>
      </c>
      <c r="AC21" s="13">
        <f>SUM(Z21,AA21)</f>
        <v>1.6875</v>
      </c>
    </row>
    <row r="22" spans="1:29" x14ac:dyDescent="0.25">
      <c r="A22" t="s">
        <v>211</v>
      </c>
      <c r="C22" s="14" t="s">
        <v>10</v>
      </c>
      <c r="D22">
        <v>3</v>
      </c>
      <c r="E22" s="3">
        <v>0.75</v>
      </c>
      <c r="F22" s="3">
        <v>0.5</v>
      </c>
      <c r="G22" t="s">
        <v>62</v>
      </c>
      <c r="I22" t="s">
        <v>336</v>
      </c>
      <c r="J22">
        <v>0</v>
      </c>
      <c r="K22" t="s">
        <v>30</v>
      </c>
      <c r="L22">
        <v>2.25</v>
      </c>
      <c r="P22">
        <f>COUNTIF(Movesets!$A$1:$R$113,A22)</f>
        <v>7</v>
      </c>
      <c r="R22">
        <f>L22</f>
        <v>2.25</v>
      </c>
      <c r="S22">
        <f>M22/2</f>
        <v>0</v>
      </c>
      <c r="T22">
        <f>IF(N22=1,1,0)</f>
        <v>0</v>
      </c>
      <c r="U22" s="8">
        <f>IF(G22="sniping",1,IF(G22="focused",1,IF(G22="enraged",1,IF(G22="recovering",1,IF(G22="diehard",1,IF(G22="hardshell",1,IF(G22="charging",1,0)))))))</f>
        <v>1</v>
      </c>
      <c r="V22" s="8">
        <f>IF(G22="lifeleech",-1,IF(G22="poisoned",-1,IF(G22="exhausted",-1,IF(G22="grabbed",-1,IF(G22="noddingoff",-1,IF(G22="dozing",-1,IF(G22="softened",-1,0)))))))</f>
        <v>0</v>
      </c>
      <c r="W22" s="8">
        <f>IF(H22="sniping",0,IF(H22="focused",0,IF(H22="enraged",0,IF(H22="recovering",-1,IF(H22="diehard",-1,IF(H22="hardshell",-1,IF(H22="charging",-1,0)))))))</f>
        <v>0</v>
      </c>
      <c r="X22" s="8">
        <f>IF(H22="lifeleech",1,IF(H22="poisoned",1,IF(H22="exhausted",1,IF(H22="grabbed",1,IF(H22="noddingoff",1,IF(H22="dozing",1,IF(H22="softened",1,0)))))))</f>
        <v>0</v>
      </c>
      <c r="Y22" s="10">
        <f>SUM(U22:X22)*F22</f>
        <v>0.5</v>
      </c>
      <c r="Z22" s="12">
        <f>SUM(R22,S22,Y22)*E22</f>
        <v>2.0625</v>
      </c>
      <c r="AA22">
        <f>IF(O22=1,((1-E22)*L22*0.5),0)</f>
        <v>0</v>
      </c>
      <c r="AC22" s="13">
        <f>SUM(Z22,AA22)</f>
        <v>2.0625</v>
      </c>
    </row>
    <row r="23" spans="1:29" x14ac:dyDescent="0.25">
      <c r="A23" t="s">
        <v>117</v>
      </c>
      <c r="C23" s="14" t="s">
        <v>88</v>
      </c>
      <c r="D23">
        <v>1</v>
      </c>
      <c r="E23" s="3">
        <v>1</v>
      </c>
      <c r="F23" s="3">
        <v>1</v>
      </c>
      <c r="G23" s="3" t="s">
        <v>58</v>
      </c>
      <c r="I23" t="s">
        <v>336</v>
      </c>
      <c r="J23" s="17">
        <v>0</v>
      </c>
      <c r="K23" t="s">
        <v>44</v>
      </c>
      <c r="P23">
        <f>COUNTIF(Movesets!$A$1:$R$113,A23)</f>
        <v>7</v>
      </c>
      <c r="R23">
        <f>L23</f>
        <v>0</v>
      </c>
      <c r="S23">
        <f>M23/2</f>
        <v>0</v>
      </c>
      <c r="T23">
        <f>IF(N23=1,1,0)</f>
        <v>0</v>
      </c>
      <c r="U23" s="8">
        <f>IF(G23="sniping",1,IF(G23="focused",1,IF(G23="enraged",1,IF(G23="recovering",1,IF(G23="diehard",1,IF(G23="hardshell",1,IF(G23="charging",1,0)))))))</f>
        <v>1</v>
      </c>
      <c r="V23" s="8">
        <f>IF(G23="lifeleech",-1,IF(G23="poisoned",-1,IF(G23="exhausted",-1,IF(G23="grabbed",-1,IF(G23="noddingoff",-1,IF(G23="dozing",-1,IF(G23="softened",-1,0)))))))</f>
        <v>0</v>
      </c>
      <c r="W23" s="8">
        <f>IF(H23="sniping",0,IF(H23="focused",0,IF(H23="enraged",0,IF(H23="recovering",-1,IF(H23="diehard",-1,IF(H23="hardshell",-1,IF(H23="charging",-1,0)))))))</f>
        <v>0</v>
      </c>
      <c r="X23" s="8">
        <f>IF(H23="lifeleech",1,IF(H23="poisoned",1,IF(H23="exhausted",1,IF(H23="grabbed",1,IF(H23="noddingoff",1,IF(H23="dozing",1,IF(H23="softened",1,0)))))))</f>
        <v>0</v>
      </c>
      <c r="Y23" s="10">
        <f>SUM(U23:X23)*F23</f>
        <v>1</v>
      </c>
      <c r="Z23" s="12">
        <f>SUM(R23,S23,Y23)*E23</f>
        <v>1</v>
      </c>
      <c r="AA23">
        <f>IF(O23=1,((1-E23)*L23*0.5),0)</f>
        <v>0</v>
      </c>
      <c r="AC23" s="13">
        <f>SUM(Z23,AA23)</f>
        <v>1</v>
      </c>
    </row>
    <row r="24" spans="1:29" x14ac:dyDescent="0.25">
      <c r="A24" t="s">
        <v>180</v>
      </c>
      <c r="C24" s="14" t="s">
        <v>178</v>
      </c>
      <c r="D24">
        <v>2</v>
      </c>
      <c r="E24" s="3">
        <v>0.8</v>
      </c>
      <c r="I24" t="s">
        <v>334</v>
      </c>
      <c r="J24">
        <v>1</v>
      </c>
      <c r="K24" t="s">
        <v>30</v>
      </c>
      <c r="L24">
        <v>1.75</v>
      </c>
      <c r="N24">
        <v>1</v>
      </c>
      <c r="P24">
        <f>COUNTIF(Movesets!$A$1:$R$113,A24)</f>
        <v>5</v>
      </c>
      <c r="R24">
        <f>L24</f>
        <v>1.75</v>
      </c>
      <c r="S24">
        <f>M24/2</f>
        <v>0</v>
      </c>
      <c r="T24">
        <f>IF(N24=1,1,0)</f>
        <v>1</v>
      </c>
      <c r="U24" s="8">
        <f>IF(G24="sniping",1,IF(G24="focused",1,IF(G24="enraged",1,IF(G24="recovering",1,IF(G24="diehard",1,IF(G24="hardshell",1,IF(G24="charging",1,0)))))))</f>
        <v>0</v>
      </c>
      <c r="V24" s="8">
        <f>IF(G24="lifeleech",-1,IF(G24="poisoned",-1,IF(G24="exhausted",-1,IF(G24="grabbed",-1,IF(G24="noddingoff",-1,IF(G24="dozing",-1,IF(G24="softened",-1,0)))))))</f>
        <v>0</v>
      </c>
      <c r="W24" s="8">
        <f>IF(H24="sniping",0,IF(H24="focused",0,IF(H24="enraged",0,IF(H24="recovering",-1,IF(H24="diehard",-1,IF(H24="hardshell",-1,IF(H24="charging",-1,0)))))))</f>
        <v>0</v>
      </c>
      <c r="X24" s="8">
        <f>IF(H24="lifeleech",1,IF(H24="poisoned",1,IF(H24="exhausted",1,IF(H24="grabbed",1,IF(H24="noddingoff",1,IF(H24="dozing",1,IF(H24="softened",1,0)))))))</f>
        <v>0</v>
      </c>
      <c r="Y24" s="10">
        <f>SUM(U24:X24)*F24</f>
        <v>0</v>
      </c>
      <c r="Z24" s="12">
        <f>SUM(R24,S24,Y24)*E24</f>
        <v>1.4000000000000001</v>
      </c>
      <c r="AA24">
        <f>IF(O24=1,((1-E24)*L24*0.5),0)</f>
        <v>0</v>
      </c>
      <c r="AC24" s="13">
        <f>SUM(Z24,AA24)</f>
        <v>1.4000000000000001</v>
      </c>
    </row>
    <row r="25" spans="1:29" x14ac:dyDescent="0.25">
      <c r="A25" t="s">
        <v>21</v>
      </c>
      <c r="B25">
        <v>7</v>
      </c>
      <c r="C25" s="14" t="s">
        <v>13</v>
      </c>
      <c r="D25">
        <v>1</v>
      </c>
      <c r="E25" s="3">
        <v>0.85</v>
      </c>
      <c r="I25" t="s">
        <v>344</v>
      </c>
      <c r="J25">
        <v>1</v>
      </c>
      <c r="K25" t="s">
        <v>30</v>
      </c>
      <c r="L25">
        <v>1.25</v>
      </c>
      <c r="N25">
        <v>1</v>
      </c>
      <c r="P25">
        <f>COUNTIF(Movesets!$A$1:$R$113,A25)</f>
        <v>5</v>
      </c>
      <c r="R25">
        <f>L25</f>
        <v>1.25</v>
      </c>
      <c r="S25">
        <f>M25/2</f>
        <v>0</v>
      </c>
      <c r="T25">
        <f>IF(N25=1,1,0)</f>
        <v>1</v>
      </c>
      <c r="U25" s="8">
        <f>IF(G25="sniping",1,IF(G25="focused",1,IF(G25="enraged",1,IF(G25="recovering",1,IF(G25="diehard",1,IF(G25="hardshell",1,IF(G25="charging",1,0)))))))</f>
        <v>0</v>
      </c>
      <c r="V25" s="8">
        <f>IF(G25="lifeleech",-1,IF(G25="poisoned",-1,IF(G25="exhausted",-1,IF(G25="grabbed",-1,IF(G25="noddingoff",-1,IF(G25="dozing",-1,IF(G25="softened",-1,0)))))))</f>
        <v>0</v>
      </c>
      <c r="W25" s="8">
        <f>IF(H25="sniping",0,IF(H25="focused",0,IF(H25="enraged",0,IF(H25="recovering",-1,IF(H25="diehard",-1,IF(H25="hardshell",-1,IF(H25="charging",-1,0)))))))</f>
        <v>0</v>
      </c>
      <c r="X25" s="8">
        <f>IF(H25="lifeleech",1,IF(H25="poisoned",1,IF(H25="exhausted",1,IF(H25="grabbed",1,IF(H25="noddingoff",1,IF(H25="dozing",1,IF(H25="softened",1,0)))))))</f>
        <v>0</v>
      </c>
      <c r="Y25" s="10">
        <f>SUM(U25:X25)*F25</f>
        <v>0</v>
      </c>
      <c r="Z25" s="12">
        <f>SUM(R25,S25,Y25)*E25</f>
        <v>1.0625</v>
      </c>
      <c r="AA25">
        <f>IF(O25=1,((1-E25)*L25*0.5),0)</f>
        <v>0</v>
      </c>
      <c r="AC25" s="13">
        <f>SUM(Z25,AA25)</f>
        <v>1.0625</v>
      </c>
    </row>
    <row r="26" spans="1:29" x14ac:dyDescent="0.25">
      <c r="A26" t="s">
        <v>25</v>
      </c>
      <c r="B26">
        <v>10</v>
      </c>
      <c r="C26" s="14" t="s">
        <v>14</v>
      </c>
      <c r="D26">
        <v>1</v>
      </c>
      <c r="E26" s="3">
        <v>0.5</v>
      </c>
      <c r="I26" t="s">
        <v>359</v>
      </c>
      <c r="J26">
        <v>1</v>
      </c>
      <c r="K26" t="s">
        <v>31</v>
      </c>
      <c r="L26">
        <v>1.5</v>
      </c>
      <c r="O26">
        <v>1</v>
      </c>
      <c r="P26">
        <f>COUNTIF(Movesets!$A$1:$R$113,A26)</f>
        <v>7</v>
      </c>
      <c r="R26">
        <f>L26</f>
        <v>1.5</v>
      </c>
      <c r="S26">
        <f>M26/2</f>
        <v>0</v>
      </c>
      <c r="T26">
        <f>IF(N26=1,1,0)</f>
        <v>0</v>
      </c>
      <c r="U26" s="8">
        <f>IF(G26="sniping",1,IF(G26="focused",1,IF(G26="enraged",1,IF(G26="recovering",1,IF(G26="diehard",1,IF(G26="hardshell",1,IF(G26="charging",1,0)))))))</f>
        <v>0</v>
      </c>
      <c r="V26" s="8">
        <f>IF(G26="lifeleech",-1,IF(G26="poisoned",-1,IF(G26="exhausted",-1,IF(G26="grabbed",-1,IF(G26="noddingoff",-1,IF(G26="dozing",-1,IF(G26="softened",-1,0)))))))</f>
        <v>0</v>
      </c>
      <c r="W26" s="8">
        <f>IF(H26="sniping",0,IF(H26="focused",0,IF(H26="enraged",0,IF(H26="recovering",-1,IF(H26="diehard",-1,IF(H26="hardshell",-1,IF(H26="charging",-1,0)))))))</f>
        <v>0</v>
      </c>
      <c r="X26" s="8">
        <f>IF(H26="lifeleech",1,IF(H26="poisoned",1,IF(H26="exhausted",1,IF(H26="grabbed",1,IF(H26="noddingoff",1,IF(H26="dozing",1,IF(H26="softened",1,0)))))))</f>
        <v>0</v>
      </c>
      <c r="Y26" s="10">
        <f>SUM(U26:X26)*F26</f>
        <v>0</v>
      </c>
      <c r="Z26" s="12">
        <f>SUM(R26,S26,Y26)*E26</f>
        <v>0.75</v>
      </c>
      <c r="AA26">
        <f>IF(O26=1,((1-E26)*L26*0.5),0)</f>
        <v>0.375</v>
      </c>
      <c r="AC26" s="13">
        <f>SUM(Z26,AA26)</f>
        <v>1.125</v>
      </c>
    </row>
    <row r="27" spans="1:29" x14ac:dyDescent="0.25">
      <c r="A27" t="s">
        <v>64</v>
      </c>
      <c r="C27" s="14" t="s">
        <v>13</v>
      </c>
      <c r="D27">
        <v>2</v>
      </c>
      <c r="E27" s="3">
        <v>0.75</v>
      </c>
      <c r="F27" s="3">
        <v>1</v>
      </c>
      <c r="G27" t="s">
        <v>43</v>
      </c>
      <c r="I27" t="s">
        <v>349</v>
      </c>
      <c r="J27">
        <v>0</v>
      </c>
      <c r="K27" t="s">
        <v>30</v>
      </c>
      <c r="L27">
        <v>1.25</v>
      </c>
      <c r="N27">
        <v>1</v>
      </c>
      <c r="P27">
        <f>COUNTIF(Movesets!$A$1:$R$113,A27)</f>
        <v>7</v>
      </c>
      <c r="R27">
        <f>L27</f>
        <v>1.25</v>
      </c>
      <c r="S27">
        <f>M27/2</f>
        <v>0</v>
      </c>
      <c r="T27">
        <f>IF(N27=1,1,0)</f>
        <v>1</v>
      </c>
      <c r="U27" s="8">
        <f>IF(G27="sniping",1,IF(G27="focused",1,IF(G27="enraged",1,IF(G27="recovering",1,IF(G27="diehard",1,IF(G27="hardshell",1,IF(G27="charging",1,0)))))))</f>
        <v>1</v>
      </c>
      <c r="V27" s="8">
        <f>IF(G27="lifeleech",-1,IF(G27="poisoned",-1,IF(G27="exhausted",-1,IF(G27="grabbed",-1,IF(G27="noddingoff",-1,IF(G27="dozing",-1,IF(G27="softened",-1,0)))))))</f>
        <v>0</v>
      </c>
      <c r="W27" s="8">
        <f>IF(H27="sniping",0,IF(H27="focused",0,IF(H27="enraged",0,IF(H27="recovering",-1,IF(H27="diehard",-1,IF(H27="hardshell",-1,IF(H27="charging",-1,0)))))))</f>
        <v>0</v>
      </c>
      <c r="X27" s="8">
        <f>IF(H27="lifeleech",1,IF(H27="poisoned",1,IF(H27="exhausted",1,IF(H27="grabbed",1,IF(H27="noddingoff",1,IF(H27="dozing",1,IF(H27="softened",1,0)))))))</f>
        <v>0</v>
      </c>
      <c r="Y27" s="10">
        <f>SUM(U27:X27)*F27</f>
        <v>1</v>
      </c>
      <c r="Z27" s="12">
        <f>SUM(R27,S27,Y27)*E27</f>
        <v>1.6875</v>
      </c>
      <c r="AA27">
        <f>IF(O27=1,((1-E27)*L27*0.5),0)</f>
        <v>0</v>
      </c>
      <c r="AC27" s="13">
        <f>SUM(Z27,AA27)</f>
        <v>1.6875</v>
      </c>
    </row>
    <row r="28" spans="1:29" x14ac:dyDescent="0.25">
      <c r="A28" t="s">
        <v>60</v>
      </c>
      <c r="C28" s="14" t="s">
        <v>88</v>
      </c>
      <c r="D28">
        <v>3</v>
      </c>
      <c r="E28" s="3">
        <v>1</v>
      </c>
      <c r="F28" s="3">
        <v>1</v>
      </c>
      <c r="G28" t="s">
        <v>50</v>
      </c>
      <c r="H28" t="s">
        <v>54</v>
      </c>
      <c r="I28" t="s">
        <v>349</v>
      </c>
      <c r="J28">
        <v>3</v>
      </c>
      <c r="K28" t="s">
        <v>44</v>
      </c>
      <c r="N28">
        <v>1</v>
      </c>
      <c r="P28">
        <f>COUNTIF(Movesets!$A$1:$R$113,A28)</f>
        <v>6</v>
      </c>
      <c r="R28">
        <f>L28</f>
        <v>0</v>
      </c>
      <c r="S28">
        <f>M28/2</f>
        <v>0</v>
      </c>
      <c r="T28">
        <f>IF(N28=1,1,0)</f>
        <v>1</v>
      </c>
      <c r="U28" s="8">
        <f>IF(G28="sniping",1,IF(G28="focused",1,IF(G28="enraged",1,IF(G28="recovering",1,IF(G28="diehard",1,IF(G28="hardshell",1,IF(G28="charging",1,0)))))))</f>
        <v>1</v>
      </c>
      <c r="V28" s="8">
        <f>IF(G28="lifeleech",-1,IF(G28="poisoned",-1,IF(G28="exhausted",-1,IF(G28="grabbed",-1,IF(G28="noddingoff",-1,IF(G28="dozing",-1,IF(G28="softened",-1,0)))))))</f>
        <v>0</v>
      </c>
      <c r="W28" s="8">
        <f>IF(H28="sniping",0,IF(H28="focused",0,IF(H28="enraged",0,IF(H28="recovering",-1,IF(H28="diehard",-1,IF(H28="hardshell",-1,IF(H28="charging",-1,0)))))))</f>
        <v>0</v>
      </c>
      <c r="X28" s="8">
        <f>IF(H28="lifeleech",1,IF(H28="poisoned",1,IF(H28="exhausted",1,IF(H28="grabbed",1,IF(H28="noddingoff",1,IF(H28="dozing",1,IF(H28="softened",1,0)))))))</f>
        <v>1</v>
      </c>
      <c r="Y28" s="10">
        <f>SUM(U28:X28)*F28</f>
        <v>2</v>
      </c>
      <c r="Z28" s="12">
        <f>SUM(R28,S28,Y28)*E28</f>
        <v>2</v>
      </c>
      <c r="AA28">
        <f>IF(O28=1,((1-E28)*L28*0.5),0)</f>
        <v>0</v>
      </c>
      <c r="AC28" s="13">
        <f>SUM(Z28,AA28)</f>
        <v>2</v>
      </c>
    </row>
    <row r="29" spans="1:29" x14ac:dyDescent="0.25">
      <c r="A29" t="s">
        <v>113</v>
      </c>
      <c r="C29" s="14" t="s">
        <v>88</v>
      </c>
      <c r="D29">
        <v>2</v>
      </c>
      <c r="E29" s="3">
        <v>1</v>
      </c>
      <c r="F29" s="3">
        <v>1</v>
      </c>
      <c r="H29" t="s">
        <v>115</v>
      </c>
      <c r="I29" t="s">
        <v>353</v>
      </c>
      <c r="J29">
        <v>1</v>
      </c>
      <c r="K29" t="s">
        <v>44</v>
      </c>
      <c r="N29">
        <v>1</v>
      </c>
      <c r="P29">
        <f>COUNTIF(Movesets!$A$1:$R$113,A29)</f>
        <v>5</v>
      </c>
      <c r="R29">
        <f>L29</f>
        <v>0</v>
      </c>
      <c r="S29">
        <f>M29/2</f>
        <v>0</v>
      </c>
      <c r="T29">
        <f>IF(N29=1,1,0)</f>
        <v>1</v>
      </c>
      <c r="U29" s="8">
        <f>IF(G29="sniping",1,IF(G29="focused",1,IF(G29="enraged",1,IF(G29="recovering",1,IF(G29="diehard",1,IF(G29="hardshell",1,IF(G29="charging",1,0)))))))</f>
        <v>0</v>
      </c>
      <c r="V29" s="8">
        <f>IF(G29="lifeleech",-1,IF(G29="poisoned",-1,IF(G29="exhausted",-1,IF(G29="grabbed",-1,IF(G29="noddingoff",-1,IF(G29="dozing",-1,IF(G29="softened",-1,0)))))))</f>
        <v>0</v>
      </c>
      <c r="W29" s="8">
        <f>IF(H29="sniping",0,IF(H29="focused",0,IF(H29="enraged",0,IF(H29="recovering",-1,IF(H29="diehard",-1,IF(H29="hardshell",-1,IF(H29="charging",-1,0)))))))</f>
        <v>0</v>
      </c>
      <c r="X29" s="8">
        <f>IF(H29="lifeleech",1,IF(H29="poisoned",1,IF(H29="exhausted",1,IF(H29="grabbed",1,IF(H29="noddingoff",1,IF(H29="dozing",1,IF(H29="softened",1,0)))))))</f>
        <v>1</v>
      </c>
      <c r="Y29" s="10">
        <f>SUM(U29:X29)*F29</f>
        <v>1</v>
      </c>
      <c r="Z29" s="12">
        <f>SUM(R29,S29,Y29)*E29</f>
        <v>1</v>
      </c>
      <c r="AA29">
        <f>IF(O29=1,((1-E29)*L29*0.5),0)</f>
        <v>0</v>
      </c>
      <c r="AC29" s="13">
        <f>SUM(Z29,AA29)</f>
        <v>1</v>
      </c>
    </row>
    <row r="30" spans="1:29" x14ac:dyDescent="0.25">
      <c r="A30" t="s">
        <v>39</v>
      </c>
      <c r="C30" s="14" t="s">
        <v>88</v>
      </c>
      <c r="D30">
        <v>2</v>
      </c>
      <c r="E30" s="3">
        <v>1</v>
      </c>
      <c r="F30" s="3">
        <v>1</v>
      </c>
      <c r="G30" t="s">
        <v>43</v>
      </c>
      <c r="I30" t="s">
        <v>353</v>
      </c>
      <c r="J30">
        <v>0</v>
      </c>
      <c r="K30" t="s">
        <v>44</v>
      </c>
      <c r="M30">
        <v>4</v>
      </c>
      <c r="P30">
        <f>COUNTIF(Movesets!$A$1:$R$113,A30)</f>
        <v>8</v>
      </c>
      <c r="R30">
        <f>L30</f>
        <v>0</v>
      </c>
      <c r="S30">
        <f>M30/2</f>
        <v>2</v>
      </c>
      <c r="T30">
        <f>IF(N30=1,1,0)</f>
        <v>0</v>
      </c>
      <c r="U30" s="8">
        <f>IF(G30="sniping",1,IF(G30="focused",1,IF(G30="enraged",1,IF(G30="recovering",1,IF(G30="diehard",1,IF(G30="hardshell",1,IF(G30="charging",1,0)))))))</f>
        <v>1</v>
      </c>
      <c r="V30" s="8">
        <f>IF(G30="lifeleech",-1,IF(G30="poisoned",-1,IF(G30="exhausted",-1,IF(G30="grabbed",-1,IF(G30="noddingoff",-1,IF(G30="dozing",-1,IF(G30="softened",-1,0)))))))</f>
        <v>0</v>
      </c>
      <c r="W30" s="8">
        <f>IF(H30="sniping",0,IF(H30="focused",0,IF(H30="enraged",0,IF(H30="recovering",-1,IF(H30="diehard",-1,IF(H30="hardshell",-1,IF(H30="charging",-1,0)))))))</f>
        <v>0</v>
      </c>
      <c r="X30" s="8">
        <f>IF(H30="lifeleech",1,IF(H30="poisoned",1,IF(H30="exhausted",1,IF(H30="grabbed",1,IF(H30="noddingoff",1,IF(H30="dozing",1,IF(H30="softened",1,0)))))))</f>
        <v>0</v>
      </c>
      <c r="Y30" s="10">
        <f>SUM(U30:X30)*F30</f>
        <v>1</v>
      </c>
      <c r="Z30" s="12">
        <f>SUM(R30,S30,Y30)*E30</f>
        <v>3</v>
      </c>
      <c r="AA30">
        <f>IF(O30=1,((1-E30)*L30*0.5),0)</f>
        <v>0</v>
      </c>
      <c r="AC30" s="13">
        <f>SUM(Z30,AA30)</f>
        <v>3</v>
      </c>
    </row>
    <row r="31" spans="1:29" x14ac:dyDescent="0.25">
      <c r="A31" t="s">
        <v>315</v>
      </c>
      <c r="C31" s="14" t="s">
        <v>12</v>
      </c>
      <c r="D31">
        <v>2</v>
      </c>
      <c r="E31" s="3">
        <v>0.8</v>
      </c>
      <c r="F31" s="3">
        <v>0.8</v>
      </c>
      <c r="H31" t="s">
        <v>316</v>
      </c>
      <c r="I31" t="s">
        <v>377</v>
      </c>
      <c r="J31">
        <v>1</v>
      </c>
      <c r="K31" t="s">
        <v>195</v>
      </c>
      <c r="L31">
        <v>2.25</v>
      </c>
      <c r="P31">
        <f>COUNTIF(Movesets!$A$1:$R$113,A31)</f>
        <v>1</v>
      </c>
      <c r="Q31" t="s">
        <v>299</v>
      </c>
      <c r="R31">
        <f>L31</f>
        <v>2.25</v>
      </c>
      <c r="S31">
        <f>M31/2</f>
        <v>0</v>
      </c>
      <c r="T31">
        <f>IF(N31=1,1,0)</f>
        <v>0</v>
      </c>
      <c r="U31" s="8">
        <f>IF(G31="sniping",1,IF(G31="focused",1,IF(G31="enraged",1,IF(G31="recovering",1,IF(G31="diehard",1,IF(G31="hardshell",1,IF(G31="charging",1,0)))))))</f>
        <v>0</v>
      </c>
      <c r="V31" s="8">
        <f>IF(G31="lifeleech",-1,IF(G31="poisoned",-1,IF(G31="exhausted",-1,IF(G31="grabbed",-1,IF(G31="noddingoff",-1,IF(G31="dozing",-1,IF(G31="softened",-1,0)))))))</f>
        <v>0</v>
      </c>
      <c r="W31" s="8">
        <f>IF(H31="sniping",0,IF(H31="focused",0,IF(H31="enraged",0,IF(H31="recovering",-1,IF(H31="diehard",-1,IF(H31="hardshell",-1,IF(H31="charging",-1,0)))))))</f>
        <v>0</v>
      </c>
      <c r="X31" s="8">
        <f>IF(H31="lifeleech",1,IF(H31="poisoned",1,IF(H31="exhausted",1,IF(H31="grabbed",1,IF(H31="noddingoff",1,IF(H31="dozing",1,IF(H31="softened",1,0)))))))</f>
        <v>0</v>
      </c>
      <c r="Y31" s="10">
        <f>SUM(U31:X31)*F31</f>
        <v>0</v>
      </c>
      <c r="Z31" s="12">
        <f>SUM(R31,S31,Y31)*E31</f>
        <v>1.8</v>
      </c>
      <c r="AA31">
        <f>IF(O31=1,((1-E31)*L31*0.5),0)</f>
        <v>0</v>
      </c>
      <c r="AC31" s="13">
        <f>SUM(Z31,AA31)</f>
        <v>1.8</v>
      </c>
    </row>
    <row r="32" spans="1:29" x14ac:dyDescent="0.25">
      <c r="A32" t="s">
        <v>314</v>
      </c>
      <c r="C32" s="14" t="s">
        <v>12</v>
      </c>
      <c r="D32">
        <v>2</v>
      </c>
      <c r="E32" s="3">
        <v>0.8</v>
      </c>
      <c r="F32" s="3">
        <v>0.8</v>
      </c>
      <c r="H32" t="s">
        <v>53</v>
      </c>
      <c r="I32" t="s">
        <v>377</v>
      </c>
      <c r="J32">
        <v>1</v>
      </c>
      <c r="K32" t="s">
        <v>30</v>
      </c>
      <c r="L32">
        <v>2.25</v>
      </c>
      <c r="P32">
        <f>COUNTIF(Movesets!$A$1:$R$113,A32)</f>
        <v>2</v>
      </c>
      <c r="R32">
        <f>L32</f>
        <v>2.25</v>
      </c>
      <c r="S32">
        <f>M32/2</f>
        <v>0</v>
      </c>
      <c r="T32">
        <f>IF(N32=1,1,0)</f>
        <v>0</v>
      </c>
      <c r="U32" s="8">
        <f>IF(G32="sniping",1,IF(G32="focused",1,IF(G32="enraged",1,IF(G32="recovering",1,IF(G32="diehard",1,IF(G32="hardshell",1,IF(G32="charging",1,0)))))))</f>
        <v>0</v>
      </c>
      <c r="V32" s="8">
        <f>IF(G32="lifeleech",-1,IF(G32="poisoned",-1,IF(G32="exhausted",-1,IF(G32="grabbed",-1,IF(G32="noddingoff",-1,IF(G32="dozing",-1,IF(G32="softened",-1,0)))))))</f>
        <v>0</v>
      </c>
      <c r="W32" s="8">
        <f>IF(H32="sniping",0,IF(H32="focused",0,IF(H32="enraged",0,IF(H32="recovering",-1,IF(H32="diehard",-1,IF(H32="hardshell",-1,IF(H32="charging",-1,0)))))))</f>
        <v>0</v>
      </c>
      <c r="X32" s="8">
        <f>IF(H32="lifeleech",1,IF(H32="poisoned",1,IF(H32="exhausted",1,IF(H32="grabbed",1,IF(H32="noddingoff",1,IF(H32="dozing",1,IF(H32="softened",1,0)))))))</f>
        <v>1</v>
      </c>
      <c r="Y32" s="10">
        <f>SUM(U32:X32)*F32</f>
        <v>0.8</v>
      </c>
      <c r="Z32" s="12">
        <f>SUM(R32,S32,Y32)*E32</f>
        <v>2.44</v>
      </c>
      <c r="AA32">
        <f>IF(O32=1,((1-E32)*L32*0.5),0)</f>
        <v>0</v>
      </c>
      <c r="AC32" s="13">
        <f>SUM(Z32,AA32)</f>
        <v>2.44</v>
      </c>
    </row>
    <row r="33" spans="1:29" x14ac:dyDescent="0.25">
      <c r="A33" t="s">
        <v>52</v>
      </c>
      <c r="C33" s="14" t="s">
        <v>14</v>
      </c>
      <c r="D33">
        <v>2</v>
      </c>
      <c r="E33" s="3">
        <v>0.8</v>
      </c>
      <c r="F33" s="3">
        <v>0.8</v>
      </c>
      <c r="H33" t="s">
        <v>51</v>
      </c>
      <c r="I33" s="5" t="s">
        <v>351</v>
      </c>
      <c r="J33">
        <v>1</v>
      </c>
      <c r="K33" t="s">
        <v>30</v>
      </c>
      <c r="L33">
        <v>1.75</v>
      </c>
      <c r="N33">
        <v>1</v>
      </c>
      <c r="P33">
        <f>COUNTIF(Movesets!$A$1:$R$113,A33)</f>
        <v>7</v>
      </c>
      <c r="R33">
        <f>L33</f>
        <v>1.75</v>
      </c>
      <c r="S33">
        <f>M33/2</f>
        <v>0</v>
      </c>
      <c r="T33">
        <f>IF(N33=1,1,0)</f>
        <v>1</v>
      </c>
      <c r="U33" s="8">
        <f>IF(G33="sniping",1,IF(G33="focused",1,IF(G33="enraged",1,IF(G33="recovering",1,IF(G33="diehard",1,IF(G33="hardshell",1,IF(G33="charging",1,0)))))))</f>
        <v>0</v>
      </c>
      <c r="V33" s="8">
        <f>IF(G33="lifeleech",-1,IF(G33="poisoned",-1,IF(G33="exhausted",-1,IF(G33="grabbed",-1,IF(G33="noddingoff",-1,IF(G33="dozing",-1,IF(G33="softened",-1,0)))))))</f>
        <v>0</v>
      </c>
      <c r="W33" s="8">
        <f>IF(H33="sniping",0,IF(H33="focused",0,IF(H33="enraged",0,IF(H33="recovering",-1,IF(H33="diehard",-1,IF(H33="hardshell",-1,IF(H33="charging",-1,0)))))))</f>
        <v>0</v>
      </c>
      <c r="X33" s="8">
        <f>IF(H33="lifeleech",1,IF(H33="poisoned",1,IF(H33="exhausted",1,IF(H33="grabbed",1,IF(H33="noddingoff",1,IF(H33="dozing",1,IF(H33="softened",1,0)))))))</f>
        <v>0</v>
      </c>
      <c r="Y33" s="10">
        <f>SUM(U33:X33)*F33</f>
        <v>0</v>
      </c>
      <c r="Z33" s="12">
        <f>SUM(R33,S33,Y33)*E33</f>
        <v>1.4000000000000001</v>
      </c>
      <c r="AA33">
        <f>IF(O33=1,((1-E33)*L33*0.5),0)</f>
        <v>0</v>
      </c>
      <c r="AC33" s="13">
        <f>SUM(Z33,AA33)</f>
        <v>1.4000000000000001</v>
      </c>
    </row>
    <row r="34" spans="1:29" x14ac:dyDescent="0.25">
      <c r="A34" t="s">
        <v>116</v>
      </c>
      <c r="C34" s="14" t="s">
        <v>88</v>
      </c>
      <c r="D34">
        <v>1</v>
      </c>
      <c r="E34" s="3">
        <v>1</v>
      </c>
      <c r="F34" s="3">
        <v>1</v>
      </c>
      <c r="G34" t="s">
        <v>51</v>
      </c>
      <c r="I34" t="s">
        <v>351</v>
      </c>
      <c r="J34">
        <v>0</v>
      </c>
      <c r="K34" t="s">
        <v>44</v>
      </c>
      <c r="P34">
        <f>COUNTIF(Movesets!$A$1:$R$113,A34)</f>
        <v>5</v>
      </c>
      <c r="R34">
        <f>L34</f>
        <v>0</v>
      </c>
      <c r="S34">
        <f>M34/2</f>
        <v>0</v>
      </c>
      <c r="T34">
        <f>IF(N34=1,1,0)</f>
        <v>0</v>
      </c>
      <c r="U34" s="8">
        <f>IF(G34="sniping",1,IF(G34="focused",1,IF(G34="enraged",1,IF(G34="recovering",1,IF(G34="diehard",1,IF(G34="hardshell",1,IF(G34="charging",1,0)))))))</f>
        <v>1</v>
      </c>
      <c r="V34" s="8">
        <f>IF(G34="lifeleech",-1,IF(G34="poisoned",-1,IF(G34="exhausted",-1,IF(G34="grabbed",-1,IF(G34="noddingoff",-1,IF(G34="dozing",-1,IF(G34="softened",-1,0)))))))</f>
        <v>0</v>
      </c>
      <c r="W34" s="8">
        <f>IF(H34="sniping",0,IF(H34="focused",0,IF(H34="enraged",0,IF(H34="recovering",-1,IF(H34="diehard",-1,IF(H34="hardshell",-1,IF(H34="charging",-1,0)))))))</f>
        <v>0</v>
      </c>
      <c r="X34" s="8">
        <f>IF(H34="lifeleech",1,IF(H34="poisoned",1,IF(H34="exhausted",1,IF(H34="grabbed",1,IF(H34="noddingoff",1,IF(H34="dozing",1,IF(H34="softened",1,0)))))))</f>
        <v>0</v>
      </c>
      <c r="Y34" s="10">
        <f>SUM(U34:X34)*F34</f>
        <v>1</v>
      </c>
      <c r="Z34" s="12">
        <f>SUM(R34,S34,Y34)*E34</f>
        <v>1</v>
      </c>
      <c r="AA34">
        <f>IF(O34=1,((1-E34)*L34*0.5),0)</f>
        <v>0</v>
      </c>
      <c r="AC34" s="13">
        <f>SUM(Z34,AA34)</f>
        <v>1</v>
      </c>
    </row>
    <row r="35" spans="1:29" x14ac:dyDescent="0.25">
      <c r="A35" t="s">
        <v>272</v>
      </c>
      <c r="C35" s="14" t="s">
        <v>13</v>
      </c>
      <c r="D35">
        <v>2</v>
      </c>
      <c r="E35" s="3">
        <v>0.5</v>
      </c>
      <c r="F35" s="3">
        <v>0.5</v>
      </c>
      <c r="H35" t="s">
        <v>27</v>
      </c>
      <c r="I35" t="s">
        <v>341</v>
      </c>
      <c r="J35">
        <v>1</v>
      </c>
      <c r="K35" t="s">
        <v>31</v>
      </c>
      <c r="L35">
        <v>2.25</v>
      </c>
      <c r="O35">
        <v>1</v>
      </c>
      <c r="P35">
        <f>COUNTIF(Movesets!$A$1:$R$113,A35)</f>
        <v>2</v>
      </c>
      <c r="R35">
        <f>L35</f>
        <v>2.25</v>
      </c>
      <c r="S35">
        <f>M35/2</f>
        <v>0</v>
      </c>
      <c r="T35">
        <f>IF(N35=1,1,0)</f>
        <v>0</v>
      </c>
      <c r="U35" s="8">
        <f>IF(G35="sniping",1,IF(G35="focused",1,IF(G35="enraged",1,IF(G35="recovering",1,IF(G35="diehard",1,IF(G35="hardshell",1,IF(G35="charging",1,0)))))))</f>
        <v>0</v>
      </c>
      <c r="V35" s="8">
        <f>IF(G35="lifeleech",-1,IF(G35="poisoned",-1,IF(G35="exhausted",-1,IF(G35="grabbed",-1,IF(G35="noddingoff",-1,IF(G35="dozing",-1,IF(G35="softened",-1,0)))))))</f>
        <v>0</v>
      </c>
      <c r="W35" s="8">
        <f>IF(H35="sniping",0,IF(H35="focused",0,IF(H35="enraged",0,IF(H35="recovering",-1,IF(H35="diehard",-1,IF(H35="hardshell",-1,IF(H35="charging",-1,0)))))))</f>
        <v>0</v>
      </c>
      <c r="X35" s="8">
        <f>IF(H35="lifeleech",1,IF(H35="poisoned",1,IF(H35="exhausted",1,IF(H35="grabbed",1,IF(H35="noddingoff",1,IF(H35="dozing",1,IF(H35="softened",1,0)))))))</f>
        <v>1</v>
      </c>
      <c r="Y35" s="10">
        <f>SUM(U35:X35)*F35</f>
        <v>0.5</v>
      </c>
      <c r="Z35" s="12">
        <f>SUM(R35,S35,Y35)*E35</f>
        <v>1.375</v>
      </c>
      <c r="AA35">
        <f>IF(O35=1,((1-E35)*L35*0.5),0)</f>
        <v>0.5625</v>
      </c>
      <c r="AC35" s="13">
        <f>SUM(Z35,AA35)</f>
        <v>1.9375</v>
      </c>
    </row>
    <row r="36" spans="1:29" x14ac:dyDescent="0.25">
      <c r="A36" t="s">
        <v>89</v>
      </c>
      <c r="C36" s="14" t="s">
        <v>13</v>
      </c>
      <c r="D36">
        <v>2</v>
      </c>
      <c r="E36" s="3">
        <v>0.8</v>
      </c>
      <c r="I36" t="s">
        <v>333</v>
      </c>
      <c r="J36">
        <v>1</v>
      </c>
      <c r="K36" t="s">
        <v>193</v>
      </c>
      <c r="L36">
        <v>1.75</v>
      </c>
      <c r="P36">
        <f>COUNTIF(Movesets!$A$1:$R$113,A36)</f>
        <v>8</v>
      </c>
      <c r="R36">
        <f>L36</f>
        <v>1.75</v>
      </c>
      <c r="S36">
        <f>M36/2</f>
        <v>0</v>
      </c>
      <c r="T36">
        <f>IF(N36=1,1,0)</f>
        <v>0</v>
      </c>
      <c r="U36" s="8">
        <f>IF(G36="sniping",1,IF(G36="focused",1,IF(G36="enraged",1,IF(G36="recovering",1,IF(G36="diehard",1,IF(G36="hardshell",1,IF(G36="charging",1,0)))))))</f>
        <v>0</v>
      </c>
      <c r="V36" s="8">
        <f>IF(G36="lifeleech",-1,IF(G36="poisoned",-1,IF(G36="exhausted",-1,IF(G36="grabbed",-1,IF(G36="noddingoff",-1,IF(G36="dozing",-1,IF(G36="softened",-1,0)))))))</f>
        <v>0</v>
      </c>
      <c r="W36" s="8">
        <f>IF(H36="sniping",0,IF(H36="focused",0,IF(H36="enraged",0,IF(H36="recovering",-1,IF(H36="diehard",-1,IF(H36="hardshell",-1,IF(H36="charging",-1,0)))))))</f>
        <v>0</v>
      </c>
      <c r="X36" s="8">
        <f>IF(H36="lifeleech",1,IF(H36="poisoned",1,IF(H36="exhausted",1,IF(H36="grabbed",1,IF(H36="noddingoff",1,IF(H36="dozing",1,IF(H36="softened",1,0)))))))</f>
        <v>0</v>
      </c>
      <c r="Y36" s="10">
        <f>SUM(U36:X36)*F36</f>
        <v>0</v>
      </c>
      <c r="Z36" s="12">
        <f>SUM(R36,S36,Y36)*E36</f>
        <v>1.4000000000000001</v>
      </c>
      <c r="AA36">
        <f>IF(O36=1,((1-E36)*L36*0.5),0)</f>
        <v>0</v>
      </c>
      <c r="AC36" s="13">
        <f>SUM(Z36,AA36)</f>
        <v>1.4000000000000001</v>
      </c>
    </row>
    <row r="37" spans="1:29" x14ac:dyDescent="0.25">
      <c r="A37" s="5" t="s">
        <v>197</v>
      </c>
      <c r="B37" s="1"/>
      <c r="C37" s="14" t="s">
        <v>13</v>
      </c>
      <c r="D37" s="5">
        <v>1</v>
      </c>
      <c r="E37" s="6">
        <v>1</v>
      </c>
      <c r="F37" s="6"/>
      <c r="G37" s="5"/>
      <c r="H37" s="5"/>
      <c r="I37" s="5" t="s">
        <v>333</v>
      </c>
      <c r="J37" s="5">
        <v>1</v>
      </c>
      <c r="K37" s="5" t="s">
        <v>193</v>
      </c>
      <c r="L37">
        <v>1.25</v>
      </c>
      <c r="M37" s="1"/>
      <c r="N37" s="1"/>
      <c r="O37" s="1"/>
      <c r="P37">
        <f>COUNTIF(Movesets!$A$1:$R$113,A37)</f>
        <v>8</v>
      </c>
      <c r="Q37" s="1"/>
      <c r="R37">
        <f>L37</f>
        <v>1.25</v>
      </c>
      <c r="S37">
        <f>M37/2</f>
        <v>0</v>
      </c>
      <c r="T37">
        <f>IF(N37=1,1,0)</f>
        <v>0</v>
      </c>
      <c r="U37" s="8">
        <f>IF(G37="sniping",1,IF(G37="focused",1,IF(G37="enraged",1,IF(G37="recovering",1,IF(G37="diehard",1,IF(G37="hardshell",1,IF(G37="charging",1,0)))))))</f>
        <v>0</v>
      </c>
      <c r="V37" s="8">
        <f>IF(G37="lifeleech",-1,IF(G37="poisoned",-1,IF(G37="exhausted",-1,IF(G37="grabbed",-1,IF(G37="noddingoff",-1,IF(G37="dozing",-1,IF(G37="softened",-1,0)))))))</f>
        <v>0</v>
      </c>
      <c r="W37" s="8">
        <f>IF(H37="sniping",0,IF(H37="focused",0,IF(H37="enraged",0,IF(H37="recovering",-1,IF(H37="diehard",-1,IF(H37="hardshell",-1,IF(H37="charging",-1,0)))))))</f>
        <v>0</v>
      </c>
      <c r="X37" s="8">
        <f>IF(H37="lifeleech",1,IF(H37="poisoned",1,IF(H37="exhausted",1,IF(H37="grabbed",1,IF(H37="noddingoff",1,IF(H37="dozing",1,IF(H37="softened",1,0)))))))</f>
        <v>0</v>
      </c>
      <c r="Y37" s="10">
        <f>SUM(U37:X37)*F37</f>
        <v>0</v>
      </c>
      <c r="Z37" s="12">
        <f>SUM(R37,S37,Y37)*E37</f>
        <v>1.25</v>
      </c>
      <c r="AA37">
        <f>IF(O37=1,((1-E37)*L37*0.5),0)</f>
        <v>0</v>
      </c>
      <c r="AC37" s="13">
        <f>SUM(Z37,AA37)</f>
        <v>1.25</v>
      </c>
    </row>
    <row r="38" spans="1:29" x14ac:dyDescent="0.25">
      <c r="A38" t="s">
        <v>15</v>
      </c>
      <c r="C38" s="14" t="s">
        <v>12</v>
      </c>
      <c r="D38">
        <v>1</v>
      </c>
      <c r="E38" s="3">
        <v>1</v>
      </c>
      <c r="I38" t="s">
        <v>333</v>
      </c>
      <c r="J38">
        <v>1</v>
      </c>
      <c r="K38" t="s">
        <v>193</v>
      </c>
      <c r="L38">
        <v>1.25</v>
      </c>
      <c r="P38">
        <f>COUNTIF(Movesets!$A$1:$R$113,A38)</f>
        <v>7</v>
      </c>
      <c r="R38">
        <f>L38</f>
        <v>1.25</v>
      </c>
      <c r="S38">
        <f>M38/2</f>
        <v>0</v>
      </c>
      <c r="T38">
        <f>IF(N38=1,1,0)</f>
        <v>0</v>
      </c>
      <c r="U38" s="8">
        <f>IF(G38="sniping",1,IF(G38="focused",1,IF(G38="enraged",1,IF(G38="recovering",1,IF(G38="diehard",1,IF(G38="hardshell",1,IF(G38="charging",1,0)))))))</f>
        <v>0</v>
      </c>
      <c r="V38" s="8">
        <f>IF(G38="lifeleech",-1,IF(G38="poisoned",-1,IF(G38="exhausted",-1,IF(G38="grabbed",-1,IF(G38="noddingoff",-1,IF(G38="dozing",-1,IF(G38="softened",-1,0)))))))</f>
        <v>0</v>
      </c>
      <c r="W38" s="8">
        <f>IF(H38="sniping",0,IF(H38="focused",0,IF(H38="enraged",0,IF(H38="recovering",-1,IF(H38="diehard",-1,IF(H38="hardshell",-1,IF(H38="charging",-1,0)))))))</f>
        <v>0</v>
      </c>
      <c r="X38" s="8">
        <f>IF(H38="lifeleech",1,IF(H38="poisoned",1,IF(H38="exhausted",1,IF(H38="grabbed",1,IF(H38="noddingoff",1,IF(H38="dozing",1,IF(H38="softened",1,0)))))))</f>
        <v>0</v>
      </c>
      <c r="Y38" s="10">
        <f>SUM(U38:X38)*F38</f>
        <v>0</v>
      </c>
      <c r="Z38" s="12">
        <f>SUM(R38,S38,Y38)*E38</f>
        <v>1.25</v>
      </c>
      <c r="AA38">
        <f>IF(O38=1,((1-E38)*L38*0.5),0)</f>
        <v>0</v>
      </c>
      <c r="AC38" s="13">
        <f>SUM(Z38,AA38)</f>
        <v>1.25</v>
      </c>
    </row>
    <row r="39" spans="1:29" x14ac:dyDescent="0.25">
      <c r="A39" t="s">
        <v>177</v>
      </c>
      <c r="C39" s="14" t="s">
        <v>178</v>
      </c>
      <c r="D39">
        <v>2</v>
      </c>
      <c r="E39" s="3">
        <v>0.8</v>
      </c>
      <c r="I39" t="s">
        <v>350</v>
      </c>
      <c r="J39">
        <v>1</v>
      </c>
      <c r="K39" t="s">
        <v>30</v>
      </c>
      <c r="L39">
        <v>1.25</v>
      </c>
      <c r="N39">
        <v>1</v>
      </c>
      <c r="P39">
        <f>COUNTIF(Movesets!$A$1:$R$113,A39)</f>
        <v>7</v>
      </c>
      <c r="R39">
        <f>L39</f>
        <v>1.25</v>
      </c>
      <c r="S39">
        <f>M39/2</f>
        <v>0</v>
      </c>
      <c r="T39">
        <f>IF(N39=1,1,0)</f>
        <v>1</v>
      </c>
      <c r="U39" s="8">
        <f>IF(G39="sniping",1,IF(G39="focused",1,IF(G39="enraged",1,IF(G39="recovering",1,IF(G39="diehard",1,IF(G39="hardshell",1,IF(G39="charging",1,0)))))))</f>
        <v>0</v>
      </c>
      <c r="V39" s="8">
        <f>IF(G39="lifeleech",-1,IF(G39="poisoned",-1,IF(G39="exhausted",-1,IF(G39="grabbed",-1,IF(G39="noddingoff",-1,IF(G39="dozing",-1,IF(G39="softened",-1,0)))))))</f>
        <v>0</v>
      </c>
      <c r="W39" s="8">
        <f>IF(H39="sniping",0,IF(H39="focused",0,IF(H39="enraged",0,IF(H39="recovering",-1,IF(H39="diehard",-1,IF(H39="hardshell",-1,IF(H39="charging",-1,0)))))))</f>
        <v>0</v>
      </c>
      <c r="X39" s="8">
        <f>IF(H39="lifeleech",1,IF(H39="poisoned",1,IF(H39="exhausted",1,IF(H39="grabbed",1,IF(H39="noddingoff",1,IF(H39="dozing",1,IF(H39="softened",1,0)))))))</f>
        <v>0</v>
      </c>
      <c r="Y39" s="10">
        <f>SUM(U39:X39)*F39</f>
        <v>0</v>
      </c>
      <c r="Z39" s="12">
        <f>SUM(R39,S39,Y39)*E39</f>
        <v>1</v>
      </c>
      <c r="AA39">
        <f>IF(O39=1,((1-E39)*L39*0.5),0)</f>
        <v>0</v>
      </c>
      <c r="AC39" s="13">
        <f>SUM(Z39,AA39)</f>
        <v>1</v>
      </c>
    </row>
    <row r="40" spans="1:29" x14ac:dyDescent="0.25">
      <c r="A40" t="s">
        <v>17</v>
      </c>
      <c r="B40">
        <v>1</v>
      </c>
      <c r="C40" s="14" t="s">
        <v>10</v>
      </c>
      <c r="D40">
        <v>1</v>
      </c>
      <c r="E40" s="3">
        <v>0.8</v>
      </c>
      <c r="F40" s="3">
        <v>0.2</v>
      </c>
      <c r="H40" t="s">
        <v>27</v>
      </c>
      <c r="I40" t="s">
        <v>350</v>
      </c>
      <c r="J40">
        <v>1</v>
      </c>
      <c r="K40" t="s">
        <v>30</v>
      </c>
      <c r="L40">
        <v>1.25</v>
      </c>
      <c r="P40">
        <f>COUNTIF(Movesets!$A$1:$R$113,A40)</f>
        <v>6</v>
      </c>
      <c r="R40">
        <f>L40</f>
        <v>1.25</v>
      </c>
      <c r="S40">
        <f>M40/2</f>
        <v>0</v>
      </c>
      <c r="T40">
        <f>IF(N40=1,1,0)</f>
        <v>0</v>
      </c>
      <c r="U40" s="8">
        <f>IF(G40="sniping",1,IF(G40="focused",1,IF(G40="enraged",1,IF(G40="recovering",1,IF(G40="diehard",1,IF(G40="hardshell",1,IF(G40="charging",1,0)))))))</f>
        <v>0</v>
      </c>
      <c r="V40" s="8">
        <f>IF(G40="lifeleech",-1,IF(G40="poisoned",-1,IF(G40="exhausted",-1,IF(G40="grabbed",-1,IF(G40="noddingoff",-1,IF(G40="dozing",-1,IF(G40="softened",-1,0)))))))</f>
        <v>0</v>
      </c>
      <c r="W40" s="8">
        <f>IF(H40="sniping",0,IF(H40="focused",0,IF(H40="enraged",0,IF(H40="recovering",-1,IF(H40="diehard",-1,IF(H40="hardshell",-1,IF(H40="charging",-1,0)))))))</f>
        <v>0</v>
      </c>
      <c r="X40" s="8">
        <f>IF(H40="lifeleech",1,IF(H40="poisoned",1,IF(H40="exhausted",1,IF(H40="grabbed",1,IF(H40="noddingoff",1,IF(H40="dozing",1,IF(H40="softened",1,0)))))))</f>
        <v>1</v>
      </c>
      <c r="Y40" s="10">
        <f>SUM(U40:X40)*F40</f>
        <v>0.2</v>
      </c>
      <c r="Z40" s="12">
        <f>SUM(R40,S40,Y40)*E40</f>
        <v>1.1599999999999999</v>
      </c>
      <c r="AA40">
        <f>IF(O40=1,((1-E40)*L40*0.5),0)</f>
        <v>0</v>
      </c>
      <c r="AC40" s="13">
        <f>SUM(Z40,AA40)</f>
        <v>1.1599999999999999</v>
      </c>
    </row>
    <row r="41" spans="1:29" x14ac:dyDescent="0.25">
      <c r="A41" t="s">
        <v>210</v>
      </c>
      <c r="C41" s="14" t="s">
        <v>10</v>
      </c>
      <c r="D41">
        <v>1</v>
      </c>
      <c r="E41" s="3">
        <v>1</v>
      </c>
      <c r="I41" t="s">
        <v>350</v>
      </c>
      <c r="J41">
        <v>1</v>
      </c>
      <c r="K41" t="s">
        <v>30</v>
      </c>
      <c r="L41">
        <v>1.25</v>
      </c>
      <c r="P41">
        <f>COUNTIF(Movesets!$A$1:$R$113,A41)</f>
        <v>6</v>
      </c>
      <c r="R41">
        <f>L41</f>
        <v>1.25</v>
      </c>
      <c r="S41">
        <f>M41/2</f>
        <v>0</v>
      </c>
      <c r="T41">
        <f>IF(N41=1,1,0)</f>
        <v>0</v>
      </c>
      <c r="U41" s="8">
        <f>IF(G41="sniping",1,IF(G41="focused",1,IF(G41="enraged",1,IF(G41="recovering",1,IF(G41="diehard",1,IF(G41="hardshell",1,IF(G41="charging",1,0)))))))</f>
        <v>0</v>
      </c>
      <c r="V41" s="8">
        <f>IF(G41="lifeleech",-1,IF(G41="poisoned",-1,IF(G41="exhausted",-1,IF(G41="grabbed",-1,IF(G41="noddingoff",-1,IF(G41="dozing",-1,IF(G41="softened",-1,0)))))))</f>
        <v>0</v>
      </c>
      <c r="W41" s="8">
        <f>IF(H41="sniping",0,IF(H41="focused",0,IF(H41="enraged",0,IF(H41="recovering",-1,IF(H41="diehard",-1,IF(H41="hardshell",-1,IF(H41="charging",-1,0)))))))</f>
        <v>0</v>
      </c>
      <c r="X41" s="8">
        <f>IF(H41="lifeleech",1,IF(H41="poisoned",1,IF(H41="exhausted",1,IF(H41="grabbed",1,IF(H41="noddingoff",1,IF(H41="dozing",1,IF(H41="softened",1,0)))))))</f>
        <v>0</v>
      </c>
      <c r="Y41" s="10">
        <f>SUM(U41:X41)*F41</f>
        <v>0</v>
      </c>
      <c r="Z41" s="12">
        <f>SUM(R41,S41,Y41)*E41</f>
        <v>1.25</v>
      </c>
      <c r="AA41">
        <f>IF(O41=1,((1-E41)*L41*0.5),0)</f>
        <v>0</v>
      </c>
      <c r="AC41" s="13">
        <f>SUM(Z41,AA41)</f>
        <v>1.25</v>
      </c>
    </row>
    <row r="42" spans="1:29" x14ac:dyDescent="0.25">
      <c r="A42" t="s">
        <v>34</v>
      </c>
      <c r="C42" s="14" t="s">
        <v>12</v>
      </c>
      <c r="D42">
        <v>2</v>
      </c>
      <c r="E42" s="3">
        <v>1</v>
      </c>
      <c r="I42" t="s">
        <v>350</v>
      </c>
      <c r="J42">
        <v>1</v>
      </c>
      <c r="K42" t="s">
        <v>30</v>
      </c>
      <c r="L42">
        <v>2.25</v>
      </c>
      <c r="P42">
        <f>COUNTIF(Movesets!$A$1:$R$113,A42)</f>
        <v>5</v>
      </c>
      <c r="R42">
        <f>L42</f>
        <v>2.25</v>
      </c>
      <c r="S42">
        <f>M42/2</f>
        <v>0</v>
      </c>
      <c r="T42">
        <f>IF(N42=1,1,0)</f>
        <v>0</v>
      </c>
      <c r="U42" s="8">
        <f>IF(G42="sniping",1,IF(G42="focused",1,IF(G42="enraged",1,IF(G42="recovering",1,IF(G42="diehard",1,IF(G42="hardshell",1,IF(G42="charging",1,0)))))))</f>
        <v>0</v>
      </c>
      <c r="V42" s="8">
        <f>IF(G42="lifeleech",-1,IF(G42="poisoned",-1,IF(G42="exhausted",-1,IF(G42="grabbed",-1,IF(G42="noddingoff",-1,IF(G42="dozing",-1,IF(G42="softened",-1,0)))))))</f>
        <v>0</v>
      </c>
      <c r="W42" s="8">
        <f>IF(H42="sniping",0,IF(H42="focused",0,IF(H42="enraged",0,IF(H42="recovering",-1,IF(H42="diehard",-1,IF(H42="hardshell",-1,IF(H42="charging",-1,0)))))))</f>
        <v>0</v>
      </c>
      <c r="X42" s="8">
        <f>IF(H42="lifeleech",1,IF(H42="poisoned",1,IF(H42="exhausted",1,IF(H42="grabbed",1,IF(H42="noddingoff",1,IF(H42="dozing",1,IF(H42="softened",1,0)))))))</f>
        <v>0</v>
      </c>
      <c r="Y42" s="10">
        <f>SUM(U42:X42)*F42</f>
        <v>0</v>
      </c>
      <c r="Z42" s="12">
        <f>SUM(R42,S42,Y42)*E42</f>
        <v>2.25</v>
      </c>
      <c r="AA42">
        <f>IF(O42=1,((1-E42)*L42*0.5),0)</f>
        <v>0</v>
      </c>
      <c r="AC42" s="13">
        <f>SUM(Z42,AA42)</f>
        <v>2.25</v>
      </c>
    </row>
    <row r="43" spans="1:29" x14ac:dyDescent="0.25">
      <c r="A43" t="s">
        <v>19</v>
      </c>
      <c r="B43">
        <v>5</v>
      </c>
      <c r="C43" s="14" t="s">
        <v>12</v>
      </c>
      <c r="D43">
        <v>1</v>
      </c>
      <c r="E43" s="3">
        <v>1</v>
      </c>
      <c r="I43" t="s">
        <v>350</v>
      </c>
      <c r="J43">
        <v>1</v>
      </c>
      <c r="K43" t="s">
        <v>30</v>
      </c>
      <c r="L43">
        <v>1.5</v>
      </c>
      <c r="P43">
        <f>COUNTIF(Movesets!$A$1:$R$113,A43)</f>
        <v>8</v>
      </c>
      <c r="R43">
        <f>L43</f>
        <v>1.5</v>
      </c>
      <c r="S43">
        <f>M43/2</f>
        <v>0</v>
      </c>
      <c r="T43">
        <f>IF(N43=1,1,0)</f>
        <v>0</v>
      </c>
      <c r="U43" s="8">
        <f>IF(G43="sniping",1,IF(G43="focused",1,IF(G43="enraged",1,IF(G43="recovering",1,IF(G43="diehard",1,IF(G43="hardshell",1,IF(G43="charging",1,0)))))))</f>
        <v>0</v>
      </c>
      <c r="V43" s="8">
        <f>IF(G43="lifeleech",-1,IF(G43="poisoned",-1,IF(G43="exhausted",-1,IF(G43="grabbed",-1,IF(G43="noddingoff",-1,IF(G43="dozing",-1,IF(G43="softened",-1,0)))))))</f>
        <v>0</v>
      </c>
      <c r="W43" s="8">
        <f>IF(H43="sniping",0,IF(H43="focused",0,IF(H43="enraged",0,IF(H43="recovering",-1,IF(H43="diehard",-1,IF(H43="hardshell",-1,IF(H43="charging",-1,0)))))))</f>
        <v>0</v>
      </c>
      <c r="X43" s="8">
        <f>IF(H43="lifeleech",1,IF(H43="poisoned",1,IF(H43="exhausted",1,IF(H43="grabbed",1,IF(H43="noddingoff",1,IF(H43="dozing",1,IF(H43="softened",1,0)))))))</f>
        <v>0</v>
      </c>
      <c r="Y43" s="10">
        <f>SUM(U43:X43)*F43</f>
        <v>0</v>
      </c>
      <c r="Z43" s="12">
        <f>SUM(R43,S43,Y43)*E43</f>
        <v>1.5</v>
      </c>
      <c r="AA43">
        <f>IF(O43=1,((1-E43)*L43*0.5),0)</f>
        <v>0</v>
      </c>
      <c r="AC43" s="13">
        <f>SUM(Z43,AA43)</f>
        <v>1.5</v>
      </c>
    </row>
    <row r="44" spans="1:29" x14ac:dyDescent="0.25">
      <c r="A44" t="s">
        <v>213</v>
      </c>
      <c r="C44" s="14" t="s">
        <v>13</v>
      </c>
      <c r="D44">
        <v>2</v>
      </c>
      <c r="E44" s="3">
        <v>0.75</v>
      </c>
      <c r="F44" s="3">
        <v>0.75</v>
      </c>
      <c r="H44" t="s">
        <v>48</v>
      </c>
      <c r="I44" t="s">
        <v>348</v>
      </c>
      <c r="J44">
        <v>1</v>
      </c>
      <c r="K44" t="s">
        <v>193</v>
      </c>
      <c r="L44">
        <v>1.25</v>
      </c>
      <c r="P44">
        <f>COUNTIF(Movesets!$A$1:$R$113,A44)</f>
        <v>7</v>
      </c>
      <c r="R44">
        <f>L44</f>
        <v>1.25</v>
      </c>
      <c r="S44">
        <f>M44/2</f>
        <v>0</v>
      </c>
      <c r="T44">
        <f>IF(N44=1,1,0)</f>
        <v>0</v>
      </c>
      <c r="U44" s="8">
        <f>IF(G44="sniping",1,IF(G44="focused",1,IF(G44="enraged",1,IF(G44="recovering",1,IF(G44="diehard",1,IF(G44="hardshell",1,IF(G44="charging",1,0)))))))</f>
        <v>0</v>
      </c>
      <c r="V44" s="8">
        <f>IF(G44="lifeleech",-1,IF(G44="poisoned",-1,IF(G44="exhausted",-1,IF(G44="grabbed",-1,IF(G44="noddingoff",-1,IF(G44="dozing",-1,IF(G44="softened",-1,0)))))))</f>
        <v>0</v>
      </c>
      <c r="W44" s="8">
        <f>IF(H44="sniping",0,IF(H44="focused",0,IF(H44="enraged",0,IF(H44="recovering",-1,IF(H44="diehard",-1,IF(H44="hardshell",-1,IF(H44="charging",-1,0)))))))</f>
        <v>0</v>
      </c>
      <c r="X44" s="8">
        <f>IF(H44="lifeleech",1,IF(H44="poisoned",1,IF(H44="exhausted",1,IF(H44="grabbed",1,IF(H44="noddingoff",1,IF(H44="dozing",1,IF(H44="softened",1,0)))))))</f>
        <v>1</v>
      </c>
      <c r="Y44" s="10">
        <f>SUM(U44:X44)*F44</f>
        <v>0.75</v>
      </c>
      <c r="Z44" s="12">
        <f>SUM(R44,S44,Y44)*E44</f>
        <v>1.5</v>
      </c>
      <c r="AA44">
        <f>IF(O44=1,((1-E44)*L44*0.5),0)</f>
        <v>0</v>
      </c>
      <c r="AC44" s="13">
        <f>SUM(Z44,AA44)</f>
        <v>1.5</v>
      </c>
    </row>
    <row r="45" spans="1:29" x14ac:dyDescent="0.25">
      <c r="A45" t="s">
        <v>97</v>
      </c>
      <c r="C45" s="14" t="s">
        <v>99</v>
      </c>
      <c r="D45">
        <v>2</v>
      </c>
      <c r="E45" s="3">
        <v>0.75</v>
      </c>
      <c r="I45" t="s">
        <v>366</v>
      </c>
      <c r="J45">
        <v>1</v>
      </c>
      <c r="K45" t="s">
        <v>31</v>
      </c>
      <c r="L45">
        <v>3</v>
      </c>
      <c r="O45">
        <v>1</v>
      </c>
      <c r="P45">
        <f>COUNTIF(Movesets!$A$1:$R$113,A45)</f>
        <v>5</v>
      </c>
      <c r="R45">
        <f>L45</f>
        <v>3</v>
      </c>
      <c r="S45">
        <f>M45/2</f>
        <v>0</v>
      </c>
      <c r="T45">
        <f>IF(N45=1,1,0)</f>
        <v>0</v>
      </c>
      <c r="U45" s="8">
        <f>IF(G45="sniping",1,IF(G45="focused",1,IF(G45="enraged",1,IF(G45="recovering",1,IF(G45="diehard",1,IF(G45="hardshell",1,IF(G45="charging",1,0)))))))</f>
        <v>0</v>
      </c>
      <c r="V45" s="8">
        <f>IF(G45="lifeleech",-1,IF(G45="poisoned",-1,IF(G45="exhausted",-1,IF(G45="grabbed",-1,IF(G45="noddingoff",-1,IF(G45="dozing",-1,IF(G45="softened",-1,0)))))))</f>
        <v>0</v>
      </c>
      <c r="W45" s="8">
        <f>IF(H45="sniping",0,IF(H45="focused",0,IF(H45="enraged",0,IF(H45="recovering",-1,IF(H45="diehard",-1,IF(H45="hardshell",-1,IF(H45="charging",-1,0)))))))</f>
        <v>0</v>
      </c>
      <c r="X45" s="8">
        <f>IF(H45="lifeleech",1,IF(H45="poisoned",1,IF(H45="exhausted",1,IF(H45="grabbed",1,IF(H45="noddingoff",1,IF(H45="dozing",1,IF(H45="softened",1,0)))))))</f>
        <v>0</v>
      </c>
      <c r="Y45" s="10">
        <f>SUM(U45:X45)*F45</f>
        <v>0</v>
      </c>
      <c r="Z45" s="12">
        <f>SUM(R45,S45,Y45)*E45</f>
        <v>2.25</v>
      </c>
      <c r="AA45">
        <f>IF(O45=1,((1-E45)*L45*0.5),0)</f>
        <v>0.375</v>
      </c>
      <c r="AC45" s="13">
        <f>SUM(Z45,AA45)</f>
        <v>2.625</v>
      </c>
    </row>
    <row r="46" spans="1:29" x14ac:dyDescent="0.25">
      <c r="A46" t="s">
        <v>100</v>
      </c>
      <c r="C46" s="14" t="s">
        <v>104</v>
      </c>
      <c r="D46">
        <v>1</v>
      </c>
      <c r="E46" s="3">
        <v>0.8</v>
      </c>
      <c r="I46" t="s">
        <v>374</v>
      </c>
      <c r="J46">
        <v>1</v>
      </c>
      <c r="K46" t="s">
        <v>30</v>
      </c>
      <c r="L46">
        <v>1.25</v>
      </c>
      <c r="P46">
        <f>COUNTIF(Movesets!$A$1:$R$113,A46)</f>
        <v>3</v>
      </c>
      <c r="R46">
        <f>L46</f>
        <v>1.25</v>
      </c>
      <c r="S46">
        <f>M46/2</f>
        <v>0</v>
      </c>
      <c r="T46">
        <f>IF(N46=1,1,0)</f>
        <v>0</v>
      </c>
      <c r="U46" s="8">
        <f>IF(G46="sniping",1,IF(G46="focused",1,IF(G46="enraged",1,IF(G46="recovering",1,IF(G46="diehard",1,IF(G46="hardshell",1,IF(G46="charging",1,0)))))))</f>
        <v>0</v>
      </c>
      <c r="V46" s="8">
        <f>IF(G46="lifeleech",-1,IF(G46="poisoned",-1,IF(G46="exhausted",-1,IF(G46="grabbed",-1,IF(G46="noddingoff",-1,IF(G46="dozing",-1,IF(G46="softened",-1,0)))))))</f>
        <v>0</v>
      </c>
      <c r="W46" s="8">
        <f>IF(H46="sniping",0,IF(H46="focused",0,IF(H46="enraged",0,IF(H46="recovering",-1,IF(H46="diehard",-1,IF(H46="hardshell",-1,IF(H46="charging",-1,0)))))))</f>
        <v>0</v>
      </c>
      <c r="X46" s="8">
        <f>IF(H46="lifeleech",1,IF(H46="poisoned",1,IF(H46="exhausted",1,IF(H46="grabbed",1,IF(H46="noddingoff",1,IF(H46="dozing",1,IF(H46="softened",1,0)))))))</f>
        <v>0</v>
      </c>
      <c r="Y46" s="10">
        <f>SUM(U46:X46)*F46</f>
        <v>0</v>
      </c>
      <c r="Z46" s="12">
        <f>SUM(R46,S46,Y46)*E46</f>
        <v>1</v>
      </c>
      <c r="AA46">
        <f>IF(O46=1,((1-E46)*L46*0.5),0)</f>
        <v>0</v>
      </c>
      <c r="AC46" s="13">
        <f>SUM(Z46,AA46)</f>
        <v>1</v>
      </c>
    </row>
    <row r="47" spans="1:29" x14ac:dyDescent="0.25">
      <c r="A47" t="s">
        <v>35</v>
      </c>
      <c r="C47" s="14" t="s">
        <v>14</v>
      </c>
      <c r="D47">
        <v>2</v>
      </c>
      <c r="E47" s="3">
        <v>0.8</v>
      </c>
      <c r="F47" s="3">
        <v>1</v>
      </c>
      <c r="H47" t="s">
        <v>36</v>
      </c>
      <c r="I47" t="s">
        <v>340</v>
      </c>
      <c r="J47">
        <v>1</v>
      </c>
      <c r="K47" t="s">
        <v>30</v>
      </c>
      <c r="L47">
        <v>1</v>
      </c>
      <c r="P47">
        <f>COUNTIF(Movesets!$A$1:$R$113,A47)</f>
        <v>2</v>
      </c>
      <c r="Q47" t="s">
        <v>288</v>
      </c>
      <c r="R47">
        <f>L47</f>
        <v>1</v>
      </c>
      <c r="S47">
        <f>M47/2</f>
        <v>0</v>
      </c>
      <c r="T47">
        <f>IF(N47=1,1,0)</f>
        <v>0</v>
      </c>
      <c r="U47" s="8">
        <f>IF(G47="sniping",1,IF(G47="focused",1,IF(G47="enraged",1,IF(G47="recovering",1,IF(G47="diehard",1,IF(G47="hardshell",1,IF(G47="charging",1,0)))))))</f>
        <v>0</v>
      </c>
      <c r="V47" s="8">
        <f>IF(G47="lifeleech",-1,IF(G47="poisoned",-1,IF(G47="exhausted",-1,IF(G47="grabbed",-1,IF(G47="noddingoff",-1,IF(G47="dozing",-1,IF(G47="softened",-1,0)))))))</f>
        <v>0</v>
      </c>
      <c r="W47" s="8">
        <f>IF(H47="sniping",0,IF(H47="focused",0,IF(H47="enraged",0,IF(H47="recovering",-1,IF(H47="diehard",-1,IF(H47="hardshell",-1,IF(H47="charging",-1,0)))))))</f>
        <v>0</v>
      </c>
      <c r="X47" s="8">
        <f>IF(H47="lifeleech",1,IF(H47="poisoned",1,IF(H47="exhausted",1,IF(H47="grabbed",1,IF(H47="noddingoff",1,IF(H47="dozing",1,IF(H47="softened",1,0)))))))</f>
        <v>1</v>
      </c>
      <c r="Y47" s="10">
        <f>SUM(U47:X47)*F47</f>
        <v>1</v>
      </c>
      <c r="Z47" s="12">
        <f>SUM(R47,S47,Y47)*E47</f>
        <v>1.6</v>
      </c>
      <c r="AA47">
        <f>IF(O47=1,((1-E47)*L47*0.5),0)</f>
        <v>0</v>
      </c>
      <c r="AC47" s="13">
        <f>SUM(Z47,AA47)</f>
        <v>1.6</v>
      </c>
    </row>
    <row r="48" spans="1:29" x14ac:dyDescent="0.25">
      <c r="A48" t="s">
        <v>119</v>
      </c>
      <c r="C48" s="14" t="s">
        <v>14</v>
      </c>
      <c r="D48">
        <v>1</v>
      </c>
      <c r="E48" s="3">
        <v>0.8</v>
      </c>
      <c r="F48" s="3">
        <v>0.5</v>
      </c>
      <c r="H48" t="s">
        <v>36</v>
      </c>
      <c r="I48" t="s">
        <v>340</v>
      </c>
      <c r="J48">
        <v>1</v>
      </c>
      <c r="K48" t="s">
        <v>194</v>
      </c>
      <c r="L48">
        <v>1</v>
      </c>
      <c r="O48" t="s">
        <v>228</v>
      </c>
      <c r="P48">
        <f>COUNTIF(Movesets!$A$1:$R$113,A48)</f>
        <v>4</v>
      </c>
      <c r="R48">
        <f>L48</f>
        <v>1</v>
      </c>
      <c r="S48">
        <f>M48/2</f>
        <v>0</v>
      </c>
      <c r="T48">
        <f>IF(N48=1,1,0)</f>
        <v>0</v>
      </c>
      <c r="U48" s="8">
        <f>IF(G48="sniping",1,IF(G48="focused",1,IF(G48="enraged",1,IF(G48="recovering",1,IF(G48="diehard",1,IF(G48="hardshell",1,IF(G48="charging",1,0)))))))</f>
        <v>0</v>
      </c>
      <c r="V48" s="8">
        <f>IF(G48="lifeleech",-1,IF(G48="poisoned",-1,IF(G48="exhausted",-1,IF(G48="grabbed",-1,IF(G48="noddingoff",-1,IF(G48="dozing",-1,IF(G48="softened",-1,0)))))))</f>
        <v>0</v>
      </c>
      <c r="W48" s="8">
        <f>IF(H48="sniping",0,IF(H48="focused",0,IF(H48="enraged",0,IF(H48="recovering",-1,IF(H48="diehard",-1,IF(H48="hardshell",-1,IF(H48="charging",-1,0)))))))</f>
        <v>0</v>
      </c>
      <c r="X48" s="8">
        <f>IF(H48="lifeleech",1,IF(H48="poisoned",1,IF(H48="exhausted",1,IF(H48="grabbed",1,IF(H48="noddingoff",1,IF(H48="dozing",1,IF(H48="softened",1,0)))))))</f>
        <v>1</v>
      </c>
      <c r="Y48" s="10">
        <f>SUM(U48:X48)*F48</f>
        <v>0.5</v>
      </c>
      <c r="Z48" s="12">
        <f>SUM(R48,S48,Y48)*E48</f>
        <v>1.2000000000000002</v>
      </c>
      <c r="AA48">
        <f>IF(O48=1,((1-E48)*L48*0.5),0)</f>
        <v>0</v>
      </c>
      <c r="AC48" s="13">
        <f>SUM(Z48,AA48)</f>
        <v>1.2000000000000002</v>
      </c>
    </row>
    <row r="49" spans="1:29" x14ac:dyDescent="0.25">
      <c r="A49" t="s">
        <v>273</v>
      </c>
      <c r="C49" s="14" t="s">
        <v>104</v>
      </c>
      <c r="D49">
        <v>3</v>
      </c>
      <c r="E49" s="3">
        <v>0.8</v>
      </c>
      <c r="F49" s="3">
        <v>0.2</v>
      </c>
      <c r="H49" t="s">
        <v>27</v>
      </c>
      <c r="I49" t="s">
        <v>340</v>
      </c>
      <c r="J49">
        <v>1</v>
      </c>
      <c r="K49" t="s">
        <v>194</v>
      </c>
      <c r="L49">
        <v>3</v>
      </c>
      <c r="P49">
        <f>COUNTIF(Movesets!$A$1:$R$113,A49)</f>
        <v>1</v>
      </c>
      <c r="Q49" t="s">
        <v>267</v>
      </c>
      <c r="R49">
        <f>L49</f>
        <v>3</v>
      </c>
      <c r="S49">
        <f>M49/2</f>
        <v>0</v>
      </c>
      <c r="T49">
        <f>IF(N49=1,1,0)</f>
        <v>0</v>
      </c>
      <c r="U49" s="8">
        <f>IF(G49="sniping",1,IF(G49="focused",1,IF(G49="enraged",1,IF(G49="recovering",1,IF(G49="diehard",1,IF(G49="hardshell",1,IF(G49="charging",1,0)))))))</f>
        <v>0</v>
      </c>
      <c r="V49" s="8">
        <f>IF(G49="lifeleech",-1,IF(G49="poisoned",-1,IF(G49="exhausted",-1,IF(G49="grabbed",-1,IF(G49="noddingoff",-1,IF(G49="dozing",-1,IF(G49="softened",-1,0)))))))</f>
        <v>0</v>
      </c>
      <c r="W49" s="8">
        <f>IF(H49="sniping",0,IF(H49="focused",0,IF(H49="enraged",0,IF(H49="recovering",-1,IF(H49="diehard",-1,IF(H49="hardshell",-1,IF(H49="charging",-1,0)))))))</f>
        <v>0</v>
      </c>
      <c r="X49" s="8">
        <f>IF(H49="lifeleech",1,IF(H49="poisoned",1,IF(H49="exhausted",1,IF(H49="grabbed",1,IF(H49="noddingoff",1,IF(H49="dozing",1,IF(H49="softened",1,0)))))))</f>
        <v>1</v>
      </c>
      <c r="Y49" s="10">
        <f>SUM(U49:X49)*F49</f>
        <v>0.2</v>
      </c>
      <c r="Z49" s="12">
        <f>SUM(R49,S49,Y49)*E49</f>
        <v>2.5600000000000005</v>
      </c>
      <c r="AA49">
        <f>IF(O49=1,((1-E49)*L49*0.5),0)</f>
        <v>0</v>
      </c>
      <c r="AC49" s="13">
        <f>SUM(Z49,AA49)</f>
        <v>2.5600000000000005</v>
      </c>
    </row>
    <row r="50" spans="1:29" x14ac:dyDescent="0.25">
      <c r="A50" t="s">
        <v>101</v>
      </c>
      <c r="C50" s="14" t="s">
        <v>104</v>
      </c>
      <c r="D50">
        <v>3</v>
      </c>
      <c r="E50" s="3">
        <v>0.75</v>
      </c>
      <c r="I50" t="s">
        <v>340</v>
      </c>
      <c r="J50">
        <v>1</v>
      </c>
      <c r="K50" t="s">
        <v>30</v>
      </c>
      <c r="L50">
        <v>2.25</v>
      </c>
      <c r="O50">
        <v>1</v>
      </c>
      <c r="P50">
        <f>COUNTIF(Movesets!$A$1:$R$113,A50)</f>
        <v>4</v>
      </c>
      <c r="R50">
        <f>L50</f>
        <v>2.25</v>
      </c>
      <c r="S50">
        <f>M50/2</f>
        <v>0</v>
      </c>
      <c r="T50">
        <f>IF(N50=1,1,0)</f>
        <v>0</v>
      </c>
      <c r="U50" s="8">
        <f>IF(G50="sniping",1,IF(G50="focused",1,IF(G50="enraged",1,IF(G50="recovering",1,IF(G50="diehard",1,IF(G50="hardshell",1,IF(G50="charging",1,0)))))))</f>
        <v>0</v>
      </c>
      <c r="V50" s="8">
        <f>IF(G50="lifeleech",-1,IF(G50="poisoned",-1,IF(G50="exhausted",-1,IF(G50="grabbed",-1,IF(G50="noddingoff",-1,IF(G50="dozing",-1,IF(G50="softened",-1,0)))))))</f>
        <v>0</v>
      </c>
      <c r="W50" s="8">
        <f>IF(H50="sniping",0,IF(H50="focused",0,IF(H50="enraged",0,IF(H50="recovering",-1,IF(H50="diehard",-1,IF(H50="hardshell",-1,IF(H50="charging",-1,0)))))))</f>
        <v>0</v>
      </c>
      <c r="X50" s="8">
        <f>IF(H50="lifeleech",1,IF(H50="poisoned",1,IF(H50="exhausted",1,IF(H50="grabbed",1,IF(H50="noddingoff",1,IF(H50="dozing",1,IF(H50="softened",1,0)))))))</f>
        <v>0</v>
      </c>
      <c r="Y50" s="10">
        <f>SUM(U50:X50)*F50</f>
        <v>0</v>
      </c>
      <c r="Z50" s="12">
        <f>SUM(R50,S50,Y50)*E50</f>
        <v>1.6875</v>
      </c>
      <c r="AA50">
        <f>IF(O50=1,((1-E50)*L50*0.5),0)</f>
        <v>0.28125</v>
      </c>
      <c r="AC50" s="13">
        <f>SUM(Z50,AA50)</f>
        <v>1.96875</v>
      </c>
    </row>
    <row r="51" spans="1:29" x14ac:dyDescent="0.25">
      <c r="A51" t="s">
        <v>108</v>
      </c>
      <c r="C51" s="14" t="s">
        <v>110</v>
      </c>
      <c r="D51">
        <v>2</v>
      </c>
      <c r="E51" s="3">
        <v>0.75</v>
      </c>
      <c r="F51" s="3">
        <v>1</v>
      </c>
      <c r="G51" t="s">
        <v>38</v>
      </c>
      <c r="H51" t="s">
        <v>38</v>
      </c>
      <c r="I51" t="s">
        <v>365</v>
      </c>
      <c r="J51">
        <v>3</v>
      </c>
      <c r="K51" t="s">
        <v>194</v>
      </c>
      <c r="L51">
        <v>2.25</v>
      </c>
      <c r="P51">
        <f>COUNTIF(Movesets!$A$1:$R$113,A51)</f>
        <v>5</v>
      </c>
      <c r="R51">
        <f>L51</f>
        <v>2.25</v>
      </c>
      <c r="S51">
        <f>M51/2</f>
        <v>0</v>
      </c>
      <c r="T51">
        <f>IF(N51=1,1,0)</f>
        <v>0</v>
      </c>
      <c r="U51" s="8">
        <f>IF(G51="sniping",1,IF(G51="focused",1,IF(G51="enraged",1,IF(G51="recovering",1,IF(G51="diehard",1,IF(G51="hardshell",1,IF(G51="charging",1,0)))))))</f>
        <v>0</v>
      </c>
      <c r="V51" s="8">
        <f>IF(G51="lifeleech",-1,IF(G51="poisoned",-1,IF(G51="exhausted",-1,IF(G51="grabbed",-1,IF(G51="noddingoff",-1,IF(G51="dozing",-1,IF(G51="softened",-1,0)))))))</f>
        <v>-1</v>
      </c>
      <c r="W51" s="8">
        <f>IF(H51="sniping",0,IF(H51="focused",0,IF(H51="enraged",0,IF(H51="recovering",-1,IF(H51="diehard",-1,IF(H51="hardshell",-1,IF(H51="charging",-1,0)))))))</f>
        <v>0</v>
      </c>
      <c r="X51" s="8">
        <f>IF(H51="lifeleech",1,IF(H51="poisoned",1,IF(H51="exhausted",1,IF(H51="grabbed",1,IF(H51="noddingoff",1,IF(H51="dozing",1,IF(H51="softened",1,0)))))))</f>
        <v>1</v>
      </c>
      <c r="Y51" s="10">
        <f>SUM(U51:X51)*F51</f>
        <v>0</v>
      </c>
      <c r="Z51" s="12">
        <f>SUM(R51,S51,Y51)*E51</f>
        <v>1.6875</v>
      </c>
      <c r="AA51">
        <f>IF(O51=1,((1-E51)*L51*0.5),0)</f>
        <v>0</v>
      </c>
      <c r="AC51" s="13">
        <f>SUM(Z51,AA51)</f>
        <v>1.6875</v>
      </c>
    </row>
    <row r="52" spans="1:29" x14ac:dyDescent="0.25">
      <c r="A52" t="s">
        <v>106</v>
      </c>
      <c r="C52" s="14" t="s">
        <v>110</v>
      </c>
      <c r="D52">
        <v>1</v>
      </c>
      <c r="E52" s="3">
        <v>0.75</v>
      </c>
      <c r="F52" s="3">
        <v>1</v>
      </c>
      <c r="G52" t="s">
        <v>68</v>
      </c>
      <c r="H52" t="s">
        <v>68</v>
      </c>
      <c r="I52" t="s">
        <v>365</v>
      </c>
      <c r="J52">
        <v>3</v>
      </c>
      <c r="K52" t="s">
        <v>194</v>
      </c>
      <c r="L52">
        <v>1.25</v>
      </c>
      <c r="P52">
        <f>COUNTIF(Movesets!$A$1:$R$113,A52)</f>
        <v>4</v>
      </c>
      <c r="R52">
        <f>L52</f>
        <v>1.25</v>
      </c>
      <c r="S52">
        <f>M52/2</f>
        <v>0</v>
      </c>
      <c r="T52">
        <f>IF(N52=1,1,0)</f>
        <v>0</v>
      </c>
      <c r="U52" s="8">
        <f>IF(G52="sniping",1,IF(G52="focused",1,IF(G52="enraged",1,IF(G52="recovering",1,IF(G52="diehard",1,IF(G52="hardshell",1,IF(G52="charging",1,0)))))))</f>
        <v>1</v>
      </c>
      <c r="V52" s="8">
        <f>IF(G52="lifeleech",-1,IF(G52="poisoned",-1,IF(G52="exhausted",-1,IF(G52="grabbed",-1,IF(G52="noddingoff",-1,IF(G52="dozing",-1,IF(G52="softened",-1,0)))))))</f>
        <v>0</v>
      </c>
      <c r="W52" s="8">
        <f>IF(H52="sniping",0,IF(H52="focused",0,IF(H52="enraged",0,IF(H52="recovering",-1,IF(H52="diehard",-1,IF(H52="hardshell",-1,IF(H52="charging",-1,0)))))))</f>
        <v>0</v>
      </c>
      <c r="X52" s="8">
        <f>IF(H52="lifeleech",1,IF(H52="poisoned",1,IF(H52="exhausted",1,IF(H52="grabbed",1,IF(H52="noddingoff",1,IF(H52="dozing",1,IF(H52="softened",1,0)))))))</f>
        <v>0</v>
      </c>
      <c r="Y52" s="10">
        <f>SUM(U52:X52)*F52</f>
        <v>1</v>
      </c>
      <c r="Z52" s="12">
        <f>SUM(R52,S52,Y52)*E52</f>
        <v>1.6875</v>
      </c>
      <c r="AA52">
        <f>IF(O52=1,((1-E52)*L52*0.5),0)</f>
        <v>0</v>
      </c>
      <c r="AC52" s="13">
        <f>SUM(Z52,AA52)</f>
        <v>1.6875</v>
      </c>
    </row>
    <row r="53" spans="1:29" x14ac:dyDescent="0.25">
      <c r="A53" t="s">
        <v>103</v>
      </c>
      <c r="C53" s="14" t="s">
        <v>104</v>
      </c>
      <c r="D53">
        <v>3</v>
      </c>
      <c r="E53" s="3">
        <v>0.5</v>
      </c>
      <c r="F53" s="3">
        <v>1</v>
      </c>
      <c r="H53" t="s">
        <v>54</v>
      </c>
      <c r="I53" t="s">
        <v>378</v>
      </c>
      <c r="J53">
        <v>3</v>
      </c>
      <c r="K53" t="s">
        <v>30</v>
      </c>
      <c r="L53">
        <v>3</v>
      </c>
      <c r="O53">
        <v>1</v>
      </c>
      <c r="P53">
        <f>COUNTIF(Movesets!$A$1:$R$113,A53)</f>
        <v>5</v>
      </c>
      <c r="R53">
        <f>L53</f>
        <v>3</v>
      </c>
      <c r="S53">
        <f>M53/2</f>
        <v>0</v>
      </c>
      <c r="T53">
        <f>IF(N53=1,1,0)</f>
        <v>0</v>
      </c>
      <c r="U53" s="8">
        <f>IF(G53="sniping",1,IF(G53="focused",1,IF(G53="enraged",1,IF(G53="recovering",1,IF(G53="diehard",1,IF(G53="hardshell",1,IF(G53="charging",1,0)))))))</f>
        <v>0</v>
      </c>
      <c r="V53" s="8">
        <f>IF(G53="lifeleech",-1,IF(G53="poisoned",-1,IF(G53="exhausted",-1,IF(G53="grabbed",-1,IF(G53="noddingoff",-1,IF(G53="dozing",-1,IF(G53="softened",-1,0)))))))</f>
        <v>0</v>
      </c>
      <c r="W53" s="8">
        <f>IF(H53="sniping",0,IF(H53="focused",0,IF(H53="enraged",0,IF(H53="recovering",-1,IF(H53="diehard",-1,IF(H53="hardshell",-1,IF(H53="charging",-1,0)))))))</f>
        <v>0</v>
      </c>
      <c r="X53" s="8">
        <f>IF(H53="lifeleech",1,IF(H53="poisoned",1,IF(H53="exhausted",1,IF(H53="grabbed",1,IF(H53="noddingoff",1,IF(H53="dozing",1,IF(H53="softened",1,0)))))))</f>
        <v>1</v>
      </c>
      <c r="Y53" s="10">
        <f>SUM(U53:X53)*F53</f>
        <v>1</v>
      </c>
      <c r="Z53" s="12">
        <f>SUM(R53,S53,Y53)*E53</f>
        <v>2</v>
      </c>
      <c r="AA53">
        <f>IF(O53=1,((1-E53)*L53*0.5),0)</f>
        <v>0.75</v>
      </c>
      <c r="AC53" s="13">
        <f>SUM(Z53,AA53)</f>
        <v>2.75</v>
      </c>
    </row>
    <row r="54" spans="1:29" x14ac:dyDescent="0.25">
      <c r="A54" t="s">
        <v>102</v>
      </c>
      <c r="C54" s="14" t="s">
        <v>104</v>
      </c>
      <c r="D54">
        <v>2</v>
      </c>
      <c r="E54" s="3">
        <v>0.8</v>
      </c>
      <c r="F54" s="3">
        <v>1</v>
      </c>
      <c r="H54" t="s">
        <v>53</v>
      </c>
      <c r="I54" t="s">
        <v>378</v>
      </c>
      <c r="J54">
        <v>3</v>
      </c>
      <c r="K54" t="s">
        <v>30</v>
      </c>
      <c r="L54">
        <v>1.25</v>
      </c>
      <c r="P54">
        <f>COUNTIF(Movesets!$A$1:$R$113,A54)</f>
        <v>4</v>
      </c>
      <c r="R54">
        <f>L54</f>
        <v>1.25</v>
      </c>
      <c r="S54">
        <f>M54/2</f>
        <v>0</v>
      </c>
      <c r="T54">
        <f>IF(N54=1,1,0)</f>
        <v>0</v>
      </c>
      <c r="U54" s="8">
        <f>IF(G54="sniping",1,IF(G54="focused",1,IF(G54="enraged",1,IF(G54="recovering",1,IF(G54="diehard",1,IF(G54="hardshell",1,IF(G54="charging",1,0)))))))</f>
        <v>0</v>
      </c>
      <c r="V54" s="8">
        <f>IF(G54="lifeleech",-1,IF(G54="poisoned",-1,IF(G54="exhausted",-1,IF(G54="grabbed",-1,IF(G54="noddingoff",-1,IF(G54="dozing",-1,IF(G54="softened",-1,0)))))))</f>
        <v>0</v>
      </c>
      <c r="W54" s="8">
        <f>IF(H54="sniping",0,IF(H54="focused",0,IF(H54="enraged",0,IF(H54="recovering",-1,IF(H54="diehard",-1,IF(H54="hardshell",-1,IF(H54="charging",-1,0)))))))</f>
        <v>0</v>
      </c>
      <c r="X54" s="8">
        <f>IF(H54="lifeleech",1,IF(H54="poisoned",1,IF(H54="exhausted",1,IF(H54="grabbed",1,IF(H54="noddingoff",1,IF(H54="dozing",1,IF(H54="softened",1,0)))))))</f>
        <v>1</v>
      </c>
      <c r="Y54" s="10">
        <f>SUM(U54:X54)*F54</f>
        <v>1</v>
      </c>
      <c r="Z54" s="12">
        <f>SUM(R54,S54,Y54)*E54</f>
        <v>1.8</v>
      </c>
      <c r="AA54">
        <f>IF(O54=1,((1-E54)*L54*0.5),0)</f>
        <v>0</v>
      </c>
      <c r="AC54" s="13">
        <f>SUM(Z54,AA54)</f>
        <v>1.8</v>
      </c>
    </row>
    <row r="55" spans="1:29" x14ac:dyDescent="0.25">
      <c r="A55" t="s">
        <v>198</v>
      </c>
      <c r="C55" s="14" t="s">
        <v>88</v>
      </c>
      <c r="D55">
        <v>2</v>
      </c>
      <c r="E55" s="3">
        <v>1</v>
      </c>
      <c r="F55" s="3">
        <v>1</v>
      </c>
      <c r="G55" t="s">
        <v>62</v>
      </c>
      <c r="H55" t="s">
        <v>68</v>
      </c>
      <c r="I55" t="s">
        <v>354</v>
      </c>
      <c r="J55">
        <v>0</v>
      </c>
      <c r="K55" t="s">
        <v>44</v>
      </c>
      <c r="M55">
        <v>2</v>
      </c>
      <c r="P55">
        <f>COUNTIF(Movesets!$A$1:$R$113,A55)</f>
        <v>7</v>
      </c>
      <c r="R55">
        <f>L55</f>
        <v>0</v>
      </c>
      <c r="S55">
        <f>M55/2</f>
        <v>1</v>
      </c>
      <c r="T55">
        <f>IF(N55=1,1,0)</f>
        <v>0</v>
      </c>
      <c r="U55" s="8">
        <f>IF(G55="sniping",1,IF(G55="focused",1,IF(G55="enraged",1,IF(G55="recovering",1,IF(G55="diehard",1,IF(G55="hardshell",1,IF(G55="charging",1,0)))))))</f>
        <v>1</v>
      </c>
      <c r="V55" s="8">
        <f>IF(G55="lifeleech",-1,IF(G55="poisoned",-1,IF(G55="exhausted",-1,IF(G55="grabbed",-1,IF(G55="noddingoff",-1,IF(G55="dozing",-1,IF(G55="softened",-1,0)))))))</f>
        <v>0</v>
      </c>
      <c r="W55" s="8">
        <f>IF(H55="sniping",0,IF(H55="focused",0,IF(H55="enraged",0,IF(H55="recovering",-1,IF(H55="diehard",-1,IF(H55="hardshell",-1,IF(H55="charging",-1,0)))))))</f>
        <v>0</v>
      </c>
      <c r="X55" s="8">
        <f>IF(H55="lifeleech",1,IF(H55="poisoned",1,IF(H55="exhausted",1,IF(H55="grabbed",1,IF(H55="noddingoff",1,IF(H55="dozing",1,IF(H55="softened",1,0)))))))</f>
        <v>0</v>
      </c>
      <c r="Y55" s="10">
        <f>SUM(U55:X55)*F55</f>
        <v>1</v>
      </c>
      <c r="Z55" s="12">
        <f>SUM(R55,S55,Y55)*E55</f>
        <v>2</v>
      </c>
      <c r="AA55">
        <f>IF(O55=1,((1-E55)*L55*0.5),0)</f>
        <v>0</v>
      </c>
      <c r="AC55" s="13">
        <f>SUM(Z55,AA55)</f>
        <v>2</v>
      </c>
    </row>
    <row r="56" spans="1:29" x14ac:dyDescent="0.25">
      <c r="A56" t="s">
        <v>66</v>
      </c>
      <c r="C56" s="14" t="s">
        <v>88</v>
      </c>
      <c r="D56">
        <v>3</v>
      </c>
      <c r="E56" s="3">
        <v>1</v>
      </c>
      <c r="F56" s="3">
        <v>1</v>
      </c>
      <c r="G56" t="s">
        <v>62</v>
      </c>
      <c r="I56" t="s">
        <v>354</v>
      </c>
      <c r="J56">
        <v>0</v>
      </c>
      <c r="K56" t="s">
        <v>44</v>
      </c>
      <c r="M56">
        <v>4</v>
      </c>
      <c r="P56">
        <f>COUNTIF(Movesets!$A$1:$R$113,A56)</f>
        <v>7</v>
      </c>
      <c r="R56">
        <f>L56</f>
        <v>0</v>
      </c>
      <c r="S56">
        <f>M56/2</f>
        <v>2</v>
      </c>
      <c r="T56">
        <f>IF(N56=1,1,0)</f>
        <v>0</v>
      </c>
      <c r="U56" s="8">
        <f>IF(G56="sniping",1,IF(G56="focused",1,IF(G56="enraged",1,IF(G56="recovering",1,IF(G56="diehard",1,IF(G56="hardshell",1,IF(G56="charging",1,0)))))))</f>
        <v>1</v>
      </c>
      <c r="V56" s="8">
        <f>IF(G56="lifeleech",-1,IF(G56="poisoned",-1,IF(G56="exhausted",-1,IF(G56="grabbed",-1,IF(G56="noddingoff",-1,IF(G56="dozing",-1,IF(G56="softened",-1,0)))))))</f>
        <v>0</v>
      </c>
      <c r="W56" s="8">
        <f>IF(H56="sniping",0,IF(H56="focused",0,IF(H56="enraged",0,IF(H56="recovering",-1,IF(H56="diehard",-1,IF(H56="hardshell",-1,IF(H56="charging",-1,0)))))))</f>
        <v>0</v>
      </c>
      <c r="X56" s="8">
        <f>IF(H56="lifeleech",1,IF(H56="poisoned",1,IF(H56="exhausted",1,IF(H56="grabbed",1,IF(H56="noddingoff",1,IF(H56="dozing",1,IF(H56="softened",1,0)))))))</f>
        <v>0</v>
      </c>
      <c r="Y56" s="10">
        <f>SUM(U56:X56)*F56</f>
        <v>1</v>
      </c>
      <c r="Z56" s="12">
        <f>SUM(R56,S56,Y56)*E56</f>
        <v>3</v>
      </c>
      <c r="AA56">
        <f>IF(O56=1,((1-E56)*L56*0.5),0)</f>
        <v>0</v>
      </c>
      <c r="AC56" s="13">
        <f>SUM(Z56,AA56)</f>
        <v>3</v>
      </c>
    </row>
    <row r="57" spans="1:29" x14ac:dyDescent="0.25">
      <c r="A57" t="s">
        <v>248</v>
      </c>
      <c r="C57" s="14" t="s">
        <v>329</v>
      </c>
      <c r="D57">
        <v>2</v>
      </c>
      <c r="E57" s="3">
        <v>1</v>
      </c>
      <c r="F57" s="3">
        <v>0.8</v>
      </c>
      <c r="G57" t="s">
        <v>27</v>
      </c>
      <c r="H57" t="s">
        <v>27</v>
      </c>
      <c r="I57" t="s">
        <v>335</v>
      </c>
      <c r="J57">
        <v>2</v>
      </c>
      <c r="K57" t="s">
        <v>194</v>
      </c>
      <c r="L57">
        <v>2.25</v>
      </c>
      <c r="P57">
        <f>COUNTIF(Movesets!$A$1:$R$113,A57)</f>
        <v>4</v>
      </c>
      <c r="R57">
        <f>L57</f>
        <v>2.25</v>
      </c>
      <c r="S57">
        <f>M57/2</f>
        <v>0</v>
      </c>
      <c r="T57">
        <f>IF(N57=1,1,0)</f>
        <v>0</v>
      </c>
      <c r="U57" s="8">
        <f>IF(G57="sniping",1,IF(G57="focused",1,IF(G57="enraged",1,IF(G57="recovering",1,IF(G57="diehard",1,IF(G57="hardshell",1,IF(G57="charging",1,0)))))))</f>
        <v>0</v>
      </c>
      <c r="V57" s="8">
        <f>IF(G57="lifeleech",-1,IF(G57="poisoned",-1,IF(G57="exhausted",-1,IF(G57="grabbed",-1,IF(G57="noddingoff",-1,IF(G57="dozing",-1,IF(G57="softened",-1,0)))))))</f>
        <v>-1</v>
      </c>
      <c r="W57" s="8">
        <f>IF(H57="sniping",0,IF(H57="focused",0,IF(H57="enraged",0,IF(H57="recovering",-1,IF(H57="diehard",-1,IF(H57="hardshell",-1,IF(H57="charging",-1,0)))))))</f>
        <v>0</v>
      </c>
      <c r="X57" s="8">
        <f>IF(H57="lifeleech",1,IF(H57="poisoned",1,IF(H57="exhausted",1,IF(H57="grabbed",1,IF(H57="noddingoff",1,IF(H57="dozing",1,IF(H57="softened",1,0)))))))</f>
        <v>1</v>
      </c>
      <c r="Y57" s="10">
        <f>SUM(U57:X57)*F57</f>
        <v>0</v>
      </c>
      <c r="Z57" s="12">
        <f>SUM(R57,S57,Y57)*E57</f>
        <v>2.25</v>
      </c>
      <c r="AA57">
        <f>IF(O57=1,((1-E57)*L57*0.5),0)</f>
        <v>0</v>
      </c>
      <c r="AC57" s="13">
        <f>SUM(Z57,AA57)</f>
        <v>2.25</v>
      </c>
    </row>
    <row r="58" spans="1:29" x14ac:dyDescent="0.25">
      <c r="A58" t="s">
        <v>270</v>
      </c>
      <c r="C58" s="14" t="s">
        <v>88</v>
      </c>
      <c r="D58">
        <v>1</v>
      </c>
      <c r="E58" s="3">
        <v>1</v>
      </c>
      <c r="F58" s="3">
        <v>1</v>
      </c>
      <c r="H58" t="s">
        <v>27</v>
      </c>
      <c r="I58" t="s">
        <v>335</v>
      </c>
      <c r="J58">
        <v>1</v>
      </c>
      <c r="K58" t="s">
        <v>44</v>
      </c>
      <c r="N58">
        <v>1</v>
      </c>
      <c r="P58">
        <f>COUNTIF(Movesets!$A$1:$R$113,A58)</f>
        <v>1</v>
      </c>
      <c r="Q58" t="s">
        <v>281</v>
      </c>
      <c r="R58">
        <f>L58</f>
        <v>0</v>
      </c>
      <c r="S58">
        <f>M58/2</f>
        <v>0</v>
      </c>
      <c r="T58">
        <f>IF(N58=1,1,0)</f>
        <v>1</v>
      </c>
      <c r="U58" s="8">
        <f>IF(G58="sniping",1,IF(G58="focused",1,IF(G58="enraged",1,IF(G58="recovering",1,IF(G58="diehard",1,IF(G58="hardshell",1,IF(G58="charging",1,0)))))))</f>
        <v>0</v>
      </c>
      <c r="V58" s="8">
        <f>IF(G58="lifeleech",-1,IF(G58="poisoned",-1,IF(G58="exhausted",-1,IF(G58="grabbed",-1,IF(G58="noddingoff",-1,IF(G58="dozing",-1,IF(G58="softened",-1,0)))))))</f>
        <v>0</v>
      </c>
      <c r="W58" s="8">
        <f>IF(H58="sniping",0,IF(H58="focused",0,IF(H58="enraged",0,IF(H58="recovering",-1,IF(H58="diehard",-1,IF(H58="hardshell",-1,IF(H58="charging",-1,0)))))))</f>
        <v>0</v>
      </c>
      <c r="X58" s="8">
        <f>IF(H58="lifeleech",1,IF(H58="poisoned",1,IF(H58="exhausted",1,IF(H58="grabbed",1,IF(H58="noddingoff",1,IF(H58="dozing",1,IF(H58="softened",1,0)))))))</f>
        <v>1</v>
      </c>
      <c r="Y58" s="10">
        <f>SUM(U58:X58)*F58</f>
        <v>1</v>
      </c>
      <c r="Z58" s="12">
        <f>SUM(R58,S58,Y58)*E58</f>
        <v>1</v>
      </c>
      <c r="AA58">
        <f>IF(O58=1,((1-E58)*L58*0.5),0)</f>
        <v>0</v>
      </c>
      <c r="AC58" s="13">
        <f>SUM(Z58,AA58)</f>
        <v>1</v>
      </c>
    </row>
    <row r="59" spans="1:29" x14ac:dyDescent="0.25">
      <c r="A59" t="s">
        <v>112</v>
      </c>
      <c r="C59" s="14" t="s">
        <v>88</v>
      </c>
      <c r="D59">
        <v>2</v>
      </c>
      <c r="E59" s="3">
        <v>1</v>
      </c>
      <c r="F59" s="3">
        <v>1</v>
      </c>
      <c r="H59" t="s">
        <v>27</v>
      </c>
      <c r="I59" t="s">
        <v>335</v>
      </c>
      <c r="J59">
        <v>1</v>
      </c>
      <c r="K59" t="s">
        <v>44</v>
      </c>
      <c r="N59">
        <v>1</v>
      </c>
      <c r="P59">
        <f>COUNTIF(Movesets!$A$1:$R$113,A59)</f>
        <v>5</v>
      </c>
      <c r="R59">
        <f>L59</f>
        <v>0</v>
      </c>
      <c r="S59">
        <f>M59/2</f>
        <v>0</v>
      </c>
      <c r="T59">
        <f>IF(N59=1,1,0)</f>
        <v>1</v>
      </c>
      <c r="U59" s="8">
        <f>IF(G59="sniping",1,IF(G59="focused",1,IF(G59="enraged",1,IF(G59="recovering",1,IF(G59="diehard",1,IF(G59="hardshell",1,IF(G59="charging",1,0)))))))</f>
        <v>0</v>
      </c>
      <c r="V59" s="8">
        <f>IF(G59="lifeleech",-1,IF(G59="poisoned",-1,IF(G59="exhausted",-1,IF(G59="grabbed",-1,IF(G59="noddingoff",-1,IF(G59="dozing",-1,IF(G59="softened",-1,0)))))))</f>
        <v>0</v>
      </c>
      <c r="W59" s="8">
        <f>IF(H59="sniping",0,IF(H59="focused",0,IF(H59="enraged",0,IF(H59="recovering",-1,IF(H59="diehard",-1,IF(H59="hardshell",-1,IF(H59="charging",-1,0)))))))</f>
        <v>0</v>
      </c>
      <c r="X59" s="8">
        <f>IF(H59="lifeleech",1,IF(H59="poisoned",1,IF(H59="exhausted",1,IF(H59="grabbed",1,IF(H59="noddingoff",1,IF(H59="dozing",1,IF(H59="softened",1,0)))))))</f>
        <v>1</v>
      </c>
      <c r="Y59" s="10">
        <f>SUM(U59:X59)*F59</f>
        <v>1</v>
      </c>
      <c r="Z59" s="12">
        <f>SUM(R59,S59,Y59)*E59</f>
        <v>1</v>
      </c>
      <c r="AA59">
        <f>IF(O59=1,((1-E59)*L59*0.5),0)</f>
        <v>0</v>
      </c>
      <c r="AC59" s="13">
        <f>SUM(Z59,AA59)</f>
        <v>1</v>
      </c>
    </row>
    <row r="60" spans="1:29" x14ac:dyDescent="0.25">
      <c r="A60" t="s">
        <v>323</v>
      </c>
      <c r="C60" s="14" t="s">
        <v>10</v>
      </c>
      <c r="D60">
        <v>2</v>
      </c>
      <c r="E60" s="3">
        <v>0.75</v>
      </c>
      <c r="F60" s="3">
        <v>1</v>
      </c>
      <c r="G60" t="s">
        <v>62</v>
      </c>
      <c r="I60" t="s">
        <v>357</v>
      </c>
      <c r="J60">
        <v>1</v>
      </c>
      <c r="K60" t="s">
        <v>31</v>
      </c>
      <c r="L60">
        <v>1.25</v>
      </c>
      <c r="P60">
        <f>COUNTIF(Movesets!$A$1:$R$113,A60)</f>
        <v>6</v>
      </c>
      <c r="R60">
        <f>L60</f>
        <v>1.25</v>
      </c>
      <c r="S60">
        <f>M60/2</f>
        <v>0</v>
      </c>
      <c r="T60">
        <f>IF(N60=1,1,0)</f>
        <v>0</v>
      </c>
      <c r="U60" s="8">
        <f>IF(G60="sniping",1,IF(G60="focused",1,IF(G60="enraged",1,IF(G60="recovering",1,IF(G60="diehard",1,IF(G60="hardshell",1,IF(G60="charging",1,0)))))))</f>
        <v>1</v>
      </c>
      <c r="V60" s="8">
        <f>IF(G60="lifeleech",-1,IF(G60="poisoned",-1,IF(G60="exhausted",-1,IF(G60="grabbed",-1,IF(G60="noddingoff",-1,IF(G60="dozing",-1,IF(G60="softened",-1,0)))))))</f>
        <v>0</v>
      </c>
      <c r="W60" s="8">
        <f>IF(H60="sniping",0,IF(H60="focused",0,IF(H60="enraged",0,IF(H60="recovering",-1,IF(H60="diehard",-1,IF(H60="hardshell",-1,IF(H60="charging",-1,0)))))))</f>
        <v>0</v>
      </c>
      <c r="X60" s="8">
        <f>IF(H60="lifeleech",1,IF(H60="poisoned",1,IF(H60="exhausted",1,IF(H60="grabbed",1,IF(H60="noddingoff",1,IF(H60="dozing",1,IF(H60="softened",1,0)))))))</f>
        <v>0</v>
      </c>
      <c r="Y60" s="10">
        <f>SUM(U60:X60)*F60</f>
        <v>1</v>
      </c>
      <c r="Z60" s="12">
        <f>SUM(R60,S60,Y60)*E60</f>
        <v>1.6875</v>
      </c>
      <c r="AA60">
        <f>IF(O60=1,((1-E60)*L60*0.5),0)</f>
        <v>0</v>
      </c>
      <c r="AC60" s="13">
        <f>SUM(Z60,AA60)</f>
        <v>1.6875</v>
      </c>
    </row>
    <row r="61" spans="1:29" x14ac:dyDescent="0.25">
      <c r="A61" t="s">
        <v>318</v>
      </c>
      <c r="C61" s="14" t="s">
        <v>11</v>
      </c>
      <c r="D61">
        <v>3</v>
      </c>
      <c r="E61" s="3">
        <v>0.8</v>
      </c>
      <c r="I61" t="s">
        <v>371</v>
      </c>
      <c r="J61">
        <v>1</v>
      </c>
      <c r="K61" t="s">
        <v>195</v>
      </c>
      <c r="L61">
        <v>2.25</v>
      </c>
      <c r="P61">
        <f>COUNTIF(Movesets!$A$1:$R$113,A61)</f>
        <v>4</v>
      </c>
      <c r="R61">
        <f>L61</f>
        <v>2.25</v>
      </c>
      <c r="S61">
        <f>M61/2</f>
        <v>0</v>
      </c>
      <c r="T61">
        <f>IF(N61=1,1,0)</f>
        <v>0</v>
      </c>
      <c r="U61" s="8">
        <f>IF(G61="sniping",1,IF(G61="focused",1,IF(G61="enraged",1,IF(G61="recovering",1,IF(G61="diehard",1,IF(G61="hardshell",1,IF(G61="charging",1,0)))))))</f>
        <v>0</v>
      </c>
      <c r="V61" s="8">
        <f>IF(G61="lifeleech",-1,IF(G61="poisoned",-1,IF(G61="exhausted",-1,IF(G61="grabbed",-1,IF(G61="noddingoff",-1,IF(G61="dozing",-1,IF(G61="softened",-1,0)))))))</f>
        <v>0</v>
      </c>
      <c r="W61" s="8">
        <f>IF(H61="sniping",0,IF(H61="focused",0,IF(H61="enraged",0,IF(H61="recovering",-1,IF(H61="diehard",-1,IF(H61="hardshell",-1,IF(H61="charging",-1,0)))))))</f>
        <v>0</v>
      </c>
      <c r="X61" s="8">
        <f>IF(H61="lifeleech",1,IF(H61="poisoned",1,IF(H61="exhausted",1,IF(H61="grabbed",1,IF(H61="noddingoff",1,IF(H61="dozing",1,IF(H61="softened",1,0)))))))</f>
        <v>0</v>
      </c>
      <c r="Y61" s="10">
        <f>SUM(U61:X61)*F61</f>
        <v>0</v>
      </c>
      <c r="Z61" s="12">
        <f>SUM(R61,S61,Y61)*E61</f>
        <v>1.8</v>
      </c>
      <c r="AA61">
        <f>IF(O61=1,((1-E61)*L61*0.5),0)</f>
        <v>0</v>
      </c>
      <c r="AC61" s="13">
        <f>SUM(Z61,AA61)</f>
        <v>1.8</v>
      </c>
    </row>
    <row r="62" spans="1:29" x14ac:dyDescent="0.25">
      <c r="A62" t="s">
        <v>212</v>
      </c>
      <c r="C62" s="14" t="s">
        <v>11</v>
      </c>
      <c r="D62">
        <v>3</v>
      </c>
      <c r="E62" s="3">
        <v>0.8</v>
      </c>
      <c r="I62" t="s">
        <v>371</v>
      </c>
      <c r="J62">
        <v>1</v>
      </c>
      <c r="K62" t="s">
        <v>194</v>
      </c>
      <c r="L62">
        <v>2.25</v>
      </c>
      <c r="P62">
        <f>COUNTIF(Movesets!$A$1:$R$113,A62)</f>
        <v>6</v>
      </c>
      <c r="R62">
        <f>L62</f>
        <v>2.25</v>
      </c>
      <c r="S62">
        <f>M62/2</f>
        <v>0</v>
      </c>
      <c r="T62">
        <f>IF(N62=1,1,0)</f>
        <v>0</v>
      </c>
      <c r="U62" s="8">
        <f>IF(G62="sniping",1,IF(G62="focused",1,IF(G62="enraged",1,IF(G62="recovering",1,IF(G62="diehard",1,IF(G62="hardshell",1,IF(G62="charging",1,0)))))))</f>
        <v>0</v>
      </c>
      <c r="V62" s="8">
        <f>IF(G62="lifeleech",-1,IF(G62="poisoned",-1,IF(G62="exhausted",-1,IF(G62="grabbed",-1,IF(G62="noddingoff",-1,IF(G62="dozing",-1,IF(G62="softened",-1,0)))))))</f>
        <v>0</v>
      </c>
      <c r="W62" s="8">
        <f>IF(H62="sniping",0,IF(H62="focused",0,IF(H62="enraged",0,IF(H62="recovering",-1,IF(H62="diehard",-1,IF(H62="hardshell",-1,IF(H62="charging",-1,0)))))))</f>
        <v>0</v>
      </c>
      <c r="X62" s="8">
        <f>IF(H62="lifeleech",1,IF(H62="poisoned",1,IF(H62="exhausted",1,IF(H62="grabbed",1,IF(H62="noddingoff",1,IF(H62="dozing",1,IF(H62="softened",1,0)))))))</f>
        <v>0</v>
      </c>
      <c r="Y62" s="10">
        <f>SUM(U62:X62)*F62</f>
        <v>0</v>
      </c>
      <c r="Z62" s="12">
        <f>SUM(R62,S62,Y62)*E62</f>
        <v>1.8</v>
      </c>
      <c r="AA62">
        <f>IF(O62=1,((1-E62)*L62*0.5),0)</f>
        <v>0</v>
      </c>
      <c r="AC62" s="13">
        <f>SUM(Z62,AA62)</f>
        <v>1.8</v>
      </c>
    </row>
    <row r="63" spans="1:29" x14ac:dyDescent="0.25">
      <c r="A63" t="s">
        <v>55</v>
      </c>
      <c r="C63" s="14" t="s">
        <v>11</v>
      </c>
      <c r="D63">
        <v>2</v>
      </c>
      <c r="E63" s="3">
        <v>1</v>
      </c>
      <c r="F63" s="3">
        <v>1</v>
      </c>
      <c r="G63" t="s">
        <v>54</v>
      </c>
      <c r="I63" t="s">
        <v>369</v>
      </c>
      <c r="J63">
        <v>1</v>
      </c>
      <c r="K63" t="s">
        <v>30</v>
      </c>
      <c r="L63">
        <v>3</v>
      </c>
      <c r="P63">
        <f>COUNTIF(Movesets!$A$1:$R$113,A63)</f>
        <v>5</v>
      </c>
      <c r="R63">
        <f>L63</f>
        <v>3</v>
      </c>
      <c r="S63">
        <f>M63/2</f>
        <v>0</v>
      </c>
      <c r="T63">
        <f>IF(N63=1,1,0)</f>
        <v>0</v>
      </c>
      <c r="U63" s="8">
        <f>IF(G63="sniping",1,IF(G63="focused",1,IF(G63="enraged",1,IF(G63="recovering",1,IF(G63="diehard",1,IF(G63="hardshell",1,IF(G63="charging",1,0)))))))</f>
        <v>0</v>
      </c>
      <c r="V63" s="8">
        <f>IF(G63="lifeleech",-1,IF(G63="poisoned",-1,IF(G63="exhausted",-1,IF(G63="grabbed",-1,IF(G63="noddingoff",-1,IF(G63="dozing",-1,IF(G63="softened",-1,0)))))))</f>
        <v>-1</v>
      </c>
      <c r="W63" s="8">
        <f>IF(H63="sniping",0,IF(H63="focused",0,IF(H63="enraged",0,IF(H63="recovering",-1,IF(H63="diehard",-1,IF(H63="hardshell",-1,IF(H63="charging",-1,0)))))))</f>
        <v>0</v>
      </c>
      <c r="X63" s="8">
        <f>IF(H63="lifeleech",1,IF(H63="poisoned",1,IF(H63="exhausted",1,IF(H63="grabbed",1,IF(H63="noddingoff",1,IF(H63="dozing",1,IF(H63="softened",1,0)))))))</f>
        <v>0</v>
      </c>
      <c r="Y63" s="10">
        <f>SUM(U63:X63)*F63</f>
        <v>-1</v>
      </c>
      <c r="Z63" s="12">
        <f>SUM(R63,S63,Y63)*E63</f>
        <v>2</v>
      </c>
      <c r="AA63">
        <f>IF(O63=1,((1-E63)*L63*0.5),0)</f>
        <v>0</v>
      </c>
      <c r="AC63" s="13">
        <f>SUM(Z63,AA63)</f>
        <v>2</v>
      </c>
    </row>
    <row r="64" spans="1:29" x14ac:dyDescent="0.25">
      <c r="A64" t="s">
        <v>271</v>
      </c>
      <c r="C64" s="14" t="s">
        <v>11</v>
      </c>
      <c r="D64">
        <v>2</v>
      </c>
      <c r="E64" s="3">
        <v>0.8</v>
      </c>
      <c r="F64" s="3">
        <v>0.8</v>
      </c>
      <c r="H64" t="s">
        <v>27</v>
      </c>
      <c r="I64" t="s">
        <v>373</v>
      </c>
      <c r="J64">
        <v>1</v>
      </c>
      <c r="K64" t="s">
        <v>31</v>
      </c>
      <c r="L64">
        <v>1.25</v>
      </c>
      <c r="P64">
        <f>COUNTIF(Movesets!$A$1:$R$113,A64)</f>
        <v>1</v>
      </c>
      <c r="Q64" t="s">
        <v>282</v>
      </c>
      <c r="R64">
        <f>L64</f>
        <v>1.25</v>
      </c>
      <c r="S64">
        <f>M64/2</f>
        <v>0</v>
      </c>
      <c r="T64">
        <f>IF(N64=1,1,0)</f>
        <v>0</v>
      </c>
      <c r="U64" s="8">
        <f>IF(G64="sniping",1,IF(G64="focused",1,IF(G64="enraged",1,IF(G64="recovering",1,IF(G64="diehard",1,IF(G64="hardshell",1,IF(G64="charging",1,0)))))))</f>
        <v>0</v>
      </c>
      <c r="V64" s="8">
        <f>IF(G64="lifeleech",-1,IF(G64="poisoned",-1,IF(G64="exhausted",-1,IF(G64="grabbed",-1,IF(G64="noddingoff",-1,IF(G64="dozing",-1,IF(G64="softened",-1,0)))))))</f>
        <v>0</v>
      </c>
      <c r="W64" s="8">
        <f>IF(H64="sniping",0,IF(H64="focused",0,IF(H64="enraged",0,IF(H64="recovering",-1,IF(H64="diehard",-1,IF(H64="hardshell",-1,IF(H64="charging",-1,0)))))))</f>
        <v>0</v>
      </c>
      <c r="X64" s="8">
        <f>IF(H64="lifeleech",1,IF(H64="poisoned",1,IF(H64="exhausted",1,IF(H64="grabbed",1,IF(H64="noddingoff",1,IF(H64="dozing",1,IF(H64="softened",1,0)))))))</f>
        <v>1</v>
      </c>
      <c r="Y64" s="10">
        <f>SUM(U64:X64)*F64</f>
        <v>0.8</v>
      </c>
      <c r="Z64" s="12">
        <f>SUM(R64,S64,Y64)*E64</f>
        <v>1.64</v>
      </c>
      <c r="AA64">
        <f>IF(O64=1,((1-E64)*L64*0.5),0)</f>
        <v>0</v>
      </c>
      <c r="AC64" s="13">
        <f>SUM(Z64,AA64)</f>
        <v>1.64</v>
      </c>
    </row>
    <row r="65" spans="1:29" x14ac:dyDescent="0.25">
      <c r="A65" t="s">
        <v>65</v>
      </c>
      <c r="C65" s="14" t="s">
        <v>13</v>
      </c>
      <c r="D65">
        <v>3</v>
      </c>
      <c r="E65" s="3">
        <v>0.5</v>
      </c>
      <c r="I65" t="s">
        <v>343</v>
      </c>
      <c r="J65">
        <v>1</v>
      </c>
      <c r="K65" t="s">
        <v>31</v>
      </c>
      <c r="L65">
        <v>3</v>
      </c>
      <c r="N65">
        <v>1</v>
      </c>
      <c r="O65">
        <v>1</v>
      </c>
      <c r="P65">
        <f>COUNTIF(Movesets!$A$1:$R$113,A65)</f>
        <v>8</v>
      </c>
      <c r="R65">
        <f>L65</f>
        <v>3</v>
      </c>
      <c r="S65">
        <f>M65/2</f>
        <v>0</v>
      </c>
      <c r="T65">
        <f>IF(N65=1,1,0)</f>
        <v>1</v>
      </c>
      <c r="U65" s="8">
        <f>IF(G65="sniping",1,IF(G65="focused",1,IF(G65="enraged",1,IF(G65="recovering",1,IF(G65="diehard",1,IF(G65="hardshell",1,IF(G65="charging",1,0)))))))</f>
        <v>0</v>
      </c>
      <c r="V65" s="8">
        <f>IF(G65="lifeleech",-1,IF(G65="poisoned",-1,IF(G65="exhausted",-1,IF(G65="grabbed",-1,IF(G65="noddingoff",-1,IF(G65="dozing",-1,IF(G65="softened",-1,0)))))))</f>
        <v>0</v>
      </c>
      <c r="W65" s="8">
        <f>IF(H65="sniping",0,IF(H65="focused",0,IF(H65="enraged",0,IF(H65="recovering",-1,IF(H65="diehard",-1,IF(H65="hardshell",-1,IF(H65="charging",-1,0)))))))</f>
        <v>0</v>
      </c>
      <c r="X65" s="8">
        <f>IF(H65="lifeleech",1,IF(H65="poisoned",1,IF(H65="exhausted",1,IF(H65="grabbed",1,IF(H65="noddingoff",1,IF(H65="dozing",1,IF(H65="softened",1,0)))))))</f>
        <v>0</v>
      </c>
      <c r="Y65" s="10">
        <f>SUM(U65:X65)*F65</f>
        <v>0</v>
      </c>
      <c r="Z65" s="12">
        <f>SUM(R65,S65,Y65)*E65</f>
        <v>1.5</v>
      </c>
      <c r="AA65">
        <f>IF(O65=1,((1-E65)*L65*0.5),0)</f>
        <v>0.75</v>
      </c>
      <c r="AC65" s="13">
        <f>SUM(Z65,AA65)</f>
        <v>2.25</v>
      </c>
    </row>
    <row r="66" spans="1:29" x14ac:dyDescent="0.25">
      <c r="A66" t="s">
        <v>45</v>
      </c>
      <c r="C66" s="14" t="s">
        <v>13</v>
      </c>
      <c r="D66">
        <v>2</v>
      </c>
      <c r="E66" s="3">
        <v>0.75</v>
      </c>
      <c r="F66" s="3">
        <v>1</v>
      </c>
      <c r="G66" t="s">
        <v>46</v>
      </c>
      <c r="I66" t="s">
        <v>342</v>
      </c>
      <c r="J66">
        <v>3</v>
      </c>
      <c r="K66" t="s">
        <v>31</v>
      </c>
      <c r="L66">
        <v>2.25</v>
      </c>
      <c r="P66">
        <f>COUNTIF(Movesets!$A$1:$R$113,A66)</f>
        <v>4</v>
      </c>
      <c r="R66">
        <f>L66</f>
        <v>2.25</v>
      </c>
      <c r="S66">
        <f>M66/2</f>
        <v>0</v>
      </c>
      <c r="T66">
        <f>IF(N66=1,1,0)</f>
        <v>0</v>
      </c>
      <c r="U66" s="8">
        <f>IF(G66="sniping",1,IF(G66="focused",1,IF(G66="enraged",1,IF(G66="recovering",1,IF(G66="diehard",1,IF(G66="hardshell",1,IF(G66="charging",1,0)))))))</f>
        <v>1</v>
      </c>
      <c r="V66" s="8">
        <f>IF(G66="lifeleech",-1,IF(G66="poisoned",-1,IF(G66="exhausted",-1,IF(G66="grabbed",-1,IF(G66="noddingoff",-1,IF(G66="dozing",-1,IF(G66="softened",-1,0)))))))</f>
        <v>0</v>
      </c>
      <c r="W66" s="8">
        <f>IF(H66="sniping",0,IF(H66="focused",0,IF(H66="enraged",0,IF(H66="recovering",-1,IF(H66="diehard",-1,IF(H66="hardshell",-1,IF(H66="charging",-1,0)))))))</f>
        <v>0</v>
      </c>
      <c r="X66" s="8">
        <f>IF(H66="lifeleech",1,IF(H66="poisoned",1,IF(H66="exhausted",1,IF(H66="grabbed",1,IF(H66="noddingoff",1,IF(H66="dozing",1,IF(H66="softened",1,0)))))))</f>
        <v>0</v>
      </c>
      <c r="Y66" s="10">
        <f>SUM(U66:X66)*F66</f>
        <v>1</v>
      </c>
      <c r="Z66" s="12">
        <f>SUM(R66,S66,Y66)*E66</f>
        <v>2.4375</v>
      </c>
      <c r="AA66">
        <f>IF(O66=1,((1-E66)*L66*0.5),0)</f>
        <v>0</v>
      </c>
      <c r="AC66" s="13">
        <f>SUM(Z66,AA66)</f>
        <v>2.4375</v>
      </c>
    </row>
    <row r="67" spans="1:29" x14ac:dyDescent="0.25">
      <c r="A67" t="s">
        <v>319</v>
      </c>
      <c r="C67" s="14" t="s">
        <v>12</v>
      </c>
      <c r="D67">
        <v>1</v>
      </c>
      <c r="E67" s="3">
        <v>0.8</v>
      </c>
      <c r="F67" s="3">
        <v>0.2</v>
      </c>
      <c r="H67" t="s">
        <v>320</v>
      </c>
      <c r="I67" t="s">
        <v>352</v>
      </c>
      <c r="J67">
        <v>1</v>
      </c>
      <c r="K67" t="s">
        <v>195</v>
      </c>
      <c r="L67">
        <v>1.25</v>
      </c>
      <c r="P67">
        <f>COUNTIF(Movesets!$A$1:$R$113,A67)</f>
        <v>4</v>
      </c>
      <c r="R67">
        <f>L67</f>
        <v>1.25</v>
      </c>
      <c r="S67">
        <f>M67/2</f>
        <v>0</v>
      </c>
      <c r="T67">
        <f>IF(N67=1,1,0)</f>
        <v>0</v>
      </c>
      <c r="U67" s="8">
        <f>IF(G67="sniping",1,IF(G67="focused",1,IF(G67="enraged",1,IF(G67="recovering",1,IF(G67="diehard",1,IF(G67="hardshell",1,IF(G67="charging",1,0)))))))</f>
        <v>0</v>
      </c>
      <c r="V67" s="8">
        <f>IF(G67="lifeleech",-1,IF(G67="poisoned",-1,IF(G67="exhausted",-1,IF(G67="grabbed",-1,IF(G67="noddingoff",-1,IF(G67="dozing",-1,IF(G67="softened",-1,0)))))))</f>
        <v>0</v>
      </c>
      <c r="W67" s="8">
        <f>IF(H67="sniping",0,IF(H67="focused",0,IF(H67="enraged",0,IF(H67="recovering",-1,IF(H67="diehard",-1,IF(H67="hardshell",-1,IF(H67="charging",-1,0)))))))</f>
        <v>0</v>
      </c>
      <c r="X67" s="8">
        <f>IF(H67="lifeleech",1,IF(H67="poisoned",1,IF(H67="exhausted",1,IF(H67="grabbed",1,IF(H67="noddingoff",1,IF(H67="dozing",1,IF(H67="softened",1,0)))))))</f>
        <v>0</v>
      </c>
      <c r="Y67" s="10">
        <f>SUM(U67:X67)*F67</f>
        <v>0</v>
      </c>
      <c r="Z67" s="12">
        <f>SUM(R67,S67,Y67)*E67</f>
        <v>1</v>
      </c>
      <c r="AA67">
        <f>IF(O67=1,((1-E67)*L67*0.5),0)</f>
        <v>0</v>
      </c>
      <c r="AC67" s="13">
        <f>SUM(Z67,AA67)</f>
        <v>1</v>
      </c>
    </row>
    <row r="68" spans="1:29" x14ac:dyDescent="0.25">
      <c r="A68" t="s">
        <v>49</v>
      </c>
      <c r="C68" s="14" t="s">
        <v>12</v>
      </c>
      <c r="D68">
        <v>3</v>
      </c>
      <c r="E68" s="3">
        <v>1</v>
      </c>
      <c r="F68" s="3">
        <v>1</v>
      </c>
      <c r="G68" t="s">
        <v>50</v>
      </c>
      <c r="I68" t="s">
        <v>352</v>
      </c>
      <c r="J68">
        <v>1</v>
      </c>
      <c r="K68" t="s">
        <v>30</v>
      </c>
      <c r="L68">
        <v>1.25</v>
      </c>
      <c r="P68">
        <f>COUNTIF(Movesets!$A$1:$R$113,A68)</f>
        <v>6</v>
      </c>
      <c r="R68">
        <f>L68</f>
        <v>1.25</v>
      </c>
      <c r="S68">
        <f>M68/2</f>
        <v>0</v>
      </c>
      <c r="T68">
        <f>IF(N68=1,1,0)</f>
        <v>0</v>
      </c>
      <c r="U68" s="8">
        <f>IF(G68="sniping",1,IF(G68="focused",1,IF(G68="enraged",1,IF(G68="recovering",1,IF(G68="diehard",1,IF(G68="hardshell",1,IF(G68="charging",1,0)))))))</f>
        <v>1</v>
      </c>
      <c r="V68" s="8">
        <f>IF(G68="lifeleech",-1,IF(G68="poisoned",-1,IF(G68="exhausted",-1,IF(G68="grabbed",-1,IF(G68="noddingoff",-1,IF(G68="dozing",-1,IF(G68="softened",-1,0)))))))</f>
        <v>0</v>
      </c>
      <c r="W68" s="8">
        <f>IF(H68="sniping",0,IF(H68="focused",0,IF(H68="enraged",0,IF(H68="recovering",-1,IF(H68="diehard",-1,IF(H68="hardshell",-1,IF(H68="charging",-1,0)))))))</f>
        <v>0</v>
      </c>
      <c r="X68" s="8">
        <f>IF(H68="lifeleech",1,IF(H68="poisoned",1,IF(H68="exhausted",1,IF(H68="grabbed",1,IF(H68="noddingoff",1,IF(H68="dozing",1,IF(H68="softened",1,0)))))))</f>
        <v>0</v>
      </c>
      <c r="Y68" s="10">
        <f>SUM(U68:X68)*F68</f>
        <v>1</v>
      </c>
      <c r="Z68" s="12">
        <f>SUM(R68,S68,Y68)*E68</f>
        <v>2.25</v>
      </c>
      <c r="AA68">
        <f>IF(O68=1,((1-E68)*L68*0.5),0)</f>
        <v>0</v>
      </c>
      <c r="AC68" s="13">
        <f>SUM(Z68,AA68)</f>
        <v>2.25</v>
      </c>
    </row>
    <row r="69" spans="1:29" x14ac:dyDescent="0.25">
      <c r="A69" t="s">
        <v>67</v>
      </c>
      <c r="C69" s="14" t="s">
        <v>88</v>
      </c>
      <c r="D69">
        <v>3</v>
      </c>
      <c r="E69" s="3">
        <v>1</v>
      </c>
      <c r="F69" s="3">
        <v>1</v>
      </c>
      <c r="G69" t="s">
        <v>68</v>
      </c>
      <c r="H69" t="s">
        <v>38</v>
      </c>
      <c r="I69" t="s">
        <v>352</v>
      </c>
      <c r="J69">
        <v>1</v>
      </c>
      <c r="K69" t="s">
        <v>44</v>
      </c>
      <c r="N69">
        <v>1</v>
      </c>
      <c r="P69">
        <f>COUNTIF(Movesets!$A$1:$R$113,A69)</f>
        <v>5</v>
      </c>
      <c r="R69">
        <f>L69</f>
        <v>0</v>
      </c>
      <c r="S69">
        <f>M69/2</f>
        <v>0</v>
      </c>
      <c r="T69">
        <f>IF(N69=1,1,0)</f>
        <v>1</v>
      </c>
      <c r="U69" s="8">
        <f>IF(G69="sniping",1,IF(G69="focused",1,IF(G69="enraged",1,IF(G69="recovering",1,IF(G69="diehard",1,IF(G69="hardshell",1,IF(G69="charging",1,0)))))))</f>
        <v>1</v>
      </c>
      <c r="V69" s="8">
        <f>IF(G69="lifeleech",-1,IF(G69="poisoned",-1,IF(G69="exhausted",-1,IF(G69="grabbed",-1,IF(G69="noddingoff",-1,IF(G69="dozing",-1,IF(G69="softened",-1,0)))))))</f>
        <v>0</v>
      </c>
      <c r="W69" s="8">
        <f>IF(H69="sniping",0,IF(H69="focused",0,IF(H69="enraged",0,IF(H69="recovering",-1,IF(H69="diehard",-1,IF(H69="hardshell",-1,IF(H69="charging",-1,0)))))))</f>
        <v>0</v>
      </c>
      <c r="X69" s="8">
        <f>IF(H69="lifeleech",1,IF(H69="poisoned",1,IF(H69="exhausted",1,IF(H69="grabbed",1,IF(H69="noddingoff",1,IF(H69="dozing",1,IF(H69="softened",1,0)))))))</f>
        <v>1</v>
      </c>
      <c r="Y69" s="10">
        <f>SUM(U69:X69)*F69</f>
        <v>2</v>
      </c>
      <c r="Z69" s="12">
        <f>SUM(R69,S69,Y69)*E69</f>
        <v>2</v>
      </c>
      <c r="AA69">
        <f>IF(O69=1,((1-E69)*L69*0.5),0)</f>
        <v>0</v>
      </c>
      <c r="AC69" s="13">
        <f>SUM(Z69,AA69)</f>
        <v>2</v>
      </c>
    </row>
    <row r="70" spans="1:29" x14ac:dyDescent="0.25">
      <c r="A70" t="s">
        <v>176</v>
      </c>
      <c r="C70" s="14" t="s">
        <v>14</v>
      </c>
      <c r="D70">
        <v>1</v>
      </c>
      <c r="E70" s="3">
        <v>0.8</v>
      </c>
      <c r="F70" s="3">
        <v>1</v>
      </c>
      <c r="G70" t="s">
        <v>68</v>
      </c>
      <c r="H70" t="s">
        <v>27</v>
      </c>
      <c r="I70" t="s">
        <v>360</v>
      </c>
      <c r="J70">
        <v>1</v>
      </c>
      <c r="K70" t="s">
        <v>30</v>
      </c>
      <c r="L70">
        <v>1.25</v>
      </c>
      <c r="P70">
        <f>COUNTIF(Movesets!$A$1:$R$113,A70)</f>
        <v>3</v>
      </c>
      <c r="R70">
        <f>L70</f>
        <v>1.25</v>
      </c>
      <c r="S70">
        <f>M70/2</f>
        <v>0</v>
      </c>
      <c r="T70">
        <f>IF(N70=1,1,0)</f>
        <v>0</v>
      </c>
      <c r="U70" s="8">
        <f>IF(G70="sniping",1,IF(G70="focused",1,IF(G70="enraged",1,IF(G70="recovering",1,IF(G70="diehard",1,IF(G70="hardshell",1,IF(G70="charging",1,0)))))))</f>
        <v>1</v>
      </c>
      <c r="V70" s="8">
        <f>IF(G70="lifeleech",-1,IF(G70="poisoned",-1,IF(G70="exhausted",-1,IF(G70="grabbed",-1,IF(G70="noddingoff",-1,IF(G70="dozing",-1,IF(G70="softened",-1,0)))))))</f>
        <v>0</v>
      </c>
      <c r="W70" s="8">
        <f>IF(H70="sniping",0,IF(H70="focused",0,IF(H70="enraged",0,IF(H70="recovering",-1,IF(H70="diehard",-1,IF(H70="hardshell",-1,IF(H70="charging",-1,0)))))))</f>
        <v>0</v>
      </c>
      <c r="X70" s="8">
        <f>IF(H70="lifeleech",1,IF(H70="poisoned",1,IF(H70="exhausted",1,IF(H70="grabbed",1,IF(H70="noddingoff",1,IF(H70="dozing",1,IF(H70="softened",1,0)))))))</f>
        <v>1</v>
      </c>
      <c r="Y70" s="10">
        <f>SUM(U70:X70)*F70</f>
        <v>2</v>
      </c>
      <c r="Z70" s="12">
        <f>SUM(R70,S70,Y70)*E70</f>
        <v>2.6</v>
      </c>
      <c r="AA70">
        <f>IF(O70=1,((1-E70)*L70*0.5),0)</f>
        <v>0</v>
      </c>
      <c r="AC70" s="13">
        <f>SUM(Z70,AA70)</f>
        <v>2.6</v>
      </c>
    </row>
    <row r="71" spans="1:29" x14ac:dyDescent="0.25">
      <c r="A71" t="s">
        <v>269</v>
      </c>
      <c r="C71" s="14" t="s">
        <v>13</v>
      </c>
      <c r="D71">
        <v>2</v>
      </c>
      <c r="E71" s="3">
        <v>0.8</v>
      </c>
      <c r="I71" t="s">
        <v>345</v>
      </c>
      <c r="J71">
        <v>1</v>
      </c>
      <c r="K71" t="s">
        <v>31</v>
      </c>
      <c r="L71">
        <v>1.25</v>
      </c>
      <c r="M71">
        <v>4</v>
      </c>
      <c r="P71">
        <f>COUNTIF(Movesets!$A$1:$R$113,A71)</f>
        <v>5</v>
      </c>
      <c r="Q71" t="s">
        <v>287</v>
      </c>
      <c r="R71">
        <f>L71</f>
        <v>1.25</v>
      </c>
      <c r="S71">
        <f>M71/2</f>
        <v>2</v>
      </c>
      <c r="T71">
        <f>IF(N71=1,1,0)</f>
        <v>0</v>
      </c>
      <c r="U71" s="8">
        <f>IF(G71="sniping",1,IF(G71="focused",1,IF(G71="enraged",1,IF(G71="recovering",1,IF(G71="diehard",1,IF(G71="hardshell",1,IF(G71="charging",1,0)))))))</f>
        <v>0</v>
      </c>
      <c r="V71" s="8">
        <f>IF(G71="lifeleech",-1,IF(G71="poisoned",-1,IF(G71="exhausted",-1,IF(G71="grabbed",-1,IF(G71="noddingoff",-1,IF(G71="dozing",-1,IF(G71="softened",-1,0)))))))</f>
        <v>0</v>
      </c>
      <c r="W71" s="8">
        <f>IF(H71="sniping",0,IF(H71="focused",0,IF(H71="enraged",0,IF(H71="recovering",-1,IF(H71="diehard",-1,IF(H71="hardshell",-1,IF(H71="charging",-1,0)))))))</f>
        <v>0</v>
      </c>
      <c r="X71" s="8">
        <f>IF(H71="lifeleech",1,IF(H71="poisoned",1,IF(H71="exhausted",1,IF(H71="grabbed",1,IF(H71="noddingoff",1,IF(H71="dozing",1,IF(H71="softened",1,0)))))))</f>
        <v>0</v>
      </c>
      <c r="Y71" s="10">
        <f>SUM(U71:X71)*F71</f>
        <v>0</v>
      </c>
      <c r="Z71" s="12">
        <f>SUM(R71,S71,Y71)*E71</f>
        <v>2.6</v>
      </c>
      <c r="AA71">
        <f>IF(O71=1,((1-E71)*L71*0.5),0)</f>
        <v>0</v>
      </c>
      <c r="AC71" s="13">
        <f>SUM(Z71,AA71)</f>
        <v>2.6</v>
      </c>
    </row>
    <row r="72" spans="1:29" x14ac:dyDescent="0.25">
      <c r="A72" t="s">
        <v>274</v>
      </c>
      <c r="C72" s="14" t="s">
        <v>99</v>
      </c>
      <c r="D72">
        <v>2</v>
      </c>
      <c r="E72" s="3">
        <v>0.8</v>
      </c>
      <c r="F72" s="3">
        <v>0.35</v>
      </c>
      <c r="H72" t="s">
        <v>27</v>
      </c>
      <c r="I72" t="s">
        <v>345</v>
      </c>
      <c r="J72">
        <v>1</v>
      </c>
      <c r="K72" t="s">
        <v>31</v>
      </c>
      <c r="L72">
        <v>2.25</v>
      </c>
      <c r="P72">
        <f>COUNTIF(Movesets!$A$1:$R$113,A72)</f>
        <v>1</v>
      </c>
      <c r="Q72" t="s">
        <v>285</v>
      </c>
      <c r="R72">
        <f>L72</f>
        <v>2.25</v>
      </c>
      <c r="S72">
        <f>M72/2</f>
        <v>0</v>
      </c>
      <c r="T72">
        <f>IF(N72=1,1,0)</f>
        <v>0</v>
      </c>
      <c r="U72" s="8">
        <f>IF(G72="sniping",1,IF(G72="focused",1,IF(G72="enraged",1,IF(G72="recovering",1,IF(G72="diehard",1,IF(G72="hardshell",1,IF(G72="charging",1,0)))))))</f>
        <v>0</v>
      </c>
      <c r="V72" s="8">
        <f>IF(G72="lifeleech",-1,IF(G72="poisoned",-1,IF(G72="exhausted",-1,IF(G72="grabbed",-1,IF(G72="noddingoff",-1,IF(G72="dozing",-1,IF(G72="softened",-1,0)))))))</f>
        <v>0</v>
      </c>
      <c r="W72" s="8">
        <f>IF(H72="sniping",0,IF(H72="focused",0,IF(H72="enraged",0,IF(H72="recovering",-1,IF(H72="diehard",-1,IF(H72="hardshell",-1,IF(H72="charging",-1,0)))))))</f>
        <v>0</v>
      </c>
      <c r="X72" s="8">
        <f>IF(H72="lifeleech",1,IF(H72="poisoned",1,IF(H72="exhausted",1,IF(H72="grabbed",1,IF(H72="noddingoff",1,IF(H72="dozing",1,IF(H72="softened",1,0)))))))</f>
        <v>1</v>
      </c>
      <c r="Y72" s="10">
        <f>SUM(U72:X72)*F72</f>
        <v>0.35</v>
      </c>
      <c r="Z72" s="12">
        <f>SUM(R72,S72,Y72)*E72</f>
        <v>2.08</v>
      </c>
      <c r="AA72">
        <f>IF(O72=1,((1-E72)*L72*0.5),0)</f>
        <v>0</v>
      </c>
      <c r="AC72" s="13">
        <f>SUM(Z72,AA72)</f>
        <v>2.08</v>
      </c>
    </row>
    <row r="73" spans="1:29" x14ac:dyDescent="0.25">
      <c r="A73" t="s">
        <v>98</v>
      </c>
      <c r="C73" s="14" t="s">
        <v>88</v>
      </c>
      <c r="D73">
        <v>3</v>
      </c>
      <c r="E73" s="3">
        <v>1</v>
      </c>
      <c r="F73" s="3">
        <v>1</v>
      </c>
      <c r="G73" t="s">
        <v>43</v>
      </c>
      <c r="H73" t="s">
        <v>54</v>
      </c>
      <c r="I73" t="s">
        <v>345</v>
      </c>
      <c r="J73">
        <v>3</v>
      </c>
      <c r="K73" t="s">
        <v>44</v>
      </c>
      <c r="P73">
        <f>COUNTIF(Movesets!$A$1:$R$113,A73)</f>
        <v>5</v>
      </c>
      <c r="R73">
        <f>L73</f>
        <v>0</v>
      </c>
      <c r="S73">
        <f>M73/2</f>
        <v>0</v>
      </c>
      <c r="T73">
        <f>IF(N73=1,1,0)</f>
        <v>0</v>
      </c>
      <c r="U73" s="8">
        <f>IF(G73="sniping",1,IF(G73="focused",1,IF(G73="enraged",1,IF(G73="recovering",1,IF(G73="diehard",1,IF(G73="hardshell",1,IF(G73="charging",1,0)))))))</f>
        <v>1</v>
      </c>
      <c r="V73" s="8">
        <f>IF(G73="lifeleech",-1,IF(G73="poisoned",-1,IF(G73="exhausted",-1,IF(G73="grabbed",-1,IF(G73="noddingoff",-1,IF(G73="dozing",-1,IF(G73="softened",-1,0)))))))</f>
        <v>0</v>
      </c>
      <c r="W73" s="8">
        <f>IF(H73="sniping",0,IF(H73="focused",0,IF(H73="enraged",0,IF(H73="recovering",-1,IF(H73="diehard",-1,IF(H73="hardshell",-1,IF(H73="charging",-1,0)))))))</f>
        <v>0</v>
      </c>
      <c r="X73" s="8">
        <f>IF(H73="lifeleech",1,IF(H73="poisoned",1,IF(H73="exhausted",1,IF(H73="grabbed",1,IF(H73="noddingoff",1,IF(H73="dozing",1,IF(H73="softened",1,0)))))))</f>
        <v>1</v>
      </c>
      <c r="Y73" s="10">
        <f>SUM(U73:X73)*F73</f>
        <v>2</v>
      </c>
      <c r="Z73" s="12">
        <f>SUM(R73,S73,Y73)*E73</f>
        <v>2</v>
      </c>
      <c r="AA73">
        <f>IF(O73=1,((1-E73)*L73*0.5),0)</f>
        <v>0</v>
      </c>
      <c r="AC73" s="13">
        <f>SUM(Z73,AA73)</f>
        <v>2</v>
      </c>
    </row>
    <row r="74" spans="1:29" x14ac:dyDescent="0.25">
      <c r="A74" t="s">
        <v>251</v>
      </c>
      <c r="C74" s="14" t="s">
        <v>11</v>
      </c>
      <c r="D74">
        <v>3</v>
      </c>
      <c r="E74" s="3">
        <v>0.75</v>
      </c>
      <c r="F74" s="3">
        <v>1</v>
      </c>
      <c r="H74" t="s">
        <v>86</v>
      </c>
      <c r="I74" t="s">
        <v>368</v>
      </c>
      <c r="J74">
        <v>1</v>
      </c>
      <c r="K74" t="s">
        <v>31</v>
      </c>
      <c r="L74">
        <v>3</v>
      </c>
      <c r="P74">
        <f>COUNTIF(Movesets!$A$1:$R$113,A74)</f>
        <v>5</v>
      </c>
      <c r="R74">
        <f>L74</f>
        <v>3</v>
      </c>
      <c r="S74">
        <f>M74/2</f>
        <v>0</v>
      </c>
      <c r="T74">
        <f>IF(N74=1,1,0)</f>
        <v>0</v>
      </c>
      <c r="U74" s="8">
        <f>IF(G74="sniping",1,IF(G74="focused",1,IF(G74="enraged",1,IF(G74="recovering",1,IF(G74="diehard",1,IF(G74="hardshell",1,IF(G74="charging",1,0)))))))</f>
        <v>0</v>
      </c>
      <c r="V74" s="8">
        <f>IF(G74="lifeleech",-1,IF(G74="poisoned",-1,IF(G74="exhausted",-1,IF(G74="grabbed",-1,IF(G74="noddingoff",-1,IF(G74="dozing",-1,IF(G74="softened",-1,0)))))))</f>
        <v>0</v>
      </c>
      <c r="W74" s="8">
        <f>IF(H74="sniping",0,IF(H74="focused",0,IF(H74="enraged",0,IF(H74="recovering",-1,IF(H74="diehard",-1,IF(H74="hardshell",-1,IF(H74="charging",-1,0)))))))</f>
        <v>0</v>
      </c>
      <c r="X74" s="8">
        <f>IF(H74="lifeleech",1,IF(H74="poisoned",1,IF(H74="exhausted",1,IF(H74="grabbed",1,IF(H74="noddingoff",1,IF(H74="dozing",1,IF(H74="softened",1,0)))))))</f>
        <v>0</v>
      </c>
      <c r="Y74" s="10">
        <f>SUM(U74:X74)*F74</f>
        <v>0</v>
      </c>
      <c r="Z74" s="12">
        <f>SUM(R74,S74,Y74)*E74</f>
        <v>2.25</v>
      </c>
      <c r="AA74">
        <f>IF(O74=1,((1-E74)*L74*0.5),0)</f>
        <v>0</v>
      </c>
      <c r="AC74" s="13">
        <f>SUM(Z74,AA74)</f>
        <v>2.25</v>
      </c>
    </row>
    <row r="75" spans="1:29" x14ac:dyDescent="0.25">
      <c r="A75" t="s">
        <v>23</v>
      </c>
      <c r="B75">
        <v>4</v>
      </c>
      <c r="C75" s="14" t="s">
        <v>11</v>
      </c>
      <c r="D75">
        <v>2</v>
      </c>
      <c r="E75" s="3">
        <v>0.7</v>
      </c>
      <c r="I75" t="s">
        <v>368</v>
      </c>
      <c r="J75">
        <v>1</v>
      </c>
      <c r="K75" t="s">
        <v>31</v>
      </c>
      <c r="L75">
        <v>1.75</v>
      </c>
      <c r="P75">
        <f>COUNTIF(Movesets!$A$1:$R$113,A75)</f>
        <v>8</v>
      </c>
      <c r="R75">
        <f>L75</f>
        <v>1.75</v>
      </c>
      <c r="S75">
        <f>M75/2</f>
        <v>0</v>
      </c>
      <c r="T75">
        <f>IF(N75=1,1,0)</f>
        <v>0</v>
      </c>
      <c r="U75" s="8">
        <f>IF(G75="sniping",1,IF(G75="focused",1,IF(G75="enraged",1,IF(G75="recovering",1,IF(G75="diehard",1,IF(G75="hardshell",1,IF(G75="charging",1,0)))))))</f>
        <v>0</v>
      </c>
      <c r="V75" s="8">
        <f>IF(G75="lifeleech",-1,IF(G75="poisoned",-1,IF(G75="exhausted",-1,IF(G75="grabbed",-1,IF(G75="noddingoff",-1,IF(G75="dozing",-1,IF(G75="softened",-1,0)))))))</f>
        <v>0</v>
      </c>
      <c r="W75" s="8">
        <f>IF(H75="sniping",0,IF(H75="focused",0,IF(H75="enraged",0,IF(H75="recovering",-1,IF(H75="diehard",-1,IF(H75="hardshell",-1,IF(H75="charging",-1,0)))))))</f>
        <v>0</v>
      </c>
      <c r="X75" s="8">
        <f>IF(H75="lifeleech",1,IF(H75="poisoned",1,IF(H75="exhausted",1,IF(H75="grabbed",1,IF(H75="noddingoff",1,IF(H75="dozing",1,IF(H75="softened",1,0)))))))</f>
        <v>0</v>
      </c>
      <c r="Y75" s="10">
        <f>SUM(U75:X75)*F75</f>
        <v>0</v>
      </c>
      <c r="Z75" s="12">
        <f>SUM(R75,S75,Y75)*E75</f>
        <v>1.2249999999999999</v>
      </c>
      <c r="AA75">
        <f>IF(O75=1,((1-E75)*L75*0.5),0)</f>
        <v>0</v>
      </c>
      <c r="AC75" s="13">
        <f>SUM(Z75,AA75)</f>
        <v>1.2249999999999999</v>
      </c>
    </row>
    <row r="76" spans="1:29" x14ac:dyDescent="0.25">
      <c r="A76" t="s">
        <v>16</v>
      </c>
      <c r="C76" s="14" t="s">
        <v>13</v>
      </c>
      <c r="D76">
        <v>2</v>
      </c>
      <c r="E76" s="3">
        <v>0.8</v>
      </c>
      <c r="F76" s="3">
        <v>0.75</v>
      </c>
      <c r="H76" t="s">
        <v>320</v>
      </c>
      <c r="I76" t="s">
        <v>347</v>
      </c>
      <c r="J76">
        <v>1</v>
      </c>
      <c r="K76" t="s">
        <v>31</v>
      </c>
      <c r="L76">
        <v>1.25</v>
      </c>
      <c r="P76">
        <f>COUNTIF(Movesets!$A$1:$R$113,A76)</f>
        <v>5</v>
      </c>
      <c r="R76">
        <f>L76</f>
        <v>1.25</v>
      </c>
      <c r="S76">
        <f>M76/2</f>
        <v>0</v>
      </c>
      <c r="T76">
        <f>IF(N76=1,1,0)</f>
        <v>0</v>
      </c>
      <c r="U76" s="8">
        <f>IF(G76="sniping",1,IF(G76="focused",1,IF(G76="enraged",1,IF(G76="recovering",1,IF(G76="diehard",1,IF(G76="hardshell",1,IF(G76="charging",1,0)))))))</f>
        <v>0</v>
      </c>
      <c r="V76" s="8">
        <f>IF(G76="lifeleech",-1,IF(G76="poisoned",-1,IF(G76="exhausted",-1,IF(G76="grabbed",-1,IF(G76="noddingoff",-1,IF(G76="dozing",-1,IF(G76="softened",-1,0)))))))</f>
        <v>0</v>
      </c>
      <c r="W76" s="8">
        <f>IF(H76="sniping",0,IF(H76="focused",0,IF(H76="enraged",0,IF(H76="recovering",-1,IF(H76="diehard",-1,IF(H76="hardshell",-1,IF(H76="charging",-1,0)))))))</f>
        <v>0</v>
      </c>
      <c r="X76" s="8">
        <f>IF(H76="lifeleech",1,IF(H76="poisoned",1,IF(H76="exhausted",1,IF(H76="grabbed",1,IF(H76="noddingoff",1,IF(H76="dozing",1,IF(H76="softened",1,0)))))))</f>
        <v>0</v>
      </c>
      <c r="Y76" s="10">
        <f>SUM(U76:X76)*F76</f>
        <v>0</v>
      </c>
      <c r="Z76" s="12">
        <f>SUM(R76,S76,Y76)*E76</f>
        <v>1</v>
      </c>
      <c r="AA76">
        <f>IF(O76=1,((1-E76)*L76*0.5),0)</f>
        <v>0</v>
      </c>
      <c r="AC76" s="13">
        <f>SUM(Z76,AA76)</f>
        <v>1</v>
      </c>
    </row>
    <row r="77" spans="1:29" x14ac:dyDescent="0.25">
      <c r="A77" t="s">
        <v>20</v>
      </c>
      <c r="B77">
        <v>6</v>
      </c>
      <c r="C77" s="14" t="s">
        <v>12</v>
      </c>
      <c r="D77">
        <v>1</v>
      </c>
      <c r="E77" s="3">
        <v>1</v>
      </c>
      <c r="I77" t="s">
        <v>376</v>
      </c>
      <c r="J77">
        <v>1</v>
      </c>
      <c r="K77" t="s">
        <v>31</v>
      </c>
      <c r="L77">
        <v>1.5</v>
      </c>
      <c r="P77">
        <f>COUNTIF(Movesets!$A$1:$R$113,A77)</f>
        <v>6</v>
      </c>
      <c r="R77">
        <f>L77</f>
        <v>1.5</v>
      </c>
      <c r="S77">
        <f>M77/2</f>
        <v>0</v>
      </c>
      <c r="T77">
        <f>IF(N77=1,1,0)</f>
        <v>0</v>
      </c>
      <c r="U77" s="8">
        <f>IF(G77="sniping",1,IF(G77="focused",1,IF(G77="enraged",1,IF(G77="recovering",1,IF(G77="diehard",1,IF(G77="hardshell",1,IF(G77="charging",1,0)))))))</f>
        <v>0</v>
      </c>
      <c r="V77" s="8">
        <f>IF(G77="lifeleech",-1,IF(G77="poisoned",-1,IF(G77="exhausted",-1,IF(G77="grabbed",-1,IF(G77="noddingoff",-1,IF(G77="dozing",-1,IF(G77="softened",-1,0)))))))</f>
        <v>0</v>
      </c>
      <c r="W77" s="8">
        <f>IF(H77="sniping",0,IF(H77="focused",0,IF(H77="enraged",0,IF(H77="recovering",-1,IF(H77="diehard",-1,IF(H77="hardshell",-1,IF(H77="charging",-1,0)))))))</f>
        <v>0</v>
      </c>
      <c r="X77" s="8">
        <f>IF(H77="lifeleech",1,IF(H77="poisoned",1,IF(H77="exhausted",1,IF(H77="grabbed",1,IF(H77="noddingoff",1,IF(H77="dozing",1,IF(H77="softened",1,0)))))))</f>
        <v>0</v>
      </c>
      <c r="Y77" s="10">
        <f>SUM(U77:X77)*F77</f>
        <v>0</v>
      </c>
      <c r="Z77" s="12">
        <f>SUM(R77,S77,Y77)*E77</f>
        <v>1.5</v>
      </c>
      <c r="AA77">
        <f>IF(O77=1,((1-E77)*L77*0.5),0)</f>
        <v>0</v>
      </c>
      <c r="AC77" s="13">
        <f>SUM(Z77,AA77)</f>
        <v>1.5</v>
      </c>
    </row>
    <row r="78" spans="1:29" x14ac:dyDescent="0.25">
      <c r="A78" t="s">
        <v>57</v>
      </c>
      <c r="C78" s="14" t="s">
        <v>11</v>
      </c>
      <c r="D78">
        <v>2</v>
      </c>
      <c r="E78" s="3">
        <v>0.8</v>
      </c>
      <c r="F78" s="3">
        <v>1</v>
      </c>
      <c r="G78" t="s">
        <v>51</v>
      </c>
      <c r="I78" t="s">
        <v>372</v>
      </c>
      <c r="J78">
        <v>2</v>
      </c>
      <c r="K78" t="s">
        <v>31</v>
      </c>
      <c r="L78">
        <v>2.25</v>
      </c>
      <c r="P78">
        <f>COUNTIF(Movesets!$A$1:$R$113,A78)</f>
        <v>4</v>
      </c>
      <c r="R78">
        <f>L78</f>
        <v>2.25</v>
      </c>
      <c r="S78">
        <f>M78/2</f>
        <v>0</v>
      </c>
      <c r="T78">
        <f>IF(N78=1,1,0)</f>
        <v>0</v>
      </c>
      <c r="U78" s="8">
        <f>IF(G78="sniping",1,IF(G78="focused",1,IF(G78="enraged",1,IF(G78="recovering",1,IF(G78="diehard",1,IF(G78="hardshell",1,IF(G78="charging",1,0)))))))</f>
        <v>1</v>
      </c>
      <c r="V78" s="8">
        <f>IF(G78="lifeleech",-1,IF(G78="poisoned",-1,IF(G78="exhausted",-1,IF(G78="grabbed",-1,IF(G78="noddingoff",-1,IF(G78="dozing",-1,IF(G78="softened",-1,0)))))))</f>
        <v>0</v>
      </c>
      <c r="W78" s="8">
        <f>IF(H78="sniping",0,IF(H78="focused",0,IF(H78="enraged",0,IF(H78="recovering",-1,IF(H78="diehard",-1,IF(H78="hardshell",-1,IF(H78="charging",-1,0)))))))</f>
        <v>0</v>
      </c>
      <c r="X78" s="8">
        <f>IF(H78="lifeleech",1,IF(H78="poisoned",1,IF(H78="exhausted",1,IF(H78="grabbed",1,IF(H78="noddingoff",1,IF(H78="dozing",1,IF(H78="softened",1,0)))))))</f>
        <v>0</v>
      </c>
      <c r="Y78" s="10">
        <f>SUM(U78:X78)*F78</f>
        <v>1</v>
      </c>
      <c r="Z78" s="12">
        <f>SUM(R78,S78,Y78)*E78</f>
        <v>2.6</v>
      </c>
      <c r="AA78">
        <f>IF(O78=1,((1-E78)*L78*0.5),0)</f>
        <v>0</v>
      </c>
      <c r="AC78" s="13">
        <f>SUM(Z78,AA78)</f>
        <v>2.6</v>
      </c>
    </row>
    <row r="79" spans="1:29" x14ac:dyDescent="0.25">
      <c r="A79" t="s">
        <v>56</v>
      </c>
      <c r="C79" s="14" t="s">
        <v>11</v>
      </c>
      <c r="D79">
        <v>3</v>
      </c>
      <c r="E79" s="3">
        <v>0.8</v>
      </c>
      <c r="F79" s="3">
        <v>1</v>
      </c>
      <c r="G79" t="s">
        <v>51</v>
      </c>
      <c r="I79" t="s">
        <v>372</v>
      </c>
      <c r="J79">
        <v>2</v>
      </c>
      <c r="K79" t="s">
        <v>30</v>
      </c>
      <c r="L79">
        <v>2.25</v>
      </c>
      <c r="P79">
        <f>COUNTIF(Movesets!$A$1:$R$113,A79)</f>
        <v>6</v>
      </c>
      <c r="R79">
        <f>L79</f>
        <v>2.25</v>
      </c>
      <c r="S79">
        <f>M79/2</f>
        <v>0</v>
      </c>
      <c r="T79">
        <f>IF(N79=1,1,0)</f>
        <v>0</v>
      </c>
      <c r="U79" s="8">
        <f>IF(G79="sniping",1,IF(G79="focused",1,IF(G79="enraged",1,IF(G79="recovering",1,IF(G79="diehard",1,IF(G79="hardshell",1,IF(G79="charging",1,0)))))))</f>
        <v>1</v>
      </c>
      <c r="V79" s="8">
        <f>IF(G79="lifeleech",-1,IF(G79="poisoned",-1,IF(G79="exhausted",-1,IF(G79="grabbed",-1,IF(G79="noddingoff",-1,IF(G79="dozing",-1,IF(G79="softened",-1,0)))))))</f>
        <v>0</v>
      </c>
      <c r="W79" s="8">
        <f>IF(H79="sniping",0,IF(H79="focused",0,IF(H79="enraged",0,IF(H79="recovering",-1,IF(H79="diehard",-1,IF(H79="hardshell",-1,IF(H79="charging",-1,0)))))))</f>
        <v>0</v>
      </c>
      <c r="X79" s="8">
        <f>IF(H79="lifeleech",1,IF(H79="poisoned",1,IF(H79="exhausted",1,IF(H79="grabbed",1,IF(H79="noddingoff",1,IF(H79="dozing",1,IF(H79="softened",1,0)))))))</f>
        <v>0</v>
      </c>
      <c r="Y79" s="10">
        <f>SUM(U79:X79)*F79</f>
        <v>1</v>
      </c>
      <c r="Z79" s="12">
        <f>SUM(R79,S79,Y79)*E79</f>
        <v>2.6</v>
      </c>
      <c r="AA79">
        <f>IF(O79=1,((1-E79)*L79*0.5),0)</f>
        <v>0</v>
      </c>
      <c r="AC79" s="13">
        <f>SUM(Z79,AA79)</f>
        <v>2.6</v>
      </c>
    </row>
    <row r="80" spans="1:29" x14ac:dyDescent="0.25">
      <c r="A80" t="s">
        <v>163</v>
      </c>
      <c r="C80" s="14" t="s">
        <v>14</v>
      </c>
      <c r="D80">
        <v>2</v>
      </c>
      <c r="E80" s="3">
        <v>0.7</v>
      </c>
      <c r="I80" t="s">
        <v>339</v>
      </c>
      <c r="J80">
        <v>1</v>
      </c>
      <c r="K80" t="s">
        <v>31</v>
      </c>
      <c r="L80">
        <v>1.25</v>
      </c>
      <c r="N80">
        <v>1</v>
      </c>
      <c r="O80">
        <v>1</v>
      </c>
      <c r="P80">
        <f>COUNTIF(Movesets!$A$1:$R$113,A80)</f>
        <v>6</v>
      </c>
      <c r="R80">
        <f>L80</f>
        <v>1.25</v>
      </c>
      <c r="S80">
        <f>M80/2</f>
        <v>0</v>
      </c>
      <c r="T80">
        <f>IF(N80=1,1,0)</f>
        <v>1</v>
      </c>
      <c r="U80" s="8">
        <f>IF(G80="sniping",1,IF(G80="focused",1,IF(G80="enraged",1,IF(G80="recovering",1,IF(G80="diehard",1,IF(G80="hardshell",1,IF(G80="charging",1,0)))))))</f>
        <v>0</v>
      </c>
      <c r="V80" s="8">
        <f>IF(G80="lifeleech",-1,IF(G80="poisoned",-1,IF(G80="exhausted",-1,IF(G80="grabbed",-1,IF(G80="noddingoff",-1,IF(G80="dozing",-1,IF(G80="softened",-1,0)))))))</f>
        <v>0</v>
      </c>
      <c r="W80" s="8">
        <f>IF(H80="sniping",0,IF(H80="focused",0,IF(H80="enraged",0,IF(H80="recovering",-1,IF(H80="diehard",-1,IF(H80="hardshell",-1,IF(H80="charging",-1,0)))))))</f>
        <v>0</v>
      </c>
      <c r="X80" s="8">
        <f>IF(H80="lifeleech",1,IF(H80="poisoned",1,IF(H80="exhausted",1,IF(H80="grabbed",1,IF(H80="noddingoff",1,IF(H80="dozing",1,IF(H80="softened",1,0)))))))</f>
        <v>0</v>
      </c>
      <c r="Y80" s="10">
        <f>SUM(U80:X80)*F80</f>
        <v>0</v>
      </c>
      <c r="Z80" s="12">
        <f>SUM(R80,S80,Y80)*E80</f>
        <v>0.875</v>
      </c>
      <c r="AA80">
        <f>IF(O80=1,((1-E80)*L80*0.5),0)</f>
        <v>0.18750000000000003</v>
      </c>
      <c r="AC80" s="13">
        <f>SUM(Z80,AA80)</f>
        <v>1.0625</v>
      </c>
    </row>
    <row r="81" spans="1:29" x14ac:dyDescent="0.25">
      <c r="A81" t="s">
        <v>109</v>
      </c>
      <c r="C81" s="14" t="s">
        <v>110</v>
      </c>
      <c r="D81">
        <v>3</v>
      </c>
      <c r="E81" s="3">
        <v>0.75</v>
      </c>
      <c r="F81" s="3">
        <v>1</v>
      </c>
      <c r="G81" t="s">
        <v>48</v>
      </c>
      <c r="H81" t="s">
        <v>48</v>
      </c>
      <c r="I81" t="s">
        <v>364</v>
      </c>
      <c r="J81">
        <v>2</v>
      </c>
      <c r="K81" t="s">
        <v>194</v>
      </c>
      <c r="L81">
        <v>2.25</v>
      </c>
      <c r="P81">
        <f>COUNTIF(Movesets!$A$1:$R$113,A81)</f>
        <v>5</v>
      </c>
      <c r="R81">
        <f>L81</f>
        <v>2.25</v>
      </c>
      <c r="S81">
        <f>M81/2</f>
        <v>0</v>
      </c>
      <c r="T81">
        <f>IF(N81=1,1,0)</f>
        <v>0</v>
      </c>
      <c r="U81" s="8">
        <f>IF(G81="sniping",1,IF(G81="focused",1,IF(G81="enraged",1,IF(G81="recovering",1,IF(G81="diehard",1,IF(G81="hardshell",1,IF(G81="charging",1,0)))))))</f>
        <v>0</v>
      </c>
      <c r="V81" s="8">
        <f>IF(G81="lifeleech",-1,IF(G81="poisoned",-1,IF(G81="exhausted",-1,IF(G81="grabbed",-1,IF(G81="noddingoff",-1,IF(G81="dozing",-1,IF(G81="softened",-1,0)))))))</f>
        <v>-1</v>
      </c>
      <c r="W81" s="8">
        <f>IF(H81="sniping",0,IF(H81="focused",0,IF(H81="enraged",0,IF(H81="recovering",-1,IF(H81="diehard",-1,IF(H81="hardshell",-1,IF(H81="charging",-1,0)))))))</f>
        <v>0</v>
      </c>
      <c r="X81" s="8">
        <f>IF(H81="lifeleech",1,IF(H81="poisoned",1,IF(H81="exhausted",1,IF(H81="grabbed",1,IF(H81="noddingoff",1,IF(H81="dozing",1,IF(H81="softened",1,0)))))))</f>
        <v>1</v>
      </c>
      <c r="Y81" s="10">
        <f>SUM(U81:X81)*F81</f>
        <v>0</v>
      </c>
      <c r="Z81" s="12">
        <f>SUM(R81,S81,Y81)*E81</f>
        <v>1.6875</v>
      </c>
      <c r="AA81">
        <f>IF(O81=1,((1-E81)*L81*0.5),0)</f>
        <v>0</v>
      </c>
      <c r="AC81" s="13">
        <f>SUM(Z81,AA81)</f>
        <v>1.6875</v>
      </c>
    </row>
    <row r="82" spans="1:29" x14ac:dyDescent="0.25">
      <c r="A82" t="s">
        <v>164</v>
      </c>
      <c r="C82" s="14" t="s">
        <v>14</v>
      </c>
      <c r="D82">
        <v>2</v>
      </c>
      <c r="E82" s="3">
        <v>0.7</v>
      </c>
      <c r="F82" s="3">
        <v>0.7</v>
      </c>
      <c r="G82" t="s">
        <v>68</v>
      </c>
      <c r="H82" t="s">
        <v>105</v>
      </c>
      <c r="I82" t="s">
        <v>124</v>
      </c>
      <c r="J82">
        <v>1</v>
      </c>
      <c r="K82" t="s">
        <v>31</v>
      </c>
      <c r="L82">
        <v>1.25</v>
      </c>
      <c r="P82">
        <f>COUNTIF(Movesets!$A$1:$R$113,A82)</f>
        <v>5</v>
      </c>
      <c r="R82">
        <f>L82</f>
        <v>1.25</v>
      </c>
      <c r="S82">
        <f>M82/2</f>
        <v>0</v>
      </c>
      <c r="T82">
        <f>IF(N82=1,1,0)</f>
        <v>0</v>
      </c>
      <c r="U82" s="8">
        <f>IF(G82="sniping",1,IF(G82="focused",1,IF(G82="enraged",1,IF(G82="recovering",1,IF(G82="diehard",1,IF(G82="hardshell",1,IF(G82="charging",1,0)))))))</f>
        <v>1</v>
      </c>
      <c r="V82" s="8">
        <f>IF(G82="lifeleech",-1,IF(G82="poisoned",-1,IF(G82="exhausted",-1,IF(G82="grabbed",-1,IF(G82="noddingoff",-1,IF(G82="dozing",-1,IF(G82="softened",-1,0)))))))</f>
        <v>0</v>
      </c>
      <c r="W82" s="8">
        <f>IF(H82="sniping",0,IF(H82="focused",0,IF(H82="enraged",0,IF(H82="recovering",-1,IF(H82="diehard",-1,IF(H82="hardshell",-1,IF(H82="charging",-1,0)))))))</f>
        <v>0</v>
      </c>
      <c r="X82" s="8">
        <f>IF(H82="lifeleech",1,IF(H82="poisoned",1,IF(H82="exhausted",1,IF(H82="grabbed",1,IF(H82="noddingoff",1,IF(H82="dozing",1,IF(H82="softened",1,0)))))))</f>
        <v>0</v>
      </c>
      <c r="Y82" s="10">
        <f>SUM(U82:X82)*F82</f>
        <v>0.7</v>
      </c>
      <c r="Z82" s="12">
        <f>SUM(R82,S82,Y82)*E82</f>
        <v>1.365</v>
      </c>
      <c r="AA82">
        <f>IF(O82=1,((1-E82)*L82*0.5),0)</f>
        <v>0</v>
      </c>
      <c r="AC82" s="13">
        <f>SUM(Z82,AA82)</f>
        <v>1.365</v>
      </c>
    </row>
    <row r="83" spans="1:29" x14ac:dyDescent="0.25">
      <c r="A83" t="s">
        <v>95</v>
      </c>
      <c r="C83" s="14" t="s">
        <v>99</v>
      </c>
      <c r="D83">
        <v>2</v>
      </c>
      <c r="E83" s="3">
        <v>0.75</v>
      </c>
      <c r="F83" s="3">
        <v>1</v>
      </c>
      <c r="G83" t="s">
        <v>50</v>
      </c>
      <c r="I83" t="s">
        <v>124</v>
      </c>
      <c r="J83">
        <v>1</v>
      </c>
      <c r="K83" t="s">
        <v>31</v>
      </c>
      <c r="L83">
        <v>1.25</v>
      </c>
      <c r="P83">
        <f>COUNTIF(Movesets!$A$1:$R$113,A83)</f>
        <v>5</v>
      </c>
      <c r="R83">
        <f>L83</f>
        <v>1.25</v>
      </c>
      <c r="S83">
        <f>M83/2</f>
        <v>0</v>
      </c>
      <c r="T83">
        <f>IF(N83=1,1,0)</f>
        <v>0</v>
      </c>
      <c r="U83" s="8">
        <f>IF(G83="sniping",1,IF(G83="focused",1,IF(G83="enraged",1,IF(G83="recovering",1,IF(G83="diehard",1,IF(G83="hardshell",1,IF(G83="charging",1,0)))))))</f>
        <v>1</v>
      </c>
      <c r="V83" s="8">
        <f>IF(G83="lifeleech",-1,IF(G83="poisoned",-1,IF(G83="exhausted",-1,IF(G83="grabbed",-1,IF(G83="noddingoff",-1,IF(G83="dozing",-1,IF(G83="softened",-1,0)))))))</f>
        <v>0</v>
      </c>
      <c r="W83" s="8">
        <f>IF(H83="sniping",0,IF(H83="focused",0,IF(H83="enraged",0,IF(H83="recovering",-1,IF(H83="diehard",-1,IF(H83="hardshell",-1,IF(H83="charging",-1,0)))))))</f>
        <v>0</v>
      </c>
      <c r="X83" s="8">
        <f>IF(H83="lifeleech",1,IF(H83="poisoned",1,IF(H83="exhausted",1,IF(H83="grabbed",1,IF(H83="noddingoff",1,IF(H83="dozing",1,IF(H83="softened",1,0)))))))</f>
        <v>0</v>
      </c>
      <c r="Y83" s="10">
        <f>SUM(U83:X83)*F83</f>
        <v>1</v>
      </c>
      <c r="Z83" s="12">
        <f>SUM(R83,S83,Y83)*E83</f>
        <v>1.6875</v>
      </c>
      <c r="AA83">
        <f>IF(O83=1,((1-E83)*L83*0.5),0)</f>
        <v>0</v>
      </c>
      <c r="AC83" s="13">
        <f>SUM(Z83,AA83)</f>
        <v>1.6875</v>
      </c>
    </row>
    <row r="84" spans="1:29" x14ac:dyDescent="0.25">
      <c r="A84" t="s">
        <v>118</v>
      </c>
      <c r="C84" s="14" t="s">
        <v>88</v>
      </c>
      <c r="D84">
        <v>1</v>
      </c>
      <c r="E84" s="3">
        <v>1</v>
      </c>
      <c r="F84" s="3">
        <v>1</v>
      </c>
      <c r="G84" t="s">
        <v>68</v>
      </c>
      <c r="H84" t="s">
        <v>105</v>
      </c>
      <c r="I84" t="s">
        <v>124</v>
      </c>
      <c r="J84">
        <v>0</v>
      </c>
      <c r="K84" t="s">
        <v>44</v>
      </c>
      <c r="P84">
        <f>COUNTIF(Movesets!$A$1:$R$113,A84)</f>
        <v>6</v>
      </c>
      <c r="R84">
        <f>L84</f>
        <v>0</v>
      </c>
      <c r="S84">
        <f>M84/2</f>
        <v>0</v>
      </c>
      <c r="T84">
        <f>IF(N84=1,1,0)</f>
        <v>0</v>
      </c>
      <c r="U84" s="8">
        <f>IF(G84="sniping",1,IF(G84="focused",1,IF(G84="enraged",1,IF(G84="recovering",1,IF(G84="diehard",1,IF(G84="hardshell",1,IF(G84="charging",1,0)))))))</f>
        <v>1</v>
      </c>
      <c r="V84" s="8">
        <f>IF(G84="lifeleech",-1,IF(G84="poisoned",-1,IF(G84="exhausted",-1,IF(G84="grabbed",-1,IF(G84="noddingoff",-1,IF(G84="dozing",-1,IF(G84="softened",-1,0)))))))</f>
        <v>0</v>
      </c>
      <c r="W84" s="8">
        <f>IF(H84="sniping",0,IF(H84="focused",0,IF(H84="enraged",0,IF(H84="recovering",-1,IF(H84="diehard",-1,IF(H84="hardshell",-1,IF(H84="charging",-1,0)))))))</f>
        <v>0</v>
      </c>
      <c r="X84" s="8">
        <f>IF(H84="lifeleech",1,IF(H84="poisoned",1,IF(H84="exhausted",1,IF(H84="grabbed",1,IF(H84="noddingoff",1,IF(H84="dozing",1,IF(H84="softened",1,0)))))))</f>
        <v>0</v>
      </c>
      <c r="Y84" s="10">
        <f>SUM(U84:X84)*F84</f>
        <v>1</v>
      </c>
      <c r="Z84" s="12">
        <f>SUM(R84,S84,Y84)*E84</f>
        <v>1</v>
      </c>
      <c r="AA84">
        <f>IF(O84=1,((1-E84)*L84*0.5),0)</f>
        <v>0</v>
      </c>
      <c r="AC84" s="13">
        <f>SUM(Z84,AA84)</f>
        <v>1</v>
      </c>
    </row>
    <row r="85" spans="1:29" x14ac:dyDescent="0.25">
      <c r="A85" t="s">
        <v>47</v>
      </c>
      <c r="C85" s="14" t="s">
        <v>88</v>
      </c>
      <c r="D85">
        <v>3</v>
      </c>
      <c r="E85" s="3">
        <v>1</v>
      </c>
      <c r="F85" s="3">
        <v>1</v>
      </c>
      <c r="G85" t="s">
        <v>46</v>
      </c>
      <c r="H85" t="s">
        <v>48</v>
      </c>
      <c r="I85" t="s">
        <v>355</v>
      </c>
      <c r="J85" s="17">
        <v>1</v>
      </c>
      <c r="K85" t="s">
        <v>44</v>
      </c>
      <c r="P85">
        <f>COUNTIF(Movesets!$A$1:$R$113,A85)</f>
        <v>8</v>
      </c>
      <c r="R85">
        <f>L85</f>
        <v>0</v>
      </c>
      <c r="S85">
        <f>M85/2</f>
        <v>0</v>
      </c>
      <c r="T85">
        <f>IF(N85=1,1,0)</f>
        <v>0</v>
      </c>
      <c r="U85" s="8">
        <f>IF(G85="sniping",1,IF(G85="focused",1,IF(G85="enraged",1,IF(G85="recovering",1,IF(G85="diehard",1,IF(G85="hardshell",1,IF(G85="charging",1,0)))))))</f>
        <v>1</v>
      </c>
      <c r="V85" s="8">
        <f>IF(G85="lifeleech",-1,IF(G85="poisoned",-1,IF(G85="exhausted",-1,IF(G85="grabbed",-1,IF(G85="noddingoff",-1,IF(G85="dozing",-1,IF(G85="softened",-1,0)))))))</f>
        <v>0</v>
      </c>
      <c r="W85" s="8">
        <f>IF(H85="sniping",0,IF(H85="focused",0,IF(H85="enraged",0,IF(H85="recovering",-1,IF(H85="diehard",-1,IF(H85="hardshell",-1,IF(H85="charging",-1,0)))))))</f>
        <v>0</v>
      </c>
      <c r="X85" s="8">
        <f>IF(H85="lifeleech",1,IF(H85="poisoned",1,IF(H85="exhausted",1,IF(H85="grabbed",1,IF(H85="noddingoff",1,IF(H85="dozing",1,IF(H85="softened",1,0)))))))</f>
        <v>1</v>
      </c>
      <c r="Y85" s="10">
        <f>SUM(U85:X85)*F85</f>
        <v>2</v>
      </c>
      <c r="Z85" s="12">
        <f>SUM(R85,S85,Y85)*E85</f>
        <v>2</v>
      </c>
      <c r="AA85">
        <f>IF(O85=1,((1-E85)*L85*0.5),0)</f>
        <v>0</v>
      </c>
      <c r="AC85" s="13">
        <f>SUM(Z85,AA85)</f>
        <v>2</v>
      </c>
    </row>
    <row r="86" spans="1:29" x14ac:dyDescent="0.25">
      <c r="A86" t="s">
        <v>69</v>
      </c>
      <c r="C86" s="14" t="s">
        <v>10</v>
      </c>
      <c r="D86">
        <v>3</v>
      </c>
      <c r="E86" s="3">
        <v>0.8</v>
      </c>
      <c r="F86" s="3">
        <v>1</v>
      </c>
      <c r="H86" t="s">
        <v>48</v>
      </c>
      <c r="J86">
        <v>1</v>
      </c>
      <c r="K86" t="s">
        <v>31</v>
      </c>
      <c r="L86">
        <v>2.25</v>
      </c>
      <c r="P86">
        <f>COUNTIF(Movesets!$A$1:$R$113,A86)</f>
        <v>6</v>
      </c>
      <c r="R86">
        <f>L86</f>
        <v>2.25</v>
      </c>
      <c r="S86">
        <f>M86/2</f>
        <v>0</v>
      </c>
      <c r="T86">
        <f>IF(N86=1,1,0)</f>
        <v>0</v>
      </c>
      <c r="U86" s="8">
        <f>IF(G86="sniping",1,IF(G86="focused",1,IF(G86="enraged",1,IF(G86="recovering",1,IF(G86="diehard",1,IF(G86="hardshell",1,IF(G86="charging",1,0)))))))</f>
        <v>0</v>
      </c>
      <c r="V86" s="8">
        <f>IF(G86="lifeleech",-1,IF(G86="poisoned",-1,IF(G86="exhausted",-1,IF(G86="grabbed",-1,IF(G86="noddingoff",-1,IF(G86="dozing",-1,IF(G86="softened",-1,0)))))))</f>
        <v>0</v>
      </c>
      <c r="W86" s="8">
        <f>IF(H86="sniping",0,IF(H86="focused",0,IF(H86="enraged",0,IF(H86="recovering",-1,IF(H86="diehard",-1,IF(H86="hardshell",-1,IF(H86="charging",-1,0)))))))</f>
        <v>0</v>
      </c>
      <c r="X86" s="8">
        <f>IF(H86="lifeleech",1,IF(H86="poisoned",1,IF(H86="exhausted",1,IF(H86="grabbed",1,IF(H86="noddingoff",1,IF(H86="dozing",1,IF(H86="softened",1,0)))))))</f>
        <v>1</v>
      </c>
      <c r="Y86" s="10">
        <f>SUM(U86:X86)*F86</f>
        <v>1</v>
      </c>
      <c r="Z86" s="12">
        <f>SUM(R86,S86,Y86)*E86</f>
        <v>2.6</v>
      </c>
      <c r="AA86">
        <f>IF(O86=1,((1-E86)*L86*0.5),0)</f>
        <v>0</v>
      </c>
      <c r="AC86" s="13">
        <f>SUM(Z86,AA86)</f>
        <v>2.6</v>
      </c>
    </row>
    <row r="87" spans="1:29" x14ac:dyDescent="0.25">
      <c r="A87" t="s">
        <v>18</v>
      </c>
      <c r="B87">
        <v>2</v>
      </c>
      <c r="C87" s="14" t="s">
        <v>10</v>
      </c>
      <c r="D87">
        <v>1</v>
      </c>
      <c r="E87" s="3">
        <v>0.8</v>
      </c>
      <c r="F87" s="3">
        <v>0.2</v>
      </c>
      <c r="H87" t="s">
        <v>27</v>
      </c>
      <c r="J87">
        <v>1</v>
      </c>
      <c r="K87" t="s">
        <v>31</v>
      </c>
      <c r="L87">
        <v>1.25</v>
      </c>
      <c r="P87">
        <f>COUNTIF(Movesets!$A$1:$R$113,A87)</f>
        <v>5</v>
      </c>
      <c r="R87">
        <f>L87</f>
        <v>1.25</v>
      </c>
      <c r="S87">
        <f>M87/2</f>
        <v>0</v>
      </c>
      <c r="T87">
        <f>IF(N87=1,1,0)</f>
        <v>0</v>
      </c>
      <c r="U87" s="8">
        <f>IF(G87="sniping",1,IF(G87="focused",1,IF(G87="enraged",1,IF(G87="recovering",1,IF(G87="diehard",1,IF(G87="hardshell",1,IF(G87="charging",1,0)))))))</f>
        <v>0</v>
      </c>
      <c r="V87" s="8">
        <f>IF(G87="lifeleech",-1,IF(G87="poisoned",-1,IF(G87="exhausted",-1,IF(G87="grabbed",-1,IF(G87="noddingoff",-1,IF(G87="dozing",-1,IF(G87="softened",-1,0)))))))</f>
        <v>0</v>
      </c>
      <c r="W87" s="8">
        <f>IF(H87="sniping",0,IF(H87="focused",0,IF(H87="enraged",0,IF(H87="recovering",-1,IF(H87="diehard",-1,IF(H87="hardshell",-1,IF(H87="charging",-1,0)))))))</f>
        <v>0</v>
      </c>
      <c r="X87" s="8">
        <f>IF(H87="lifeleech",1,IF(H87="poisoned",1,IF(H87="exhausted",1,IF(H87="grabbed",1,IF(H87="noddingoff",1,IF(H87="dozing",1,IF(H87="softened",1,0)))))))</f>
        <v>1</v>
      </c>
      <c r="Y87" s="10">
        <f>SUM(U87:X87)*F87</f>
        <v>0.2</v>
      </c>
      <c r="Z87" s="12">
        <f>SUM(R87,S87,Y87)*E87</f>
        <v>1.1599999999999999</v>
      </c>
      <c r="AA87">
        <f>IF(O87=1,((1-E87)*L87*0.5),0)</f>
        <v>0</v>
      </c>
      <c r="AC87" s="13">
        <f>SUM(Z87,AA87)</f>
        <v>1.1599999999999999</v>
      </c>
    </row>
    <row r="88" spans="1:29" x14ac:dyDescent="0.25">
      <c r="A88" t="s">
        <v>268</v>
      </c>
      <c r="C88" s="14" t="s">
        <v>88</v>
      </c>
      <c r="D88">
        <v>2</v>
      </c>
      <c r="E88" s="3">
        <v>1</v>
      </c>
      <c r="F88" s="3">
        <v>1</v>
      </c>
      <c r="G88" t="s">
        <v>58</v>
      </c>
      <c r="H88" t="s">
        <v>58</v>
      </c>
      <c r="J88">
        <v>2</v>
      </c>
      <c r="K88" t="s">
        <v>44</v>
      </c>
      <c r="P88">
        <f>COUNTIF(Movesets!$A$1:$R$113,A88)</f>
        <v>1</v>
      </c>
      <c r="Q88" t="s">
        <v>275</v>
      </c>
      <c r="R88">
        <f>L88</f>
        <v>0</v>
      </c>
      <c r="S88">
        <f>M88/2</f>
        <v>0</v>
      </c>
      <c r="T88">
        <f>IF(N88=1,1,0)</f>
        <v>0</v>
      </c>
      <c r="U88" s="8">
        <f>IF(G88="sniping",1,IF(G88="focused",1,IF(G88="enraged",1,IF(G88="recovering",1,IF(G88="diehard",1,IF(G88="hardshell",1,IF(G88="charging",1,0)))))))</f>
        <v>1</v>
      </c>
      <c r="V88" s="8">
        <f>IF(G88="lifeleech",-1,IF(G88="poisoned",-1,IF(G88="exhausted",-1,IF(G88="grabbed",-1,IF(G88="noddingoff",-1,IF(G88="dozing",-1,IF(G88="softened",-1,0)))))))</f>
        <v>0</v>
      </c>
      <c r="W88" s="8">
        <f>IF(H88="sniping",0,IF(H88="focused",0,IF(H88="enraged",0,IF(H88="recovering",-1,IF(H88="diehard",-1,IF(H88="hardshell",-1,IF(H88="charging",-1,0)))))))</f>
        <v>0</v>
      </c>
      <c r="X88" s="8">
        <f>IF(H88="lifeleech",1,IF(H88="poisoned",1,IF(H88="exhausted",1,IF(H88="grabbed",1,IF(H88="noddingoff",1,IF(H88="dozing",1,IF(H88="softened",1,0)))))))</f>
        <v>0</v>
      </c>
      <c r="Y88" s="10">
        <f>SUM(U88:X88)*F88</f>
        <v>1</v>
      </c>
      <c r="Z88" s="12">
        <f>SUM(R88,S88,Y88)*E88</f>
        <v>1</v>
      </c>
      <c r="AA88">
        <f>IF(O88=1,((1-E88)*L88*0.5),0)</f>
        <v>0</v>
      </c>
      <c r="AC88" s="13">
        <f>SUM(Z88,AA88)</f>
        <v>1</v>
      </c>
    </row>
    <row r="89" spans="1:29" x14ac:dyDescent="0.25">
      <c r="A89" t="s">
        <v>37</v>
      </c>
      <c r="C89" s="14" t="s">
        <v>88</v>
      </c>
      <c r="D89">
        <v>3</v>
      </c>
      <c r="E89" s="3">
        <v>1</v>
      </c>
      <c r="F89" s="3">
        <v>1</v>
      </c>
      <c r="G89" t="s">
        <v>38</v>
      </c>
      <c r="J89">
        <v>0</v>
      </c>
      <c r="K89" t="s">
        <v>44</v>
      </c>
      <c r="M89">
        <v>8</v>
      </c>
      <c r="P89">
        <f>COUNTIF(Movesets!$A$1:$R$113,A89)</f>
        <v>6</v>
      </c>
      <c r="R89">
        <f>L89</f>
        <v>0</v>
      </c>
      <c r="S89">
        <f>M89/2</f>
        <v>4</v>
      </c>
      <c r="T89">
        <f>IF(N89=1,1,0)</f>
        <v>0</v>
      </c>
      <c r="U89" s="8">
        <f>IF(G89="sniping",1,IF(G89="focused",1,IF(G89="enraged",1,IF(G89="recovering",1,IF(G89="diehard",1,IF(G89="hardshell",1,IF(G89="charging",1,0)))))))</f>
        <v>0</v>
      </c>
      <c r="V89" s="8">
        <f>IF(G89="lifeleech",-1,IF(G89="poisoned",-1,IF(G89="exhausted",-1,IF(G89="grabbed",-1,IF(G89="noddingoff",-1,IF(G89="dozing",-1,IF(G89="softened",-1,0)))))))</f>
        <v>-1</v>
      </c>
      <c r="W89" s="8">
        <f>IF(H89="sniping",0,IF(H89="focused",0,IF(H89="enraged",0,IF(H89="recovering",-1,IF(H89="diehard",-1,IF(H89="hardshell",-1,IF(H89="charging",-1,0)))))))</f>
        <v>0</v>
      </c>
      <c r="X89" s="8">
        <f>IF(H89="lifeleech",1,IF(H89="poisoned",1,IF(H89="exhausted",1,IF(H89="grabbed",1,IF(H89="noddingoff",1,IF(H89="dozing",1,IF(H89="softened",1,0)))))))</f>
        <v>0</v>
      </c>
      <c r="Y89" s="10">
        <f>SUM(U89:X89)*F89</f>
        <v>-1</v>
      </c>
      <c r="Z89" s="12">
        <f>SUM(R89,S89,Y89)*E89</f>
        <v>3</v>
      </c>
      <c r="AA89">
        <f>IF(O89=1,((1-E89)*L89*0.5),0)</f>
        <v>0</v>
      </c>
      <c r="AC89" s="13">
        <f>SUM(Z89,AA89)</f>
        <v>3</v>
      </c>
    </row>
    <row r="90" spans="1:29" x14ac:dyDescent="0.25">
      <c r="A90" t="s">
        <v>114</v>
      </c>
      <c r="C90" s="14" t="s">
        <v>88</v>
      </c>
      <c r="D90">
        <v>2</v>
      </c>
      <c r="E90" s="3">
        <v>1</v>
      </c>
      <c r="F90" s="3">
        <v>1</v>
      </c>
      <c r="H90" t="s">
        <v>53</v>
      </c>
      <c r="J90">
        <v>1</v>
      </c>
      <c r="K90" t="s">
        <v>44</v>
      </c>
      <c r="N90">
        <v>1</v>
      </c>
      <c r="P90">
        <f>COUNTIF(Movesets!$A$1:$R$113,A90)</f>
        <v>7</v>
      </c>
      <c r="R90">
        <f>L90</f>
        <v>0</v>
      </c>
      <c r="S90">
        <f>M90/2</f>
        <v>0</v>
      </c>
      <c r="T90">
        <f>IF(N90=1,1,0)</f>
        <v>1</v>
      </c>
      <c r="U90" s="8">
        <f>IF(G90="sniping",1,IF(G90="focused",1,IF(G90="enraged",1,IF(G90="recovering",1,IF(G90="diehard",1,IF(G90="hardshell",1,IF(G90="charging",1,0)))))))</f>
        <v>0</v>
      </c>
      <c r="V90" s="8">
        <f>IF(G90="lifeleech",-1,IF(G90="poisoned",-1,IF(G90="exhausted",-1,IF(G90="grabbed",-1,IF(G90="noddingoff",-1,IF(G90="dozing",-1,IF(G90="softened",-1,0)))))))</f>
        <v>0</v>
      </c>
      <c r="W90" s="8">
        <f>IF(H90="sniping",0,IF(H90="focused",0,IF(H90="enraged",0,IF(H90="recovering",-1,IF(H90="diehard",-1,IF(H90="hardshell",-1,IF(H90="charging",-1,0)))))))</f>
        <v>0</v>
      </c>
      <c r="X90" s="8">
        <f>IF(H90="lifeleech",1,IF(H90="poisoned",1,IF(H90="exhausted",1,IF(H90="grabbed",1,IF(H90="noddingoff",1,IF(H90="dozing",1,IF(H90="softened",1,0)))))))</f>
        <v>1</v>
      </c>
      <c r="Y90" s="10">
        <f>SUM(U90:X90)*F90</f>
        <v>1</v>
      </c>
      <c r="Z90" s="12">
        <f>SUM(R90,S90,Y90)*E90</f>
        <v>1</v>
      </c>
      <c r="AA90">
        <f>IF(O90=1,((1-E90)*L90*0.5),0)</f>
        <v>0</v>
      </c>
      <c r="AC90" s="13">
        <f>SUM(Z90,AA90)</f>
        <v>1</v>
      </c>
    </row>
    <row r="91" spans="1:29" x14ac:dyDescent="0.25">
      <c r="A91" t="s">
        <v>111</v>
      </c>
      <c r="C91" s="14" t="s">
        <v>88</v>
      </c>
      <c r="D91">
        <v>3</v>
      </c>
      <c r="E91" s="3">
        <v>1</v>
      </c>
      <c r="F91" s="3">
        <v>1</v>
      </c>
      <c r="H91" t="s">
        <v>54</v>
      </c>
      <c r="J91">
        <v>1</v>
      </c>
      <c r="K91" t="s">
        <v>44</v>
      </c>
      <c r="N91">
        <v>1</v>
      </c>
      <c r="P91">
        <f>COUNTIF(Movesets!$A$1:$R$113,A91)</f>
        <v>7</v>
      </c>
      <c r="R91">
        <f>L91</f>
        <v>0</v>
      </c>
      <c r="S91">
        <f>M91/2</f>
        <v>0</v>
      </c>
      <c r="T91">
        <f>IF(N91=1,1,0)</f>
        <v>1</v>
      </c>
      <c r="U91" s="8">
        <f>IF(G91="sniping",1,IF(G91="focused",1,IF(G91="enraged",1,IF(G91="recovering",1,IF(G91="diehard",1,IF(G91="hardshell",1,IF(G91="charging",1,0)))))))</f>
        <v>0</v>
      </c>
      <c r="V91" s="8">
        <f>IF(G91="lifeleech",-1,IF(G91="poisoned",-1,IF(G91="exhausted",-1,IF(G91="grabbed",-1,IF(G91="noddingoff",-1,IF(G91="dozing",-1,IF(G91="softened",-1,0)))))))</f>
        <v>0</v>
      </c>
      <c r="W91" s="8">
        <f>IF(H91="sniping",0,IF(H91="focused",0,IF(H91="enraged",0,IF(H91="recovering",-1,IF(H91="diehard",-1,IF(H91="hardshell",-1,IF(H91="charging",-1,0)))))))</f>
        <v>0</v>
      </c>
      <c r="X91" s="8">
        <f>IF(H91="lifeleech",1,IF(H91="poisoned",1,IF(H91="exhausted",1,IF(H91="grabbed",1,IF(H91="noddingoff",1,IF(H91="dozing",1,IF(H91="softened",1,0)))))))</f>
        <v>1</v>
      </c>
      <c r="Y91" s="10">
        <f>SUM(U91:X91)*F91</f>
        <v>1</v>
      </c>
      <c r="Z91" s="12">
        <f>SUM(R91,S91,Y91)*E91</f>
        <v>1</v>
      </c>
      <c r="AA91">
        <f>IF(O91=1,((1-E91)*L91*0.5),0)</f>
        <v>0</v>
      </c>
      <c r="AC91" s="13">
        <f>SUM(Z91,AA91)</f>
        <v>1</v>
      </c>
    </row>
    <row r="98" spans="12:12" x14ac:dyDescent="0.25">
      <c r="L98">
        <v>0.25</v>
      </c>
    </row>
  </sheetData>
  <sortState ref="A2:AC98">
    <sortCondition descending="1" ref="I2:I98"/>
  </sortState>
  <conditionalFormatting sqref="AC2:AC91">
    <cfRule type="colorScale" priority="14">
      <colorScale>
        <cfvo type="min"/>
        <cfvo type="max"/>
        <color rgb="FFFCFCFF"/>
        <color rgb="FF63BE7B"/>
      </colorScale>
    </cfRule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9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:C1048576">
    <cfRule type="containsText" dxfId="11" priority="1" operator="containsText" text="Earth, Wood">
      <formula>NOT(ISERROR(SEARCH("Earth, Wood",C1)))</formula>
    </cfRule>
    <cfRule type="cellIs" dxfId="10" priority="2" operator="equal">
      <formula>"Fire, Metal"</formula>
    </cfRule>
    <cfRule type="cellIs" dxfId="9" priority="3" operator="equal">
      <formula>"Fire, Wood"</formula>
    </cfRule>
    <cfRule type="cellIs" dxfId="8" priority="4" operator="equal">
      <formula>"Wood, Metal"</formula>
    </cfRule>
    <cfRule type="cellIs" dxfId="7" priority="5" operator="equal">
      <formula>"Fire, Earth"</formula>
    </cfRule>
    <cfRule type="cellIs" dxfId="6" priority="6" operator="equal">
      <formula>"Earth, Water"</formula>
    </cfRule>
    <cfRule type="cellIs" dxfId="5" priority="7" operator="equal">
      <formula>"Wood"</formula>
    </cfRule>
    <cfRule type="cellIs" dxfId="4" priority="8" operator="equal">
      <formula>"Metal"</formula>
    </cfRule>
    <cfRule type="cellIs" dxfId="3" priority="9" operator="equal">
      <formula>"Aether"</formula>
    </cfRule>
    <cfRule type="cellIs" dxfId="2" priority="10" operator="equal">
      <formula>"Fire"</formula>
    </cfRule>
    <cfRule type="cellIs" dxfId="1" priority="11" operator="equal">
      <formula>"Water"</formula>
    </cfRule>
    <cfRule type="cellIs" dxfId="0" priority="12" operator="equal">
      <formula>"Earth"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75E33C-F0FC-40C0-A67A-B7DA42278865}">
  <dimension ref="A2:E28"/>
  <sheetViews>
    <sheetView topLeftCell="A8" workbookViewId="0">
      <selection activeCell="H21" sqref="H21"/>
    </sheetView>
  </sheetViews>
  <sheetFormatPr defaultRowHeight="15" x14ac:dyDescent="0.25"/>
  <cols>
    <col min="1" max="1" width="12.5703125" bestFit="1" customWidth="1"/>
  </cols>
  <sheetData>
    <row r="2" spans="1:5" x14ac:dyDescent="0.25">
      <c r="A2" t="s">
        <v>71</v>
      </c>
      <c r="B2">
        <f>SUM(Techs!T2:T100)</f>
        <v>16</v>
      </c>
      <c r="D2" t="s">
        <v>87</v>
      </c>
    </row>
    <row r="3" spans="1:5" x14ac:dyDescent="0.25">
      <c r="A3" t="s">
        <v>72</v>
      </c>
      <c r="B3">
        <f>SUM(Techs!O2:O100)</f>
        <v>10</v>
      </c>
      <c r="D3" s="4" t="s">
        <v>30</v>
      </c>
      <c r="E3">
        <f>COUNTIF(Techs!$K$2:$K$100,D3)</f>
        <v>24</v>
      </c>
    </row>
    <row r="4" spans="1:5" x14ac:dyDescent="0.25">
      <c r="A4" t="s">
        <v>247</v>
      </c>
      <c r="B4">
        <f>SUM(Techs!M2:M100)</f>
        <v>26</v>
      </c>
      <c r="D4" s="4" t="s">
        <v>31</v>
      </c>
      <c r="E4">
        <f>COUNTIF(Techs!$K$2:$K$100,D4)</f>
        <v>24</v>
      </c>
    </row>
    <row r="5" spans="1:5" x14ac:dyDescent="0.25">
      <c r="A5" t="s">
        <v>85</v>
      </c>
      <c r="D5" s="4" t="s">
        <v>195</v>
      </c>
      <c r="E5">
        <f>COUNTIF(Techs!$K$2:$K$100,D5)</f>
        <v>8</v>
      </c>
    </row>
    <row r="6" spans="1:5" x14ac:dyDescent="0.25">
      <c r="A6" s="4"/>
      <c r="D6" s="4" t="s">
        <v>194</v>
      </c>
      <c r="E6">
        <f>COUNTIF(Techs!$K$2:$K$100,D6)</f>
        <v>12</v>
      </c>
    </row>
    <row r="7" spans="1:5" x14ac:dyDescent="0.25">
      <c r="A7" s="4"/>
      <c r="D7" s="4" t="s">
        <v>193</v>
      </c>
      <c r="E7">
        <f>COUNTIF(Techs!$K$2:$K$100,D7)</f>
        <v>4</v>
      </c>
    </row>
    <row r="8" spans="1:5" x14ac:dyDescent="0.25">
      <c r="A8" s="4"/>
      <c r="D8" s="4" t="s">
        <v>44</v>
      </c>
      <c r="E8">
        <f>COUNTIF(Techs!$K$2:$K$100,D8)</f>
        <v>18</v>
      </c>
    </row>
    <row r="9" spans="1:5" x14ac:dyDescent="0.25">
      <c r="A9" s="4"/>
    </row>
    <row r="10" spans="1:5" x14ac:dyDescent="0.25">
      <c r="B10" s="1" t="s">
        <v>327</v>
      </c>
      <c r="C10" s="1" t="s">
        <v>326</v>
      </c>
      <c r="D10" s="16" t="s">
        <v>328</v>
      </c>
    </row>
    <row r="11" spans="1:5" x14ac:dyDescent="0.25">
      <c r="A11" s="15" t="s">
        <v>325</v>
      </c>
      <c r="B11">
        <f>COUNTIF(Techs!$G$2:$G$73,"")</f>
        <v>47</v>
      </c>
      <c r="C11">
        <f>COUNTIF(Techs!$H$2:$H$73,"")</f>
        <v>39</v>
      </c>
    </row>
    <row r="12" spans="1:5" x14ac:dyDescent="0.25">
      <c r="A12" s="4"/>
    </row>
    <row r="13" spans="1:5" x14ac:dyDescent="0.25">
      <c r="A13" s="4" t="s">
        <v>43</v>
      </c>
      <c r="B13">
        <f>COUNTIF(Techs!$G$2:$G$100,A13)</f>
        <v>3</v>
      </c>
      <c r="C13">
        <f>COUNTIF(Techs!$H$2:$H$100,A13)</f>
        <v>0</v>
      </c>
      <c r="D13">
        <f>SUM(B13:C13)</f>
        <v>3</v>
      </c>
    </row>
    <row r="14" spans="1:5" x14ac:dyDescent="0.25">
      <c r="A14" s="4" t="s">
        <v>73</v>
      </c>
      <c r="B14">
        <f>COUNTIF(Techs!$G$2:$G$100,A14)</f>
        <v>1</v>
      </c>
      <c r="C14">
        <f>COUNTIF(Techs!$H$2:$H$100,A14)</f>
        <v>11</v>
      </c>
      <c r="D14">
        <f t="shared" ref="D14:D28" si="0">SUM(B14:C14)</f>
        <v>12</v>
      </c>
    </row>
    <row r="15" spans="1:5" x14ac:dyDescent="0.25">
      <c r="A15" s="4" t="s">
        <v>74</v>
      </c>
      <c r="B15">
        <f>COUNTIF(Techs!$G$2:$G$100,A15)</f>
        <v>1</v>
      </c>
      <c r="C15">
        <f>COUNTIF(Techs!$H$2:$H$100,A15)</f>
        <v>3</v>
      </c>
      <c r="D15">
        <f t="shared" si="0"/>
        <v>4</v>
      </c>
    </row>
    <row r="16" spans="1:5" x14ac:dyDescent="0.25">
      <c r="A16" s="4" t="s">
        <v>75</v>
      </c>
      <c r="B16">
        <f>COUNTIF(Techs!$G$2:$G$100,A16)</f>
        <v>2</v>
      </c>
      <c r="C16">
        <f>COUNTIF(Techs!$H$2:$H$100,A16)</f>
        <v>0</v>
      </c>
      <c r="D16">
        <f t="shared" si="0"/>
        <v>2</v>
      </c>
    </row>
    <row r="17" spans="1:4" x14ac:dyDescent="0.25">
      <c r="A17" s="4" t="s">
        <v>76</v>
      </c>
      <c r="B17">
        <f>COUNTIF(Techs!$G$2:$G$100,A17)</f>
        <v>1</v>
      </c>
      <c r="C17">
        <f>COUNTIF(Techs!$H$2:$H$100,A17)</f>
        <v>6</v>
      </c>
      <c r="D17">
        <f t="shared" si="0"/>
        <v>7</v>
      </c>
    </row>
    <row r="18" spans="1:4" x14ac:dyDescent="0.25">
      <c r="A18" s="4" t="s">
        <v>38</v>
      </c>
      <c r="B18">
        <f>COUNTIF(Techs!$G$2:$G$100,A18)</f>
        <v>2</v>
      </c>
      <c r="C18">
        <f>COUNTIF(Techs!$H$2:$H$100,A18)</f>
        <v>2</v>
      </c>
      <c r="D18">
        <f t="shared" si="0"/>
        <v>4</v>
      </c>
    </row>
    <row r="19" spans="1:4" x14ac:dyDescent="0.25">
      <c r="A19" s="4" t="s">
        <v>77</v>
      </c>
      <c r="B19">
        <f>COUNTIF(Techs!$G$2:$G$100,A19)</f>
        <v>0</v>
      </c>
      <c r="C19">
        <f>COUNTIF(Techs!$H$2:$H$100,A19)</f>
        <v>1</v>
      </c>
      <c r="D19">
        <f t="shared" si="0"/>
        <v>1</v>
      </c>
    </row>
    <row r="20" spans="1:4" x14ac:dyDescent="0.25">
      <c r="A20" s="4" t="s">
        <v>78</v>
      </c>
      <c r="B20">
        <f>COUNTIF(Techs!$G$2:$G$100,A20)</f>
        <v>3</v>
      </c>
      <c r="C20">
        <f>COUNTIF(Techs!$H$2:$H$100,A20)</f>
        <v>0</v>
      </c>
      <c r="D20">
        <f t="shared" si="0"/>
        <v>3</v>
      </c>
    </row>
    <row r="21" spans="1:4" x14ac:dyDescent="0.25">
      <c r="A21" s="4" t="s">
        <v>86</v>
      </c>
      <c r="B21">
        <f>COUNTIF(Techs!$G$2:$G$100,A21)</f>
        <v>0</v>
      </c>
      <c r="C21">
        <f>COUNTIF(Techs!$H$2:$H$100,A21)</f>
        <v>1</v>
      </c>
      <c r="D21">
        <f t="shared" si="0"/>
        <v>1</v>
      </c>
    </row>
    <row r="22" spans="1:4" x14ac:dyDescent="0.25">
      <c r="A22" s="4" t="s">
        <v>79</v>
      </c>
      <c r="B22">
        <f>COUNTIF(Techs!$G$2:$G$100,A22)</f>
        <v>2</v>
      </c>
      <c r="C22">
        <f>COUNTIF(Techs!$H$2:$H$100,A22)</f>
        <v>7</v>
      </c>
      <c r="D22">
        <f t="shared" si="0"/>
        <v>9</v>
      </c>
    </row>
    <row r="23" spans="1:4" x14ac:dyDescent="0.25">
      <c r="A23" s="4" t="s">
        <v>80</v>
      </c>
      <c r="B23">
        <f>COUNTIF(Techs!$G$2:$G$100,A23)</f>
        <v>0</v>
      </c>
      <c r="C23">
        <f>COUNTIF(Techs!$H$2:$H$100,A23)</f>
        <v>2</v>
      </c>
      <c r="D23">
        <f t="shared" si="0"/>
        <v>2</v>
      </c>
    </row>
    <row r="24" spans="1:4" x14ac:dyDescent="0.25">
      <c r="A24" s="4" t="s">
        <v>81</v>
      </c>
      <c r="B24">
        <f>COUNTIF(Techs!$G$2:$G$100,A24)</f>
        <v>4</v>
      </c>
      <c r="C24">
        <f>COUNTIF(Techs!$H$2:$H$100,A24)</f>
        <v>1</v>
      </c>
      <c r="D24">
        <f t="shared" si="0"/>
        <v>5</v>
      </c>
    </row>
    <row r="25" spans="1:4" x14ac:dyDescent="0.25">
      <c r="A25" s="4" t="s">
        <v>82</v>
      </c>
      <c r="B25">
        <f>COUNTIF(Techs!$G$2:$G$100,A25)</f>
        <v>3</v>
      </c>
      <c r="C25">
        <f>COUNTIF(Techs!$H$2:$H$100,A25)</f>
        <v>1</v>
      </c>
      <c r="D25">
        <f t="shared" si="0"/>
        <v>4</v>
      </c>
    </row>
    <row r="26" spans="1:4" x14ac:dyDescent="0.25">
      <c r="A26" s="4" t="s">
        <v>83</v>
      </c>
      <c r="B26">
        <f>COUNTIF(Techs!$G$2:$G$100,A26)</f>
        <v>6</v>
      </c>
      <c r="C26">
        <f>COUNTIF(Techs!$H$2:$H$100,A26)</f>
        <v>2</v>
      </c>
      <c r="D26">
        <f t="shared" si="0"/>
        <v>8</v>
      </c>
    </row>
    <row r="27" spans="1:4" x14ac:dyDescent="0.25">
      <c r="A27" s="4" t="s">
        <v>84</v>
      </c>
      <c r="B27">
        <f>COUNTIF(Techs!$G$2:$G$100,A27)</f>
        <v>6</v>
      </c>
      <c r="C27">
        <f>COUNTIF(Techs!$H$2:$H$100,A27)</f>
        <v>0</v>
      </c>
      <c r="D27">
        <f t="shared" si="0"/>
        <v>6</v>
      </c>
    </row>
    <row r="28" spans="1:4" x14ac:dyDescent="0.25">
      <c r="A28" s="4" t="s">
        <v>324</v>
      </c>
      <c r="B28">
        <f>COUNTIF(Techs!$G$2:$G$100,A28)</f>
        <v>0</v>
      </c>
      <c r="C28">
        <f>COUNTIF(Techs!$H$2:$H$100,A28)</f>
        <v>3</v>
      </c>
      <c r="D28">
        <f t="shared" si="0"/>
        <v>3</v>
      </c>
    </row>
  </sheetData>
  <conditionalFormatting sqref="B2:B4 B13:B28">
    <cfRule type="colorScale" priority="6">
      <colorScale>
        <cfvo type="min"/>
        <cfvo type="max"/>
        <color rgb="FFFCFCFF"/>
        <color rgb="FF63BE7B"/>
      </colorScale>
    </cfRule>
  </conditionalFormatting>
  <conditionalFormatting sqref="C13:C2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">
      <colorScale>
        <cfvo type="min"/>
        <cfvo type="max"/>
        <color rgb="FFFCFCFF"/>
        <color rgb="FF63BE7B"/>
      </colorScale>
    </cfRule>
  </conditionalFormatting>
  <conditionalFormatting sqref="A1:XFD5 C6:XFD6 C7:C9 F7:XFD9 D7:E8 A6:A9 A29:XFD1048576 A11:A28 B10:XFD2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3:B2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:D2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DFE576-BDEB-489D-99FB-F346B63B616B}">
  <dimension ref="A2:R45"/>
  <sheetViews>
    <sheetView topLeftCell="A19" workbookViewId="0">
      <selection activeCell="L20" sqref="L20"/>
    </sheetView>
  </sheetViews>
  <sheetFormatPr defaultRowHeight="15" x14ac:dyDescent="0.25"/>
  <sheetData>
    <row r="2" spans="1:18" s="1" customFormat="1" x14ac:dyDescent="0.25">
      <c r="A2" s="1" t="s">
        <v>120</v>
      </c>
      <c r="B2" s="1" t="s">
        <v>121</v>
      </c>
      <c r="C2" s="1" t="s">
        <v>122</v>
      </c>
      <c r="D2" s="1" t="s">
        <v>123</v>
      </c>
      <c r="E2" s="1" t="s">
        <v>124</v>
      </c>
      <c r="F2" s="1" t="s">
        <v>125</v>
      </c>
      <c r="G2" s="1" t="s">
        <v>126</v>
      </c>
      <c r="H2" s="1" t="s">
        <v>127</v>
      </c>
      <c r="I2" s="1" t="s">
        <v>128</v>
      </c>
      <c r="J2" s="1" t="s">
        <v>129</v>
      </c>
      <c r="K2" s="1" t="s">
        <v>130</v>
      </c>
      <c r="L2" s="1" t="s">
        <v>131</v>
      </c>
      <c r="M2" s="1" t="s">
        <v>132</v>
      </c>
      <c r="N2" s="1" t="s">
        <v>133</v>
      </c>
      <c r="O2" s="1" t="s">
        <v>134</v>
      </c>
      <c r="P2" s="1" t="s">
        <v>135</v>
      </c>
      <c r="Q2" s="1" t="s">
        <v>136</v>
      </c>
      <c r="R2" s="1" t="s">
        <v>137</v>
      </c>
    </row>
    <row r="3" spans="1:18" x14ac:dyDescent="0.25">
      <c r="A3" t="s">
        <v>19</v>
      </c>
      <c r="B3" t="s">
        <v>19</v>
      </c>
      <c r="C3" t="s">
        <v>19</v>
      </c>
      <c r="D3" t="s">
        <v>322</v>
      </c>
      <c r="E3" t="s">
        <v>322</v>
      </c>
      <c r="F3" t="s">
        <v>16</v>
      </c>
      <c r="G3" t="s">
        <v>100</v>
      </c>
      <c r="H3" t="s">
        <v>101</v>
      </c>
      <c r="I3" t="s">
        <v>101</v>
      </c>
      <c r="J3" t="s">
        <v>17</v>
      </c>
      <c r="K3" t="s">
        <v>69</v>
      </c>
      <c r="L3" t="s">
        <v>69</v>
      </c>
      <c r="M3" t="s">
        <v>22</v>
      </c>
      <c r="N3" t="s">
        <v>22</v>
      </c>
      <c r="O3" t="s">
        <v>22</v>
      </c>
      <c r="P3" t="s">
        <v>39</v>
      </c>
      <c r="Q3" t="s">
        <v>39</v>
      </c>
      <c r="R3" t="s">
        <v>39</v>
      </c>
    </row>
    <row r="4" spans="1:18" x14ac:dyDescent="0.25">
      <c r="A4" t="s">
        <v>39</v>
      </c>
      <c r="B4" t="s">
        <v>114</v>
      </c>
      <c r="C4" t="s">
        <v>114</v>
      </c>
      <c r="D4" t="s">
        <v>98</v>
      </c>
      <c r="E4" t="s">
        <v>98</v>
      </c>
      <c r="F4" t="s">
        <v>95</v>
      </c>
      <c r="G4" t="s">
        <v>24</v>
      </c>
      <c r="H4" t="s">
        <v>102</v>
      </c>
      <c r="I4" t="s">
        <v>102</v>
      </c>
      <c r="J4" t="s">
        <v>323</v>
      </c>
      <c r="K4" t="s">
        <v>323</v>
      </c>
      <c r="L4" t="s">
        <v>34</v>
      </c>
      <c r="M4" t="s">
        <v>23</v>
      </c>
      <c r="N4" t="s">
        <v>23</v>
      </c>
      <c r="O4" t="s">
        <v>57</v>
      </c>
      <c r="P4" t="s">
        <v>319</v>
      </c>
      <c r="Q4" t="s">
        <v>95</v>
      </c>
      <c r="R4" t="s">
        <v>22</v>
      </c>
    </row>
    <row r="5" spans="1:18" x14ac:dyDescent="0.25">
      <c r="A5" t="s">
        <v>34</v>
      </c>
      <c r="B5" t="s">
        <v>34</v>
      </c>
      <c r="C5" t="s">
        <v>49</v>
      </c>
      <c r="D5" t="s">
        <v>45</v>
      </c>
      <c r="E5" t="s">
        <v>47</v>
      </c>
      <c r="F5" t="s">
        <v>96</v>
      </c>
      <c r="G5" t="s">
        <v>60</v>
      </c>
      <c r="H5" t="s">
        <v>60</v>
      </c>
      <c r="I5" t="s">
        <v>103</v>
      </c>
      <c r="J5" t="s">
        <v>39</v>
      </c>
      <c r="K5" t="s">
        <v>39</v>
      </c>
      <c r="L5" t="s">
        <v>39</v>
      </c>
      <c r="M5" t="s">
        <v>116</v>
      </c>
      <c r="N5" t="s">
        <v>117</v>
      </c>
      <c r="O5" t="s">
        <v>59</v>
      </c>
      <c r="P5" t="s">
        <v>70</v>
      </c>
      <c r="Q5" t="s">
        <v>49</v>
      </c>
      <c r="R5" t="s">
        <v>55</v>
      </c>
    </row>
    <row r="7" spans="1:18" s="1" customFormat="1" x14ac:dyDescent="0.25">
      <c r="A7" s="1" t="s">
        <v>139</v>
      </c>
      <c r="B7" s="1" t="s">
        <v>140</v>
      </c>
      <c r="C7" s="1" t="s">
        <v>141</v>
      </c>
      <c r="D7" s="1" t="s">
        <v>142</v>
      </c>
      <c r="E7" s="1" t="s">
        <v>143</v>
      </c>
      <c r="F7" s="1" t="s">
        <v>144</v>
      </c>
      <c r="G7" s="1" t="s">
        <v>145</v>
      </c>
      <c r="H7" s="1" t="s">
        <v>146</v>
      </c>
      <c r="I7" s="1" t="s">
        <v>147</v>
      </c>
      <c r="J7" s="1" t="s">
        <v>148</v>
      </c>
      <c r="K7" s="1" t="s">
        <v>149</v>
      </c>
      <c r="L7" s="1" t="s">
        <v>150</v>
      </c>
      <c r="M7" s="1" t="s">
        <v>151</v>
      </c>
      <c r="N7" s="1" t="s">
        <v>152</v>
      </c>
      <c r="O7" s="1" t="s">
        <v>153</v>
      </c>
      <c r="P7" s="1" t="s">
        <v>154</v>
      </c>
      <c r="Q7" s="1" t="s">
        <v>155</v>
      </c>
      <c r="R7" s="1" t="s">
        <v>156</v>
      </c>
    </row>
    <row r="8" spans="1:18" x14ac:dyDescent="0.25">
      <c r="A8" t="s">
        <v>111</v>
      </c>
      <c r="B8" t="s">
        <v>111</v>
      </c>
      <c r="C8" t="s">
        <v>111</v>
      </c>
      <c r="D8" t="s">
        <v>111</v>
      </c>
      <c r="E8" t="s">
        <v>52</v>
      </c>
      <c r="F8" t="s">
        <v>66</v>
      </c>
      <c r="G8" t="s">
        <v>52</v>
      </c>
      <c r="H8" t="s">
        <v>106</v>
      </c>
      <c r="I8" t="s">
        <v>21</v>
      </c>
      <c r="J8" t="s">
        <v>106</v>
      </c>
      <c r="K8" t="s">
        <v>23</v>
      </c>
      <c r="L8" t="s">
        <v>23</v>
      </c>
      <c r="M8" t="s">
        <v>56</v>
      </c>
      <c r="N8" t="s">
        <v>322</v>
      </c>
      <c r="O8" t="s">
        <v>322</v>
      </c>
      <c r="P8" t="s">
        <v>322</v>
      </c>
      <c r="Q8" t="s">
        <v>119</v>
      </c>
      <c r="R8" t="s">
        <v>119</v>
      </c>
    </row>
    <row r="9" spans="1:18" x14ac:dyDescent="0.25">
      <c r="A9" t="s">
        <v>118</v>
      </c>
      <c r="B9" t="s">
        <v>113</v>
      </c>
      <c r="C9" t="s">
        <v>112</v>
      </c>
      <c r="D9" t="s">
        <v>114</v>
      </c>
      <c r="E9" t="s">
        <v>25</v>
      </c>
      <c r="F9" t="s">
        <v>25</v>
      </c>
      <c r="G9" t="s">
        <v>321</v>
      </c>
      <c r="H9" t="s">
        <v>47</v>
      </c>
      <c r="I9" t="s">
        <v>47</v>
      </c>
      <c r="J9" t="s">
        <v>323</v>
      </c>
      <c r="K9" t="s">
        <v>39</v>
      </c>
      <c r="L9" t="s">
        <v>45</v>
      </c>
      <c r="M9" t="s">
        <v>37</v>
      </c>
      <c r="N9" t="s">
        <v>45</v>
      </c>
      <c r="O9" t="s">
        <v>37</v>
      </c>
      <c r="P9" t="s">
        <v>45</v>
      </c>
      <c r="Q9" t="s">
        <v>18</v>
      </c>
      <c r="R9" t="s">
        <v>61</v>
      </c>
    </row>
    <row r="10" spans="1:18" x14ac:dyDescent="0.25">
      <c r="A10" t="s">
        <v>319</v>
      </c>
      <c r="B10" t="s">
        <v>319</v>
      </c>
      <c r="C10" t="s">
        <v>21</v>
      </c>
      <c r="D10" t="s">
        <v>22</v>
      </c>
      <c r="E10" t="s">
        <v>24</v>
      </c>
      <c r="F10" t="s">
        <v>52</v>
      </c>
      <c r="G10" t="s">
        <v>63</v>
      </c>
      <c r="H10" t="s">
        <v>19</v>
      </c>
      <c r="I10" t="s">
        <v>19</v>
      </c>
      <c r="J10" t="s">
        <v>19</v>
      </c>
      <c r="K10" t="s">
        <v>98</v>
      </c>
      <c r="L10" t="s">
        <v>98</v>
      </c>
      <c r="M10" t="s">
        <v>60</v>
      </c>
      <c r="N10" t="s">
        <v>317</v>
      </c>
      <c r="O10" t="s">
        <v>317</v>
      </c>
      <c r="P10" t="s">
        <v>111</v>
      </c>
      <c r="Q10" t="s">
        <v>66</v>
      </c>
      <c r="R10" t="s">
        <v>37</v>
      </c>
    </row>
    <row r="12" spans="1:18" s="1" customFormat="1" x14ac:dyDescent="0.25">
      <c r="A12" s="1" t="s">
        <v>157</v>
      </c>
      <c r="B12" s="1" t="s">
        <v>158</v>
      </c>
      <c r="C12" s="1" t="s">
        <v>159</v>
      </c>
      <c r="D12" s="1" t="s">
        <v>160</v>
      </c>
      <c r="E12" s="1" t="s">
        <v>161</v>
      </c>
      <c r="F12" s="1" t="s">
        <v>162</v>
      </c>
      <c r="G12" s="1" t="s">
        <v>165</v>
      </c>
      <c r="H12" s="1" t="s">
        <v>166</v>
      </c>
      <c r="I12" s="1" t="s">
        <v>167</v>
      </c>
      <c r="J12" s="1" t="s">
        <v>168</v>
      </c>
      <c r="K12" s="1" t="s">
        <v>169</v>
      </c>
      <c r="L12" s="1" t="s">
        <v>170</v>
      </c>
      <c r="M12" s="1" t="s">
        <v>171</v>
      </c>
      <c r="N12" s="1" t="s">
        <v>172</v>
      </c>
      <c r="O12" s="1" t="s">
        <v>173</v>
      </c>
      <c r="P12" s="1" t="s">
        <v>174</v>
      </c>
      <c r="Q12" s="1" t="s">
        <v>173</v>
      </c>
      <c r="R12" s="1" t="s">
        <v>175</v>
      </c>
    </row>
    <row r="13" spans="1:18" x14ac:dyDescent="0.25">
      <c r="A13" t="s">
        <v>119</v>
      </c>
      <c r="B13" t="s">
        <v>52</v>
      </c>
      <c r="C13" t="s">
        <v>52</v>
      </c>
      <c r="D13" t="s">
        <v>52</v>
      </c>
      <c r="E13" t="s">
        <v>35</v>
      </c>
      <c r="F13" t="s">
        <v>35</v>
      </c>
      <c r="G13" t="s">
        <v>34</v>
      </c>
      <c r="H13" t="s">
        <v>49</v>
      </c>
      <c r="I13" t="s">
        <v>107</v>
      </c>
      <c r="J13" t="s">
        <v>107</v>
      </c>
      <c r="K13" t="s">
        <v>112</v>
      </c>
      <c r="L13" t="s">
        <v>112</v>
      </c>
      <c r="M13" t="s">
        <v>163</v>
      </c>
      <c r="N13" t="s">
        <v>163</v>
      </c>
      <c r="O13" t="s">
        <v>18</v>
      </c>
      <c r="P13" t="s">
        <v>112</v>
      </c>
      <c r="Q13" t="s">
        <v>176</v>
      </c>
      <c r="R13" t="s">
        <v>176</v>
      </c>
    </row>
    <row r="14" spans="1:18" x14ac:dyDescent="0.25">
      <c r="A14" t="s">
        <v>18</v>
      </c>
      <c r="B14" t="s">
        <v>102</v>
      </c>
      <c r="C14" t="s">
        <v>96</v>
      </c>
      <c r="D14" t="s">
        <v>96</v>
      </c>
      <c r="E14" t="s">
        <v>19</v>
      </c>
      <c r="F14" t="s">
        <v>49</v>
      </c>
      <c r="G14" t="s">
        <v>90</v>
      </c>
      <c r="H14" t="s">
        <v>90</v>
      </c>
      <c r="I14" t="s">
        <v>18</v>
      </c>
      <c r="J14" t="s">
        <v>18</v>
      </c>
      <c r="K14" t="s">
        <v>321</v>
      </c>
      <c r="L14" t="s">
        <v>321</v>
      </c>
      <c r="M14" t="s">
        <v>112</v>
      </c>
      <c r="N14" t="s">
        <v>164</v>
      </c>
      <c r="O14" t="s">
        <v>118</v>
      </c>
      <c r="P14" t="s">
        <v>118</v>
      </c>
      <c r="Q14" t="s">
        <v>118</v>
      </c>
      <c r="R14" t="s">
        <v>118</v>
      </c>
    </row>
    <row r="15" spans="1:18" x14ac:dyDescent="0.25">
      <c r="A15" t="s">
        <v>67</v>
      </c>
      <c r="B15" t="s">
        <v>116</v>
      </c>
      <c r="C15" t="s">
        <v>102</v>
      </c>
      <c r="D15" t="s">
        <v>103</v>
      </c>
      <c r="E15" t="s">
        <v>37</v>
      </c>
      <c r="F15" t="s">
        <v>37</v>
      </c>
      <c r="G15" t="s">
        <v>91</v>
      </c>
      <c r="H15" t="s">
        <v>91</v>
      </c>
      <c r="I15" t="s">
        <v>114</v>
      </c>
      <c r="J15" t="s">
        <v>111</v>
      </c>
      <c r="K15" t="s">
        <v>117</v>
      </c>
      <c r="L15" t="s">
        <v>93</v>
      </c>
      <c r="M15" t="s">
        <v>117</v>
      </c>
      <c r="N15" t="s">
        <v>117</v>
      </c>
      <c r="O15" t="s">
        <v>25</v>
      </c>
      <c r="P15" t="s">
        <v>109</v>
      </c>
      <c r="Q15" t="s">
        <v>25</v>
      </c>
      <c r="R15" t="s">
        <v>108</v>
      </c>
    </row>
    <row r="17" spans="1:18" s="1" customFormat="1" x14ac:dyDescent="0.25">
      <c r="A17" s="1" t="s">
        <v>181</v>
      </c>
      <c r="B17" s="1" t="s">
        <v>182</v>
      </c>
      <c r="C17" s="1" t="s">
        <v>183</v>
      </c>
      <c r="D17" s="1" t="s">
        <v>184</v>
      </c>
      <c r="E17" s="1" t="s">
        <v>185</v>
      </c>
      <c r="F17" s="1" t="s">
        <v>186</v>
      </c>
      <c r="G17" s="1" t="s">
        <v>187</v>
      </c>
      <c r="H17" s="1" t="s">
        <v>188</v>
      </c>
      <c r="I17" s="1" t="s">
        <v>189</v>
      </c>
      <c r="J17" s="1" t="s">
        <v>190</v>
      </c>
      <c r="K17" s="1" t="s">
        <v>191</v>
      </c>
      <c r="L17" s="1" t="s">
        <v>192</v>
      </c>
      <c r="M17" s="1" t="s">
        <v>199</v>
      </c>
      <c r="N17" s="1" t="s">
        <v>200</v>
      </c>
      <c r="O17" s="1" t="s">
        <v>201</v>
      </c>
      <c r="P17" s="1" t="s">
        <v>202</v>
      </c>
      <c r="Q17" s="1" t="s">
        <v>203</v>
      </c>
      <c r="R17" s="1" t="s">
        <v>204</v>
      </c>
    </row>
    <row r="18" spans="1:18" x14ac:dyDescent="0.25">
      <c r="A18" t="s">
        <v>47</v>
      </c>
      <c r="B18" t="s">
        <v>47</v>
      </c>
      <c r="C18" t="s">
        <v>47</v>
      </c>
      <c r="D18" t="s">
        <v>64</v>
      </c>
      <c r="E18" t="s">
        <v>20</v>
      </c>
      <c r="F18" t="s">
        <v>20</v>
      </c>
      <c r="G18" t="s">
        <v>318</v>
      </c>
      <c r="H18" t="s">
        <v>318</v>
      </c>
      <c r="I18" t="s">
        <v>318</v>
      </c>
      <c r="J18" t="s">
        <v>17</v>
      </c>
      <c r="K18" t="s">
        <v>321</v>
      </c>
      <c r="L18" t="s">
        <v>321</v>
      </c>
      <c r="M18" t="s">
        <v>24</v>
      </c>
      <c r="N18" t="s">
        <v>24</v>
      </c>
      <c r="O18" t="s">
        <v>98</v>
      </c>
      <c r="P18" t="s">
        <v>196</v>
      </c>
      <c r="Q18" t="s">
        <v>196</v>
      </c>
      <c r="R18" t="s">
        <v>196</v>
      </c>
    </row>
    <row r="19" spans="1:18" x14ac:dyDescent="0.25">
      <c r="A19" t="s">
        <v>65</v>
      </c>
      <c r="B19" t="s">
        <v>65</v>
      </c>
      <c r="C19" t="s">
        <v>89</v>
      </c>
      <c r="D19" t="s">
        <v>92</v>
      </c>
      <c r="E19" t="s">
        <v>47</v>
      </c>
      <c r="F19" t="s">
        <v>47</v>
      </c>
      <c r="G19" t="s">
        <v>55</v>
      </c>
      <c r="H19" t="s">
        <v>57</v>
      </c>
      <c r="I19" t="s">
        <v>56</v>
      </c>
      <c r="J19" t="s">
        <v>118</v>
      </c>
      <c r="K19" t="s">
        <v>180</v>
      </c>
      <c r="L19" t="s">
        <v>180</v>
      </c>
      <c r="M19" t="s">
        <v>198</v>
      </c>
      <c r="N19" t="s">
        <v>198</v>
      </c>
      <c r="O19" t="s">
        <v>198</v>
      </c>
      <c r="P19" t="s">
        <v>66</v>
      </c>
      <c r="Q19" t="s">
        <v>107</v>
      </c>
      <c r="R19" t="s">
        <v>69</v>
      </c>
    </row>
    <row r="20" spans="1:18" x14ac:dyDescent="0.25">
      <c r="A20" t="s">
        <v>321</v>
      </c>
      <c r="B20" t="s">
        <v>61</v>
      </c>
      <c r="C20" t="s">
        <v>21</v>
      </c>
      <c r="D20" t="s">
        <v>21</v>
      </c>
      <c r="E20" t="s">
        <v>117</v>
      </c>
      <c r="F20" t="s">
        <v>70</v>
      </c>
      <c r="G20" t="s">
        <v>22</v>
      </c>
      <c r="H20" t="s">
        <v>180</v>
      </c>
      <c r="I20" t="s">
        <v>180</v>
      </c>
      <c r="J20" t="s">
        <v>179</v>
      </c>
      <c r="K20" t="s">
        <v>179</v>
      </c>
      <c r="L20" t="s">
        <v>179</v>
      </c>
      <c r="M20" t="s">
        <v>114</v>
      </c>
      <c r="N20" t="s">
        <v>164</v>
      </c>
      <c r="O20" t="s">
        <v>164</v>
      </c>
      <c r="P20" t="s">
        <v>106</v>
      </c>
      <c r="Q20" t="s">
        <v>106</v>
      </c>
      <c r="R20" t="s">
        <v>67</v>
      </c>
    </row>
    <row r="22" spans="1:18" x14ac:dyDescent="0.25">
      <c r="A22" s="1" t="s">
        <v>205</v>
      </c>
      <c r="B22" s="1" t="s">
        <v>206</v>
      </c>
      <c r="C22" s="1" t="s">
        <v>207</v>
      </c>
      <c r="D22" s="1" t="s">
        <v>208</v>
      </c>
      <c r="E22" s="1" t="s">
        <v>209</v>
      </c>
      <c r="F22" s="1" t="s">
        <v>214</v>
      </c>
      <c r="G22" s="1" t="s">
        <v>215</v>
      </c>
      <c r="H22" s="1" t="s">
        <v>216</v>
      </c>
      <c r="I22" s="1" t="s">
        <v>217</v>
      </c>
      <c r="J22" s="1" t="s">
        <v>218</v>
      </c>
      <c r="K22" s="1" t="s">
        <v>219</v>
      </c>
      <c r="L22" s="1" t="s">
        <v>220</v>
      </c>
      <c r="M22" s="1" t="s">
        <v>221</v>
      </c>
      <c r="N22" s="1" t="s">
        <v>222</v>
      </c>
      <c r="O22" s="1" t="s">
        <v>223</v>
      </c>
      <c r="P22" s="1" t="s">
        <v>224</v>
      </c>
      <c r="Q22" s="1" t="s">
        <v>225</v>
      </c>
      <c r="R22" s="1" t="s">
        <v>226</v>
      </c>
    </row>
    <row r="23" spans="1:18" x14ac:dyDescent="0.25">
      <c r="A23" t="s">
        <v>59</v>
      </c>
      <c r="B23" t="s">
        <v>23</v>
      </c>
      <c r="C23" t="s">
        <v>56</v>
      </c>
      <c r="D23" t="s">
        <v>196</v>
      </c>
      <c r="E23" t="s">
        <v>196</v>
      </c>
      <c r="F23" t="s">
        <v>23</v>
      </c>
      <c r="G23" t="s">
        <v>23</v>
      </c>
      <c r="H23" t="s">
        <v>177</v>
      </c>
      <c r="I23" t="s">
        <v>177</v>
      </c>
      <c r="J23" t="s">
        <v>109</v>
      </c>
      <c r="K23" t="s">
        <v>109</v>
      </c>
      <c r="L23" t="s">
        <v>90</v>
      </c>
      <c r="M23" t="s">
        <v>90</v>
      </c>
      <c r="N23" t="s">
        <v>20</v>
      </c>
      <c r="O23" t="s">
        <v>212</v>
      </c>
      <c r="P23" t="s">
        <v>197</v>
      </c>
      <c r="Q23" t="s">
        <v>97</v>
      </c>
      <c r="R23" t="s">
        <v>89</v>
      </c>
    </row>
    <row r="24" spans="1:18" x14ac:dyDescent="0.25">
      <c r="A24" t="s">
        <v>69</v>
      </c>
      <c r="B24" t="s">
        <v>66</v>
      </c>
      <c r="C24" t="s">
        <v>116</v>
      </c>
      <c r="D24" t="s">
        <v>117</v>
      </c>
      <c r="E24" t="s">
        <v>117</v>
      </c>
      <c r="F24" t="s">
        <v>323</v>
      </c>
      <c r="G24" t="s">
        <v>323</v>
      </c>
      <c r="H24" t="s">
        <v>210</v>
      </c>
      <c r="I24" t="s">
        <v>210</v>
      </c>
      <c r="J24" t="s">
        <v>107</v>
      </c>
      <c r="K24" t="s">
        <v>93</v>
      </c>
      <c r="L24" t="s">
        <v>15</v>
      </c>
      <c r="M24" t="s">
        <v>91</v>
      </c>
      <c r="N24" t="s">
        <v>60</v>
      </c>
      <c r="O24" t="s">
        <v>20</v>
      </c>
      <c r="P24" t="s">
        <v>95</v>
      </c>
      <c r="Q24" t="s">
        <v>95</v>
      </c>
      <c r="R24" t="s">
        <v>95</v>
      </c>
    </row>
    <row r="25" spans="1:18" x14ac:dyDescent="0.25">
      <c r="A25" t="s">
        <v>67</v>
      </c>
      <c r="B25" t="s">
        <v>57</v>
      </c>
      <c r="C25" t="s">
        <v>57</v>
      </c>
      <c r="D25" t="s">
        <v>17</v>
      </c>
      <c r="E25" t="s">
        <v>67</v>
      </c>
      <c r="F25" t="s">
        <v>20</v>
      </c>
      <c r="G25" t="s">
        <v>113</v>
      </c>
      <c r="H25" t="s">
        <v>211</v>
      </c>
      <c r="I25" t="s">
        <v>180</v>
      </c>
      <c r="J25" t="s">
        <v>23</v>
      </c>
      <c r="K25" t="s">
        <v>55</v>
      </c>
      <c r="L25" t="s">
        <v>211</v>
      </c>
      <c r="M25" t="s">
        <v>211</v>
      </c>
      <c r="N25" t="s">
        <v>108</v>
      </c>
      <c r="O25" t="s">
        <v>108</v>
      </c>
      <c r="P25" t="s">
        <v>213</v>
      </c>
      <c r="Q25" t="s">
        <v>213</v>
      </c>
      <c r="R25" t="s">
        <v>213</v>
      </c>
    </row>
    <row r="27" spans="1:18" s="1" customFormat="1" x14ac:dyDescent="0.25">
      <c r="A27" s="1" t="s">
        <v>229</v>
      </c>
      <c r="B27" s="1" t="s">
        <v>230</v>
      </c>
      <c r="C27" s="1" t="s">
        <v>231</v>
      </c>
      <c r="D27" s="1" t="s">
        <v>232</v>
      </c>
      <c r="E27" s="1" t="s">
        <v>233</v>
      </c>
      <c r="F27" s="1" t="s">
        <v>234</v>
      </c>
      <c r="G27" s="1" t="s">
        <v>235</v>
      </c>
      <c r="H27" s="1" t="s">
        <v>236</v>
      </c>
      <c r="I27" s="1" t="s">
        <v>237</v>
      </c>
      <c r="J27" s="1" t="s">
        <v>238</v>
      </c>
      <c r="K27" s="1" t="s">
        <v>239</v>
      </c>
      <c r="L27" s="1" t="s">
        <v>240</v>
      </c>
      <c r="M27" s="1" t="s">
        <v>241</v>
      </c>
      <c r="N27" s="1" t="s">
        <v>242</v>
      </c>
      <c r="O27" s="1" t="s">
        <v>243</v>
      </c>
      <c r="P27" s="1" t="s">
        <v>244</v>
      </c>
      <c r="Q27" s="1" t="s">
        <v>245</v>
      </c>
      <c r="R27" s="1" t="s">
        <v>246</v>
      </c>
    </row>
    <row r="28" spans="1:18" x14ac:dyDescent="0.25">
      <c r="A28" t="s">
        <v>212</v>
      </c>
      <c r="B28" t="s">
        <v>64</v>
      </c>
      <c r="C28" t="s">
        <v>64</v>
      </c>
      <c r="D28" t="s">
        <v>197</v>
      </c>
      <c r="E28" t="s">
        <v>197</v>
      </c>
      <c r="F28" t="s">
        <v>92</v>
      </c>
      <c r="G28" t="s">
        <v>108</v>
      </c>
      <c r="H28" t="s">
        <v>212</v>
      </c>
      <c r="I28" t="s">
        <v>63</v>
      </c>
      <c r="J28" t="s">
        <v>164</v>
      </c>
      <c r="K28" t="s">
        <v>210</v>
      </c>
      <c r="L28" t="s">
        <v>107</v>
      </c>
      <c r="M28" t="s">
        <v>49</v>
      </c>
      <c r="N28" t="s">
        <v>70</v>
      </c>
      <c r="O28" t="s">
        <v>61</v>
      </c>
      <c r="P28" t="s">
        <v>15</v>
      </c>
      <c r="Q28" t="s">
        <v>113</v>
      </c>
      <c r="R28" t="s">
        <v>25</v>
      </c>
    </row>
    <row r="29" spans="1:18" x14ac:dyDescent="0.25">
      <c r="A29" t="s">
        <v>20</v>
      </c>
      <c r="B29" t="s">
        <v>21</v>
      </c>
      <c r="C29" t="s">
        <v>197</v>
      </c>
      <c r="D29" t="s">
        <v>63</v>
      </c>
      <c r="E29" t="s">
        <v>63</v>
      </c>
      <c r="F29" t="s">
        <v>93</v>
      </c>
      <c r="G29" t="s">
        <v>109</v>
      </c>
      <c r="H29" t="s">
        <v>196</v>
      </c>
      <c r="I29" t="s">
        <v>113</v>
      </c>
      <c r="J29" t="s">
        <v>163</v>
      </c>
      <c r="K29" t="s">
        <v>211</v>
      </c>
      <c r="L29" t="s">
        <v>111</v>
      </c>
      <c r="M29" t="s">
        <v>34</v>
      </c>
      <c r="N29" t="s">
        <v>210</v>
      </c>
      <c r="O29" t="s">
        <v>227</v>
      </c>
      <c r="P29" t="s">
        <v>92</v>
      </c>
      <c r="Q29" t="s">
        <v>55</v>
      </c>
      <c r="R29" t="s">
        <v>70</v>
      </c>
    </row>
    <row r="30" spans="1:18" x14ac:dyDescent="0.25">
      <c r="A30" t="s">
        <v>198</v>
      </c>
      <c r="B30" t="s">
        <v>116</v>
      </c>
      <c r="C30" t="s">
        <v>60</v>
      </c>
      <c r="D30" t="s">
        <v>213</v>
      </c>
      <c r="E30" t="s">
        <v>69</v>
      </c>
      <c r="F30" t="s">
        <v>197</v>
      </c>
      <c r="G30" t="s">
        <v>197</v>
      </c>
      <c r="H30" t="s">
        <v>108</v>
      </c>
      <c r="I30" t="s">
        <v>65</v>
      </c>
      <c r="J30" t="s">
        <v>16</v>
      </c>
      <c r="K30" t="s">
        <v>17</v>
      </c>
      <c r="L30" t="s">
        <v>24</v>
      </c>
      <c r="M30" t="s">
        <v>15</v>
      </c>
      <c r="N30" t="s">
        <v>211</v>
      </c>
      <c r="O30" t="s">
        <v>179</v>
      </c>
      <c r="P30" t="s">
        <v>113</v>
      </c>
      <c r="Q30" t="s">
        <v>212</v>
      </c>
      <c r="R30" t="s">
        <v>66</v>
      </c>
    </row>
    <row r="32" spans="1:18" x14ac:dyDescent="0.25">
      <c r="A32" s="1" t="s">
        <v>252</v>
      </c>
      <c r="B32" s="1" t="s">
        <v>253</v>
      </c>
      <c r="C32" s="1" t="s">
        <v>254</v>
      </c>
      <c r="D32" s="1" t="s">
        <v>255</v>
      </c>
      <c r="E32" s="1" t="s">
        <v>256</v>
      </c>
      <c r="F32" s="1" t="s">
        <v>257</v>
      </c>
      <c r="G32" s="1" t="s">
        <v>258</v>
      </c>
      <c r="H32" s="1" t="s">
        <v>259</v>
      </c>
      <c r="I32" s="1" t="s">
        <v>260</v>
      </c>
      <c r="J32" s="1" t="s">
        <v>261</v>
      </c>
      <c r="K32" s="1" t="s">
        <v>262</v>
      </c>
      <c r="L32" s="1" t="s">
        <v>263</v>
      </c>
      <c r="M32" s="1" t="s">
        <v>264</v>
      </c>
      <c r="N32" s="1" t="s">
        <v>265</v>
      </c>
      <c r="O32" s="1" t="s">
        <v>266</v>
      </c>
      <c r="P32" s="1" t="s">
        <v>275</v>
      </c>
      <c r="Q32" s="1" t="s">
        <v>276</v>
      </c>
      <c r="R32" s="1" t="s">
        <v>277</v>
      </c>
    </row>
    <row r="33" spans="1:18" x14ac:dyDescent="0.25">
      <c r="A33" t="s">
        <v>176</v>
      </c>
      <c r="B33" t="s">
        <v>248</v>
      </c>
      <c r="C33" t="s">
        <v>97</v>
      </c>
      <c r="D33" t="s">
        <v>92</v>
      </c>
      <c r="E33" t="s">
        <v>250</v>
      </c>
      <c r="F33" t="s">
        <v>164</v>
      </c>
      <c r="G33" t="s">
        <v>97</v>
      </c>
      <c r="H33" t="s">
        <v>92</v>
      </c>
      <c r="I33" t="s">
        <v>177</v>
      </c>
      <c r="J33" t="s">
        <v>70</v>
      </c>
      <c r="K33" t="s">
        <v>248</v>
      </c>
      <c r="M33" t="s">
        <v>100</v>
      </c>
      <c r="N33" t="s">
        <v>248</v>
      </c>
      <c r="O33" t="s">
        <v>251</v>
      </c>
      <c r="P33" t="s">
        <v>16</v>
      </c>
      <c r="Q33" t="s">
        <v>177</v>
      </c>
      <c r="R33" t="s">
        <v>64</v>
      </c>
    </row>
    <row r="34" spans="1:18" x14ac:dyDescent="0.25">
      <c r="A34" t="s">
        <v>15</v>
      </c>
      <c r="B34" t="s">
        <v>249</v>
      </c>
      <c r="C34" t="s">
        <v>89</v>
      </c>
      <c r="D34" t="s">
        <v>64</v>
      </c>
      <c r="E34" t="s">
        <v>179</v>
      </c>
      <c r="F34" t="s">
        <v>16</v>
      </c>
      <c r="G34" t="s">
        <v>64</v>
      </c>
      <c r="H34" t="s">
        <v>93</v>
      </c>
      <c r="I34" t="s">
        <v>89</v>
      </c>
      <c r="J34" t="s">
        <v>210</v>
      </c>
      <c r="K34" t="s">
        <v>250</v>
      </c>
      <c r="M34" t="s">
        <v>101</v>
      </c>
      <c r="N34" t="s">
        <v>163</v>
      </c>
      <c r="O34" t="s">
        <v>212</v>
      </c>
      <c r="P34" t="s">
        <v>268</v>
      </c>
      <c r="Q34" t="s">
        <v>114</v>
      </c>
      <c r="R34" t="s">
        <v>65</v>
      </c>
    </row>
    <row r="35" spans="1:18" x14ac:dyDescent="0.25">
      <c r="A35" t="s">
        <v>66</v>
      </c>
      <c r="B35" t="s">
        <v>227</v>
      </c>
      <c r="C35" t="s">
        <v>65</v>
      </c>
      <c r="D35" t="s">
        <v>89</v>
      </c>
      <c r="E35" t="s">
        <v>25</v>
      </c>
      <c r="F35" t="s">
        <v>251</v>
      </c>
      <c r="G35" t="s">
        <v>65</v>
      </c>
      <c r="H35" t="s">
        <v>91</v>
      </c>
      <c r="I35" t="s">
        <v>211</v>
      </c>
      <c r="J35" t="s">
        <v>323</v>
      </c>
      <c r="K35" t="s">
        <v>59</v>
      </c>
      <c r="M35" t="s">
        <v>103</v>
      </c>
      <c r="N35" t="s">
        <v>67</v>
      </c>
      <c r="O35" t="s">
        <v>198</v>
      </c>
      <c r="P35" t="s">
        <v>269</v>
      </c>
      <c r="Q35" t="s">
        <v>269</v>
      </c>
      <c r="R35" t="s">
        <v>269</v>
      </c>
    </row>
    <row r="37" spans="1:18" s="1" customFormat="1" x14ac:dyDescent="0.25">
      <c r="A37" s="1" t="s">
        <v>278</v>
      </c>
      <c r="B37" s="1" t="s">
        <v>279</v>
      </c>
      <c r="C37" s="1" t="s">
        <v>280</v>
      </c>
      <c r="D37" s="1" t="s">
        <v>281</v>
      </c>
      <c r="E37" s="1" t="s">
        <v>282</v>
      </c>
      <c r="F37" s="1" t="s">
        <v>283</v>
      </c>
      <c r="G37" s="1" t="s">
        <v>284</v>
      </c>
      <c r="H37" s="1" t="s">
        <v>267</v>
      </c>
      <c r="I37" s="1" t="s">
        <v>285</v>
      </c>
      <c r="J37" s="1" t="s">
        <v>295</v>
      </c>
      <c r="K37" s="1" t="s">
        <v>296</v>
      </c>
      <c r="L37" s="1" t="s">
        <v>297</v>
      </c>
      <c r="M37" s="1" t="s">
        <v>298</v>
      </c>
      <c r="N37" s="1" t="s">
        <v>299</v>
      </c>
      <c r="O37" s="1" t="s">
        <v>300</v>
      </c>
      <c r="P37" s="1" t="s">
        <v>301</v>
      </c>
      <c r="Q37" s="1" t="s">
        <v>302</v>
      </c>
      <c r="R37" s="1" t="s">
        <v>303</v>
      </c>
    </row>
    <row r="38" spans="1:18" x14ac:dyDescent="0.25">
      <c r="A38" t="s">
        <v>64</v>
      </c>
      <c r="B38" t="s">
        <v>213</v>
      </c>
      <c r="C38" t="s">
        <v>213</v>
      </c>
      <c r="D38" t="s">
        <v>270</v>
      </c>
      <c r="E38" t="s">
        <v>271</v>
      </c>
      <c r="F38" t="s">
        <v>248</v>
      </c>
      <c r="G38" t="s">
        <v>272</v>
      </c>
      <c r="H38" t="s">
        <v>227</v>
      </c>
      <c r="I38" t="s">
        <v>97</v>
      </c>
      <c r="J38" t="s">
        <v>93</v>
      </c>
      <c r="K38" t="s">
        <v>93</v>
      </c>
      <c r="L38" t="s">
        <v>93</v>
      </c>
      <c r="M38" t="s">
        <v>15</v>
      </c>
      <c r="N38" t="s">
        <v>15</v>
      </c>
      <c r="O38" t="s">
        <v>251</v>
      </c>
      <c r="P38" t="s">
        <v>251</v>
      </c>
      <c r="Q38" t="s">
        <v>198</v>
      </c>
      <c r="R38" t="s">
        <v>25</v>
      </c>
    </row>
    <row r="39" spans="1:18" x14ac:dyDescent="0.25">
      <c r="A39" t="s">
        <v>16</v>
      </c>
      <c r="B39" t="s">
        <v>114</v>
      </c>
      <c r="C39" t="s">
        <v>52</v>
      </c>
      <c r="D39" t="s">
        <v>15</v>
      </c>
      <c r="E39" t="s">
        <v>212</v>
      </c>
      <c r="F39" t="s">
        <v>17</v>
      </c>
      <c r="G39" t="s">
        <v>213</v>
      </c>
      <c r="H39" t="s">
        <v>109</v>
      </c>
      <c r="I39" t="s">
        <v>198</v>
      </c>
      <c r="J39" t="s">
        <v>63</v>
      </c>
      <c r="K39" t="s">
        <v>63</v>
      </c>
      <c r="L39" t="s">
        <v>63</v>
      </c>
      <c r="M39" t="s">
        <v>177</v>
      </c>
      <c r="N39" t="s">
        <v>314</v>
      </c>
      <c r="O39" t="s">
        <v>56</v>
      </c>
      <c r="P39" t="s">
        <v>163</v>
      </c>
      <c r="Q39" t="s">
        <v>60</v>
      </c>
      <c r="R39" t="s">
        <v>196</v>
      </c>
    </row>
    <row r="40" spans="1:18" x14ac:dyDescent="0.25">
      <c r="A40" t="s">
        <v>269</v>
      </c>
      <c r="B40" t="s">
        <v>269</v>
      </c>
      <c r="C40" t="s">
        <v>197</v>
      </c>
      <c r="D40" t="s">
        <v>317</v>
      </c>
      <c r="E40" t="s">
        <v>66</v>
      </c>
      <c r="F40" t="s">
        <v>63</v>
      </c>
      <c r="G40" t="s">
        <v>89</v>
      </c>
      <c r="H40" t="s">
        <v>273</v>
      </c>
      <c r="I40" t="s">
        <v>274</v>
      </c>
      <c r="J40" t="s">
        <v>37</v>
      </c>
      <c r="K40" t="s">
        <v>17</v>
      </c>
      <c r="L40" t="s">
        <v>179</v>
      </c>
      <c r="M40" t="s">
        <v>210</v>
      </c>
      <c r="N40" t="s">
        <v>315</v>
      </c>
      <c r="O40" t="s">
        <v>318</v>
      </c>
      <c r="P40" t="s">
        <v>97</v>
      </c>
      <c r="Q40" t="s">
        <v>319</v>
      </c>
      <c r="R40" t="s">
        <v>69</v>
      </c>
    </row>
    <row r="42" spans="1:18" s="1" customFormat="1" x14ac:dyDescent="0.25">
      <c r="A42" s="1" t="s">
        <v>304</v>
      </c>
      <c r="B42" s="1" t="s">
        <v>305</v>
      </c>
      <c r="C42" s="1" t="s">
        <v>306</v>
      </c>
      <c r="D42" s="1" t="s">
        <v>307</v>
      </c>
      <c r="E42" s="1" t="s">
        <v>308</v>
      </c>
      <c r="F42" s="1" t="s">
        <v>309</v>
      </c>
      <c r="G42" s="1" t="s">
        <v>310</v>
      </c>
      <c r="H42" s="1" t="s">
        <v>311</v>
      </c>
      <c r="I42" s="1" t="s">
        <v>312</v>
      </c>
      <c r="J42" s="1" t="s">
        <v>313</v>
      </c>
    </row>
    <row r="43" spans="1:18" x14ac:dyDescent="0.25">
      <c r="A43" t="s">
        <v>55</v>
      </c>
      <c r="B43" t="s">
        <v>317</v>
      </c>
      <c r="C43" t="s">
        <v>317</v>
      </c>
      <c r="D43" t="s">
        <v>119</v>
      </c>
      <c r="E43" t="s">
        <v>100</v>
      </c>
      <c r="F43" t="s">
        <v>177</v>
      </c>
      <c r="G43" t="s">
        <v>177</v>
      </c>
      <c r="H43" t="s">
        <v>89</v>
      </c>
      <c r="I43" t="s">
        <v>89</v>
      </c>
      <c r="J43" t="s">
        <v>251</v>
      </c>
    </row>
    <row r="44" spans="1:18" x14ac:dyDescent="0.25">
      <c r="A44" t="s">
        <v>116</v>
      </c>
      <c r="B44" t="s">
        <v>314</v>
      </c>
      <c r="C44" t="s">
        <v>24</v>
      </c>
      <c r="D44" t="s">
        <v>227</v>
      </c>
      <c r="E44" t="s">
        <v>101</v>
      </c>
      <c r="F44" t="s">
        <v>56</v>
      </c>
      <c r="G44" t="s">
        <v>56</v>
      </c>
      <c r="H44" t="s">
        <v>65</v>
      </c>
      <c r="I44" t="s">
        <v>65</v>
      </c>
      <c r="J44" t="s">
        <v>227</v>
      </c>
    </row>
    <row r="45" spans="1:18" x14ac:dyDescent="0.25">
      <c r="A45" t="s">
        <v>211</v>
      </c>
      <c r="B45" t="s">
        <v>19</v>
      </c>
      <c r="C45" t="s">
        <v>49</v>
      </c>
      <c r="D45" t="s">
        <v>103</v>
      </c>
      <c r="E45" t="s">
        <v>103</v>
      </c>
      <c r="F45" t="s">
        <v>91</v>
      </c>
      <c r="G45" t="s">
        <v>93</v>
      </c>
      <c r="H45" t="s">
        <v>197</v>
      </c>
      <c r="I45" t="s">
        <v>272</v>
      </c>
      <c r="J45" t="s">
        <v>163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Techs</vt:lpstr>
      <vt:lpstr>Calcs</vt:lpstr>
      <vt:lpstr>Movesets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System admin</dc:creator>
  <cp:lastModifiedBy>System admin</cp:lastModifiedBy>
  <dcterms:created xsi:type="dcterms:W3CDTF">2018-05-20T05:29:04Z</dcterms:created>
  <dcterms:modified xsi:type="dcterms:W3CDTF">2018-07-31T09:10:31Z</dcterms:modified>
</cp:coreProperties>
</file>